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activeTab="12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" sheetId="7" r:id="rId7"/>
    <sheet name="5. sz. mell. " sheetId="8" r:id="rId8"/>
    <sheet name="6.1. sz. mell" sheetId="9" r:id="rId9"/>
    <sheet name="6.2. sz. mell" sheetId="10" r:id="rId10"/>
    <sheet name="6.3. sz. mell" sheetId="11" r:id="rId11"/>
    <sheet name="6.4 sz. mell" sheetId="12" r:id="rId12"/>
    <sheet name="7. sz. mell." sheetId="13" r:id="rId13"/>
    <sheet name="Munka1" sheetId="14" r:id="rId14"/>
  </sheets>
  <definedNames>
    <definedName name="_xlfn.IFERROR" hidden="1">#NAME?</definedName>
    <definedName name="_xlnm.Print_Titles" localSheetId="8">'6.1. sz. mell'!$1:$6</definedName>
    <definedName name="_xlnm.Print_Titles" localSheetId="9">'6.2. sz. mell'!$1:$6</definedName>
    <definedName name="_xlnm.Print_Titles" localSheetId="10">'6.3. sz. mell'!$1:$6</definedName>
    <definedName name="_xlnm.Print_Titles" localSheetId="11">'6.4 sz. mell'!$1:$6</definedName>
    <definedName name="_xlnm.Print_Area" localSheetId="1">'1.1.sz.mell.'!$A$1:$G$161</definedName>
  </definedNames>
  <calcPr fullCalcOnLoad="1"/>
</workbook>
</file>

<file path=xl/sharedStrings.xml><?xml version="1.0" encoding="utf-8"?>
<sst xmlns="http://schemas.openxmlformats.org/spreadsheetml/2006/main" count="1440" uniqueCount="569">
  <si>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</si>
  <si>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</si>
  <si>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</si>
  <si>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</si>
  <si>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</si>
  <si>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</si>
  <si>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</si>
  <si>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</si>
  <si>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</si>
  <si>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</si>
  <si>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</si>
  <si>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</si>
  <si>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</si>
  <si>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</si>
  <si>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</si>
  <si>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</si>
  <si>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</si>
  <si>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</si>
  <si>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</si>
  <si>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</si>
  <si>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</si>
  <si>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</si>
  <si>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</si>
  <si>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</si>
  <si>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</si>
  <si>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</si>
  <si>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</si>
  <si>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</si>
  <si>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</si>
  <si>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</si>
  <si>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</si>
  <si>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</si>
  <si>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</si>
  <si>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</si>
  <si>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</si>
  <si>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</si>
  <si>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</si>
  <si>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</si>
  <si>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</si>
  <si>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</si>
  <si>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</si>
  <si>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</si>
  <si>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</si>
  <si>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</si>
  <si>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</si>
  <si>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</si>
  <si>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</si>
  <si>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</si>
  <si>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</si>
  <si>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</si>
  <si>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</si>
  <si>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</si>
  <si>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</si>
  <si>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</si>
  <si>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</si>
  <si>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</si>
  <si>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</si>
  <si>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</si>
  <si>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</si>
  <si>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</si>
  <si>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</si>
  <si>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</si>
  <si>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</si>
  <si>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</si>
  <si>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</si>
  <si>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</si>
  <si>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</si>
  <si>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</si>
  <si>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</si>
  <si>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</si>
  <si>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</si>
  <si>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</si>
  <si>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</si>
  <si>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</si>
  <si>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</si>
  <si>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</si>
  <si>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</si>
  <si>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</si>
  <si>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</si>
  <si>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</si>
  <si>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</si>
  <si>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</si>
  <si>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</si>
  <si>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</si>
  <si>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</si>
  <si>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</si>
  <si>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</si>
  <si>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</si>
  <si>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</si>
  <si>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</si>
  <si>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</si>
  <si>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</si>
  <si>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</si>
  <si>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</si>
  <si>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</si>
  <si>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</si>
  <si>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</si>
  <si>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</si>
  <si>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</si>
  <si>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</si>
  <si>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</si>
  <si>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</si>
  <si>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</si>
  <si>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</si>
  <si>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</si>
  <si>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</si>
  <si>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</si>
  <si>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</si>
  <si>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</si>
  <si>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</si>
  <si>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</si>
  <si>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</si>
  <si>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</si>
  <si>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</si>
  <si>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</si>
  <si>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</si>
  <si>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</si>
  <si>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</si>
  <si>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</si>
  <si>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</si>
  <si>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</si>
  <si>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</si>
  <si>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</si>
  <si>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</si>
  <si>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</si>
  <si>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</si>
  <si>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</si>
  <si>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</si>
  <si>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</si>
  <si>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</si>
  <si>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</si>
  <si>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</si>
  <si>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</si>
  <si>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</si>
  <si>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</si>
  <si>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</si>
  <si>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</si>
  <si>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</si>
  <si>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</si>
  <si>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</si>
  <si>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</si>
  <si>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</si>
  <si>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</si>
  <si>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</si>
  <si>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</si>
  <si>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</si>
  <si>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</si>
  <si>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</si>
  <si>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</si>
  <si>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</si>
  <si>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</si>
  <si>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</si>
  <si>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</si>
  <si>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</si>
  <si>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</si>
  <si>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</si>
  <si>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</si>
  <si>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</si>
  <si>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</si>
  <si>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</si>
  <si>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</si>
  <si>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</si>
  <si>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</si>
  <si>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</si>
  <si>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</si>
  <si>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</si>
  <si>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</si>
  <si>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</si>
  <si>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</si>
  <si>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</si>
  <si>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</si>
  <si>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</si>
  <si>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</si>
  <si>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</si>
  <si>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</si>
  <si>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</si>
  <si>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</si>
  <si>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</si>
  <si>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</si>
  <si>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</si>
  <si>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</si>
  <si>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</si>
  <si>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</si>
  <si>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</si>
  <si>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</si>
  <si>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</si>
  <si>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</si>
  <si>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</si>
  <si>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</si>
  <si>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</si>
  <si>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</si>
  <si>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</si>
  <si>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</si>
  <si>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</si>
  <si>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</si>
  <si>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</si>
  <si>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</si>
  <si>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</si>
  <si>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</si>
  <si>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</si>
  <si>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</si>
  <si>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</si>
  <si>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</si>
  <si>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</si>
  <si>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</si>
  <si>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</si>
  <si>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</si>
  <si>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</si>
  <si>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</si>
  <si>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</si>
  <si>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</si>
  <si>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</si>
  <si>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</si>
  <si>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</si>
  <si>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</si>
  <si>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</si>
  <si>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</si>
  <si>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</si>
  <si>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</si>
  <si>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</si>
  <si>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</si>
  <si>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</si>
  <si>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</si>
  <si>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</si>
  <si>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</si>
  <si>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</si>
  <si>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</si>
  <si>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</si>
  <si>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</si>
  <si>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</si>
  <si>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</si>
  <si>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</si>
  <si>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</si>
  <si>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</si>
  <si>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</si>
  <si>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</si>
  <si>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</si>
  <si>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</si>
  <si>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</si>
  <si>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</si>
  <si>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</si>
  <si>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</si>
  <si>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</si>
  <si>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</si>
  <si>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</si>
  <si>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</si>
  <si>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</si>
  <si>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</si>
  <si>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</si>
  <si>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</si>
  <si>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</si>
  <si>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</si>
  <si>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</si>
  <si>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</si>
  <si>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</si>
  <si>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</si>
  <si>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</si>
  <si>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</si>
  <si>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</si>
  <si>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</si>
  <si>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</si>
  <si>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</si>
  <si>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</si>
  <si>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</si>
  <si>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</si>
  <si>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</si>
  <si>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</si>
  <si>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</si>
  <si>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</si>
  <si>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</si>
  <si>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</si>
  <si>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</si>
  <si>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</si>
  <si>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</si>
  <si>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</si>
  <si>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</si>
  <si>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</si>
  <si>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</si>
  <si>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</si>
  <si>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</si>
  <si>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</si>
  <si>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</si>
  <si>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</si>
  <si>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</si>
  <si>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</si>
  <si>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</si>
  <si>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</si>
  <si>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</si>
  <si>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</si>
  <si>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</si>
  <si>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</si>
  <si>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</si>
  <si>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</si>
  <si>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</si>
  <si>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</si>
  <si>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</si>
  <si>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</si>
  <si>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</si>
  <si>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</si>
  <si>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</si>
  <si>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</si>
  <si>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</si>
  <si>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</si>
  <si>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</si>
  <si>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</si>
  <si>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</si>
  <si>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</si>
  <si>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</si>
  <si>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</si>
  <si>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</si>
  <si>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</si>
  <si>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</si>
  <si>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</si>
  <si>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</si>
  <si>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</si>
  <si>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</si>
  <si>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</si>
  <si>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</si>
  <si>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</si>
  <si>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</si>
  <si>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</si>
  <si>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</si>
  <si>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</si>
  <si>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</si>
  <si>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</si>
  <si>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</si>
  <si>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</si>
  <si>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</si>
  <si>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</si>
  <si>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</si>
  <si>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</si>
  <si>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</si>
  <si>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</si>
  <si>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</si>
  <si>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</si>
  <si>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</si>
  <si>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</si>
  <si>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</si>
  <si>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</si>
  <si>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</si>
  <si>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</si>
  <si>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</si>
  <si>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</si>
  <si>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</si>
  <si>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</si>
  <si>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</si>
  <si>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</si>
  <si>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</si>
  <si>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</si>
  <si>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</si>
  <si>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</si>
  <si>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</si>
  <si>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</si>
  <si>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</si>
  <si>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</si>
  <si>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</si>
  <si>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</si>
  <si>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</si>
  <si>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</si>
  <si>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</si>
  <si>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</si>
  <si>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</si>
  <si>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</si>
  <si>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</si>
  <si>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</si>
  <si>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</si>
  <si>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</si>
  <si>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</si>
  <si>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</si>
  <si>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</si>
  <si>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</si>
  <si>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</si>
  <si>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</si>
  <si>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</si>
  <si>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</si>
  <si>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</si>
  <si>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</si>
  <si>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</si>
  <si>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</si>
  <si>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</si>
  <si>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</si>
  <si>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</si>
  <si>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</si>
  <si>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</si>
  <si>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</si>
  <si>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</si>
  <si>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</si>
  <si>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</si>
  <si>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</si>
  <si>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</si>
  <si>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</si>
  <si>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</si>
  <si>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</si>
  <si>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</si>
  <si>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</si>
  <si>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</si>
  <si>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</si>
  <si>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</si>
  <si>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</si>
  <si>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</si>
  <si>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</si>
  <si>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</si>
  <si>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</si>
  <si>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</si>
  <si>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</si>
  <si>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</si>
  <si>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</si>
  <si>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</si>
  <si>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</si>
  <si>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</si>
  <si>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</si>
  <si>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</si>
  <si>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</si>
  <si>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</si>
  <si>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</si>
  <si>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</si>
  <si>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</si>
  <si>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</si>
  <si>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</si>
  <si>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</si>
  <si>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</si>
  <si>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</si>
  <si>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</si>
  <si>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</si>
  <si>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</si>
  <si>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</si>
  <si>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</si>
  <si>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</si>
  <si>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</si>
  <si>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</si>
  <si>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</si>
  <si>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</si>
  <si>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</si>
  <si>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</si>
  <si>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</si>
  <si>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</si>
  <si>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</si>
  <si>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</si>
  <si>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</si>
  <si>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</si>
  <si>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</si>
  <si>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</si>
  <si>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</si>
  <si>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</si>
  <si>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</si>
  <si>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</si>
  <si>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</si>
  <si>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</si>
  <si>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</si>
  <si>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</si>
  <si>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</si>
  <si>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</si>
  <si>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</si>
  <si>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</si>
  <si>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</si>
  <si>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</si>
  <si>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</si>
  <si>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</si>
  <si>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</si>
  <si>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</si>
  <si>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</si>
  <si>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</si>
  <si>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</si>
  <si>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</si>
  <si>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</si>
  <si>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</si>
  <si>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</si>
  <si>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</si>
  <si>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</si>
  <si>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</si>
  <si>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</si>
  <si>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</si>
  <si>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</si>
  <si>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</si>
  <si>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</si>
  <si>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</si>
  <si>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2015. évi eredeti előirányzat BEVÉTELEK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</si>
  <si>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</si>
  <si>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</si>
  <si>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</si>
  <si>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</si>
  <si>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</si>
  <si>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</si>
  <si>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</si>
  <si>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</si>
  <si>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</si>
  <si>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</si>
  <si>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</si>
  <si>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</si>
  <si>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</si>
  <si>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</si>
  <si>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</si>
  <si>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</si>
  <si>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</si>
  <si>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</si>
  <si>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</si>
  <si>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</si>
  <si>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J</t>
  </si>
  <si>
    <t>K</t>
  </si>
  <si>
    <t>L=(J+K)</t>
  </si>
  <si>
    <t>M=(L/C)</t>
  </si>
  <si>
    <t>* Amennyiben több projekt megvalósítása történi egy időben akkor azokat külön-külön, projektenként be kell mutatni!</t>
  </si>
  <si>
    <t>Eredeti ei.</t>
  </si>
  <si>
    <t>Módosított ei.</t>
  </si>
  <si>
    <t>5. melléklet</t>
  </si>
  <si>
    <t>Eredeti előirányzat</t>
  </si>
  <si>
    <t>Módosított előirányzat</t>
  </si>
  <si>
    <t>6.1. melléklet</t>
  </si>
  <si>
    <t>Költségvetési szerv</t>
  </si>
  <si>
    <t>6.2. melléklet</t>
  </si>
  <si>
    <t>6.3. melléklet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</si>
  <si>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</si>
  <si>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</si>
  <si>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</si>
  <si>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</si>
  <si>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</si>
  <si>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</si>
  <si>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</si>
  <si>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</si>
  <si>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</si>
  <si>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</si>
  <si>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</si>
  <si>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</si>
  <si>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</si>
  <si>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</si>
  <si>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</si>
  <si>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</si>
  <si>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</si>
  <si>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</si>
  <si>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</si>
  <si>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</si>
  <si>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</si>
  <si>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</si>
  <si>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 xml:space="preserve">Petőfi Sándor Művelődési Ház </t>
  </si>
  <si>
    <t>Keresztély Gyula Városi Könyvtár</t>
  </si>
  <si>
    <t>Bátaszéki Közös Önkormányzati Hivatal</t>
  </si>
  <si>
    <t>%</t>
  </si>
  <si>
    <t>Eltérés</t>
  </si>
  <si>
    <t>Garay u. rekunstrukciós tervei</t>
  </si>
  <si>
    <t>Informatikai eszközök önkormányzat</t>
  </si>
  <si>
    <t>Babits u. csapadékvíz elvezzetés</t>
  </si>
  <si>
    <t>Dr. Hermann Egyed u. csapadékvíz elvezetés</t>
  </si>
  <si>
    <t>Karácsonyi diszvilágítás</t>
  </si>
  <si>
    <t>KEOP napelemes rendszer telepítése</t>
  </si>
  <si>
    <t>Könyvtár kisértékű tárgyi eszközök</t>
  </si>
  <si>
    <t>Művelődési ház kisértékű tárgyi eszközök</t>
  </si>
  <si>
    <t>Hivatal beléptető rendszer</t>
  </si>
  <si>
    <t>Hivatal bútor beszerzések</t>
  </si>
  <si>
    <t>Önkormányzat kisértékű eszközök beszerzések</t>
  </si>
  <si>
    <t>Skoda személygépkocsi beszerzése</t>
  </si>
  <si>
    <t>62/2015 Fogorvosi rendelő eszk. beszerzése</t>
  </si>
  <si>
    <t>73/2015 Kutyakenel építése (Bát-Kom)</t>
  </si>
  <si>
    <t>Városi könyvtár székek beszerzése</t>
  </si>
  <si>
    <t>Városi könyvtár egyék kisértékű eszk. beszerzése</t>
  </si>
  <si>
    <t>Közös Önkormányzati Hivatal informatika</t>
  </si>
  <si>
    <t>2015</t>
  </si>
  <si>
    <t>Önkormányzati lakások felújítása 183/2014</t>
  </si>
  <si>
    <t>Önkormányzati járdák felújítása</t>
  </si>
  <si>
    <t>DDOP Egészségügyi ellátás fejlesztése</t>
  </si>
  <si>
    <t>31/2015 Óvoda fagykár helyreállítás</t>
  </si>
  <si>
    <t>112/2015 Kövesd fejleszési céltartalék felhasználása (járda)</t>
  </si>
  <si>
    <t>112/2015 Lajvér fejleszési céltartalék felhasználása (csapadékvíz elvezetés)</t>
  </si>
  <si>
    <t xml:space="preserve">Egészségügyi alapellátás fejlesztése Bátaszéken című DDOP-3.1.3/G-14-2014-0031 azonosítószámú projekt. </t>
  </si>
  <si>
    <t>„Napelemes rendszer telepítése Bátaszék településen” című KEOP-4.10.0/N-14-2014-0265 azonosítószámú projekt</t>
  </si>
  <si>
    <t>Belterületi utak felújítása</t>
  </si>
  <si>
    <t>Önkormányzati lakás kialakítása/Baross u.3.</t>
  </si>
  <si>
    <t>3 db laptop DDOP 3.1.3. Egészségügyi ellátás fejllesztése</t>
  </si>
  <si>
    <t>Részesedés vásárlás/ Bátaszéki Közös Víz Kft./104/2015.Ö.H.</t>
  </si>
  <si>
    <t>Bátaszék Város Önkormányzata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</si>
</sst>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0.0%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Alignment="1">
      <alignment/>
    </xf>
    <xf numFmtId="0" fontId="2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3" fillId="0" borderId="12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164" fontId="12" fillId="0" borderId="36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164" fontId="12" fillId="0" borderId="30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2" fillId="0" borderId="26" xfId="0" applyNumberFormat="1" applyFont="1" applyFill="1" applyBorder="1" applyAlignment="1" applyProtection="1">
      <alignment vertical="center"/>
      <protection/>
    </xf>
    <xf numFmtId="0" fontId="0" fillId="0" borderId="37" xfId="0" applyFill="1" applyBorder="1" applyAlignment="1" applyProtection="1">
      <alignment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3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 quotePrefix="1">
      <alignment horizontal="left" wrapText="1" indent="1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0" applyNumberFormat="1" applyFont="1" applyBorder="1" applyAlignment="1" applyProtection="1">
      <alignment horizontal="right" vertical="center" wrapText="1" indent="1"/>
      <protection/>
    </xf>
    <xf numFmtId="164" fontId="17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8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56" xfId="60" applyFont="1" applyFill="1" applyBorder="1" applyAlignment="1" applyProtection="1">
      <alignment horizontal="center" vertical="center" wrapText="1"/>
      <protection/>
    </xf>
    <xf numFmtId="0" fontId="12" fillId="0" borderId="57" xfId="60" applyFont="1" applyFill="1" applyBorder="1" applyAlignment="1" applyProtection="1">
      <alignment horizontal="center" vertical="center" wrapText="1"/>
      <protection/>
    </xf>
    <xf numFmtId="164" fontId="12" fillId="0" borderId="58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5" xfId="60" applyFont="1" applyFill="1" applyBorder="1" applyAlignment="1" applyProtection="1">
      <alignment horizontal="center" vertical="center" wrapTex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51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7" xfId="0" applyNumberFormat="1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4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2" fillId="0" borderId="43" xfId="0" applyNumberFormat="1" applyFont="1" applyFill="1" applyBorder="1" applyAlignment="1">
      <alignment horizontal="center" vertical="center"/>
    </xf>
    <xf numFmtId="164" fontId="12" fillId="0" borderId="43" xfId="0" applyNumberFormat="1" applyFont="1" applyFill="1" applyBorder="1" applyAlignment="1">
      <alignment horizontal="center" vertical="center" wrapText="1"/>
    </xf>
    <xf numFmtId="164" fontId="12" fillId="0" borderId="62" xfId="0" applyNumberFormat="1" applyFont="1" applyFill="1" applyBorder="1" applyAlignment="1">
      <alignment horizontal="center" vertical="center"/>
    </xf>
    <xf numFmtId="164" fontId="12" fillId="0" borderId="63" xfId="0" applyNumberFormat="1" applyFont="1" applyFill="1" applyBorder="1" applyAlignment="1">
      <alignment horizontal="center" vertical="center"/>
    </xf>
    <xf numFmtId="164" fontId="12" fillId="0" borderId="63" xfId="0" applyNumberFormat="1" applyFont="1" applyFill="1" applyBorder="1" applyAlignment="1">
      <alignment horizontal="center" vertical="center" wrapText="1"/>
    </xf>
    <xf numFmtId="49" fontId="13" fillId="0" borderId="64" xfId="0" applyNumberFormat="1" applyFont="1" applyFill="1" applyBorder="1" applyAlignment="1">
      <alignment horizontal="left" vertical="center"/>
    </xf>
    <xf numFmtId="3" fontId="13" fillId="0" borderId="65" xfId="0" applyNumberFormat="1" applyFont="1" applyFill="1" applyBorder="1" applyAlignment="1" applyProtection="1">
      <alignment horizontal="right" vertical="center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6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6" xfId="0" applyNumberFormat="1" applyFont="1" applyFill="1" applyBorder="1" applyAlignment="1">
      <alignment horizontal="right" vertical="center" wrapText="1"/>
    </xf>
    <xf numFmtId="4" fontId="12" fillId="0" borderId="66" xfId="0" applyNumberFormat="1" applyFont="1" applyFill="1" applyBorder="1" applyAlignment="1">
      <alignment horizontal="right" vertical="center" wrapText="1"/>
    </xf>
    <xf numFmtId="49" fontId="18" fillId="0" borderId="67" xfId="0" applyNumberFormat="1" applyFont="1" applyFill="1" applyBorder="1" applyAlignment="1" quotePrefix="1">
      <alignment horizontal="left" vertical="center" indent="1"/>
    </xf>
    <xf numFmtId="3" fontId="18" fillId="0" borderId="45" xfId="0" applyNumberFormat="1" applyFont="1" applyFill="1" applyBorder="1" applyAlignment="1" applyProtection="1">
      <alignment horizontal="right" vertical="center"/>
      <protection locked="0"/>
    </xf>
    <xf numFmtId="3" fontId="18" fillId="0" borderId="4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5" xfId="0" applyNumberFormat="1" applyFont="1" applyFill="1" applyBorder="1" applyAlignment="1">
      <alignment horizontal="right" vertical="center" wrapText="1"/>
    </xf>
    <xf numFmtId="4" fontId="12" fillId="0" borderId="45" xfId="0" applyNumberFormat="1" applyFont="1" applyFill="1" applyBorder="1" applyAlignment="1">
      <alignment horizontal="right" vertical="center" wrapText="1"/>
    </xf>
    <xf numFmtId="49" fontId="13" fillId="0" borderId="67" xfId="0" applyNumberFormat="1" applyFont="1" applyFill="1" applyBorder="1" applyAlignment="1">
      <alignment horizontal="left" vertical="center"/>
    </xf>
    <xf numFmtId="3" fontId="13" fillId="0" borderId="45" xfId="0" applyNumberFormat="1" applyFont="1" applyFill="1" applyBorder="1" applyAlignment="1" applyProtection="1">
      <alignment horizontal="right" vertical="center"/>
      <protection locked="0"/>
    </xf>
    <xf numFmtId="3" fontId="13" fillId="0" borderId="45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68" xfId="0" applyNumberFormat="1" applyFont="1" applyFill="1" applyBorder="1" applyAlignment="1" applyProtection="1">
      <alignment horizontal="left" vertical="center"/>
      <protection locked="0"/>
    </xf>
    <xf numFmtId="3" fontId="13" fillId="0" borderId="69" xfId="0" applyNumberFormat="1" applyFont="1" applyFill="1" applyBorder="1" applyAlignment="1" applyProtection="1">
      <alignment horizontal="right" vertical="center"/>
      <protection locked="0"/>
    </xf>
    <xf numFmtId="3" fontId="13" fillId="0" borderId="69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70" xfId="0" applyNumberFormat="1" applyFont="1" applyFill="1" applyBorder="1" applyAlignment="1">
      <alignment horizontal="right" vertical="center" wrapText="1"/>
    </xf>
    <xf numFmtId="49" fontId="12" fillId="0" borderId="50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43" xfId="0" applyNumberFormat="1" applyFont="1" applyFill="1" applyBorder="1" applyAlignment="1">
      <alignment vertical="center"/>
    </xf>
    <xf numFmtId="4" fontId="13" fillId="0" borderId="43" xfId="0" applyNumberFormat="1" applyFont="1" applyFill="1" applyBorder="1" applyAlignment="1" applyProtection="1">
      <alignment vertical="center" wrapText="1"/>
      <protection locked="0"/>
    </xf>
    <xf numFmtId="49" fontId="12" fillId="0" borderId="61" xfId="0" applyNumberFormat="1" applyFont="1" applyFill="1" applyBorder="1" applyAlignment="1" applyProtection="1">
      <alignment vertical="center"/>
      <protection locked="0"/>
    </xf>
    <xf numFmtId="49" fontId="12" fillId="0" borderId="61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4" xfId="0" applyNumberFormat="1" applyFont="1" applyFill="1" applyBorder="1" applyAlignment="1" applyProtection="1">
      <alignment vertical="center"/>
      <protection locked="0"/>
    </xf>
    <xf numFmtId="49" fontId="12" fillId="0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164" fontId="12" fillId="0" borderId="65" xfId="0" applyNumberFormat="1" applyFont="1" applyFill="1" applyBorder="1" applyAlignment="1" applyProtection="1">
      <alignment horizontal="right" vertical="center" wrapText="1"/>
      <protection/>
    </xf>
    <xf numFmtId="49" fontId="13" fillId="0" borderId="17" xfId="0" applyNumberFormat="1" applyFont="1" applyFill="1" applyBorder="1" applyAlignment="1">
      <alignment horizontal="left" vertical="center"/>
    </xf>
    <xf numFmtId="164" fontId="12" fillId="0" borderId="45" xfId="0" applyNumberFormat="1" applyFont="1" applyFill="1" applyBorder="1" applyAlignment="1" applyProtection="1">
      <alignment horizontal="right" vertical="center" wrapText="1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 locked="0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3" fontId="12" fillId="0" borderId="43" xfId="0" applyNumberFormat="1" applyFont="1" applyFill="1" applyBorder="1" applyAlignment="1">
      <alignment horizontal="left" vertical="center" wrapText="1" indent="1"/>
    </xf>
    <xf numFmtId="173" fontId="27" fillId="0" borderId="0" xfId="0" applyNumberFormat="1" applyFont="1" applyFill="1" applyBorder="1" applyAlignment="1">
      <alignment horizontal="left" vertical="center" wrapText="1"/>
    </xf>
    <xf numFmtId="164" fontId="12" fillId="0" borderId="43" xfId="0" applyNumberFormat="1" applyFont="1" applyFill="1" applyBorder="1" applyAlignment="1">
      <alignment horizontal="center" vertical="center" wrapText="1"/>
    </xf>
    <xf numFmtId="3" fontId="13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70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3" xfId="0" applyNumberFormat="1" applyFont="1" applyFill="1" applyBorder="1" applyAlignment="1">
      <alignment horizontal="right" vertical="center" wrapText="1"/>
    </xf>
    <xf numFmtId="0" fontId="28" fillId="0" borderId="0" xfId="0" applyFont="1" applyAlignment="1" applyProtection="1">
      <alignment horizontal="right" vertical="top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 quotePrefix="1">
      <alignment horizontal="right" vertical="center" indent="1"/>
      <protection/>
    </xf>
    <xf numFmtId="49" fontId="6" fillId="0" borderId="43" xfId="0" applyNumberFormat="1" applyFont="1" applyFill="1" applyBorder="1" applyAlignment="1" applyProtection="1">
      <alignment horizontal="right" vertical="center" inden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12" fillId="0" borderId="71" xfId="0" applyFont="1" applyFill="1" applyBorder="1" applyAlignment="1" applyProtection="1">
      <alignment horizontal="center" vertical="center" wrapTex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0" xfId="60" applyNumberFormat="1" applyFont="1" applyFill="1" applyProtection="1">
      <alignment/>
      <protection/>
    </xf>
    <xf numFmtId="174" fontId="13" fillId="0" borderId="0" xfId="60" applyNumberFormat="1" applyFont="1" applyFill="1" applyAlignment="1" applyProtection="1">
      <alignment/>
      <protection/>
    </xf>
    <xf numFmtId="3" fontId="13" fillId="0" borderId="0" xfId="60" applyNumberFormat="1" applyFont="1" applyFill="1" applyProtection="1">
      <alignment/>
      <protection/>
    </xf>
    <xf numFmtId="3" fontId="13" fillId="0" borderId="0" xfId="60" applyNumberFormat="1" applyFont="1" applyFill="1" applyAlignment="1" applyProtection="1">
      <alignment/>
      <protection/>
    </xf>
    <xf numFmtId="3" fontId="12" fillId="0" borderId="0" xfId="60" applyNumberFormat="1" applyFont="1" applyFill="1" applyProtection="1">
      <alignment/>
      <protection/>
    </xf>
    <xf numFmtId="0" fontId="29" fillId="0" borderId="46" xfId="0" applyFont="1" applyBorder="1" applyAlignment="1" applyProtection="1">
      <alignment wrapText="1"/>
      <protection locked="0"/>
    </xf>
    <xf numFmtId="164" fontId="11" fillId="34" borderId="17" xfId="0" applyNumberFormat="1" applyFont="1" applyFill="1" applyBorder="1" applyAlignment="1" applyProtection="1">
      <alignment horizontal="left" vertical="center" wrapText="1"/>
      <protection locked="0"/>
    </xf>
    <xf numFmtId="164" fontId="29" fillId="34" borderId="17" xfId="0" applyNumberFormat="1" applyFont="1" applyFill="1" applyBorder="1" applyAlignment="1" applyProtection="1">
      <alignment horizontal="left" vertical="center" wrapText="1"/>
      <protection locked="0"/>
    </xf>
    <xf numFmtId="164" fontId="11" fillId="34" borderId="19" xfId="0" applyNumberFormat="1" applyFont="1" applyFill="1" applyBorder="1" applyAlignment="1" applyProtection="1">
      <alignment horizontal="left" vertical="center" wrapText="1"/>
      <protection locked="0"/>
    </xf>
    <xf numFmtId="0" fontId="11" fillId="34" borderId="11" xfId="60" applyFont="1" applyFill="1" applyBorder="1" applyAlignment="1" applyProtection="1">
      <alignment vertical="center" wrapText="1"/>
      <protection locked="0"/>
    </xf>
    <xf numFmtId="0" fontId="29" fillId="0" borderId="11" xfId="0" applyFont="1" applyBorder="1" applyAlignment="1" applyProtection="1">
      <alignment wrapText="1"/>
      <protection locked="0"/>
    </xf>
    <xf numFmtId="3" fontId="11" fillId="34" borderId="11" xfId="0" applyNumberFormat="1" applyFont="1" applyFill="1" applyBorder="1" applyAlignment="1" applyProtection="1">
      <alignment vertical="center" wrapText="1"/>
      <protection locked="0"/>
    </xf>
    <xf numFmtId="164" fontId="11" fillId="0" borderId="72" xfId="0" applyNumberFormat="1" applyFont="1" applyFill="1" applyBorder="1" applyAlignment="1" applyProtection="1">
      <alignment vertical="center" wrapText="1"/>
      <protection locked="0"/>
    </xf>
    <xf numFmtId="164" fontId="29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7" xfId="0" applyNumberFormat="1" applyFont="1" applyFill="1" applyBorder="1" applyAlignment="1" applyProtection="1">
      <alignment vertical="center" wrapText="1"/>
      <protection locked="0"/>
    </xf>
    <xf numFmtId="164" fontId="11" fillId="34" borderId="11" xfId="0" applyNumberFormat="1" applyFont="1" applyFill="1" applyBorder="1" applyAlignment="1" applyProtection="1">
      <alignment vertical="center" wrapText="1"/>
      <protection locked="0"/>
    </xf>
    <xf numFmtId="3" fontId="11" fillId="34" borderId="11" xfId="0" applyNumberFormat="1" applyFont="1" applyFill="1" applyBorder="1" applyAlignment="1">
      <alignment vertical="center" wrapText="1"/>
    </xf>
    <xf numFmtId="164" fontId="6" fillId="0" borderId="27" xfId="0" applyNumberFormat="1" applyFont="1" applyFill="1" applyBorder="1" applyAlignment="1" applyProtection="1">
      <alignment horizontal="left" vertical="center" wrapText="1"/>
      <protection/>
    </xf>
    <xf numFmtId="164" fontId="6" fillId="0" borderId="28" xfId="0" applyNumberFormat="1" applyFont="1" applyFill="1" applyBorder="1" applyAlignment="1" applyProtection="1">
      <alignment vertical="center" wrapText="1"/>
      <protection/>
    </xf>
    <xf numFmtId="164" fontId="6" fillId="33" borderId="28" xfId="0" applyNumberFormat="1" applyFont="1" applyFill="1" applyBorder="1" applyAlignment="1" applyProtection="1">
      <alignment vertical="center" wrapText="1"/>
      <protection/>
    </xf>
    <xf numFmtId="164" fontId="6" fillId="0" borderId="29" xfId="0" applyNumberFormat="1" applyFont="1" applyFill="1" applyBorder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0" fontId="29" fillId="0" borderId="11" xfId="0" applyFont="1" applyBorder="1" applyAlignment="1" applyProtection="1">
      <alignment wrapText="1"/>
      <protection/>
    </xf>
    <xf numFmtId="0" fontId="11" fillId="34" borderId="11" xfId="60" applyFont="1" applyFill="1" applyBorder="1" applyAlignment="1" applyProtection="1">
      <alignment vertical="center" wrapText="1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4" xfId="60" applyNumberFormat="1" applyFont="1" applyFill="1" applyBorder="1" applyAlignment="1" applyProtection="1">
      <alignment horizontal="left" vertical="center"/>
      <protection/>
    </xf>
    <xf numFmtId="164" fontId="20" fillId="0" borderId="34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73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9" fillId="0" borderId="61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3" fillId="0" borderId="50" xfId="0" applyNumberFormat="1" applyFont="1" applyFill="1" applyBorder="1" applyAlignment="1">
      <alignment horizontal="left" vertical="center" wrapText="1" indent="2"/>
    </xf>
    <xf numFmtId="164" fontId="3" fillId="0" borderId="71" xfId="0" applyNumberFormat="1" applyFont="1" applyFill="1" applyBorder="1" applyAlignment="1">
      <alignment horizontal="left" vertical="center" wrapText="1" indent="2"/>
    </xf>
    <xf numFmtId="173" fontId="27" fillId="0" borderId="61" xfId="0" applyNumberFormat="1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right" vertical="center"/>
    </xf>
    <xf numFmtId="164" fontId="3" fillId="0" borderId="50" xfId="0" applyNumberFormat="1" applyFont="1" applyFill="1" applyBorder="1" applyAlignment="1">
      <alignment horizontal="center" vertical="center" wrapText="1"/>
    </xf>
    <xf numFmtId="164" fontId="3" fillId="0" borderId="71" xfId="0" applyNumberFormat="1" applyFont="1" applyFill="1" applyBorder="1" applyAlignment="1">
      <alignment horizontal="center" vertical="center" wrapText="1"/>
    </xf>
    <xf numFmtId="164" fontId="0" fillId="0" borderId="64" xfId="0" applyNumberFormat="1" applyFill="1" applyBorder="1" applyAlignment="1" applyProtection="1">
      <alignment horizontal="left" vertical="center" wrapText="1"/>
      <protection locked="0"/>
    </xf>
    <xf numFmtId="164" fontId="0" fillId="0" borderId="74" xfId="0" applyNumberFormat="1" applyFill="1" applyBorder="1" applyAlignment="1" applyProtection="1">
      <alignment horizontal="left" vertical="center" wrapText="1"/>
      <protection locked="0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76" xfId="0" applyNumberFormat="1" applyFill="1" applyBorder="1" applyAlignment="1" applyProtection="1">
      <alignment horizontal="left" vertical="center" wrapText="1"/>
      <protection locked="0"/>
    </xf>
    <xf numFmtId="164" fontId="6" fillId="0" borderId="77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164" fontId="6" fillId="0" borderId="62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 wrapText="1"/>
    </xf>
    <xf numFmtId="164" fontId="6" fillId="0" borderId="65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12" fillId="0" borderId="43" xfId="0" applyNumberFormat="1" applyFont="1" applyFill="1" applyBorder="1" applyAlignment="1">
      <alignment horizontal="center" vertical="center"/>
    </xf>
    <xf numFmtId="164" fontId="12" fillId="0" borderId="43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left" wrapText="1"/>
      <protection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center" textRotation="180"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>
      <alignment horizont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C36" sqref="C3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327" t="s">
        <v>108</v>
      </c>
      <c r="B1" s="93"/>
    </row>
    <row r="2" spans="1:2" ht="12.75">
      <c r="A2" s="93"/>
      <c r="B2" s="93"/>
    </row>
    <row r="3" spans="1:2" ht="12.75">
      <c r="A3" s="329"/>
      <c r="B3" s="329"/>
    </row>
    <row r="4" spans="1:2" ht="15.75">
      <c r="A4" s="95"/>
      <c r="B4" s="333"/>
    </row>
    <row r="5" spans="1:2" ht="15.75">
      <c r="A5" s="95"/>
      <c r="B5" s="333"/>
    </row>
    <row r="6" spans="1:2" s="67" customFormat="1" ht="15.75">
      <c r="A6" s="95" t="s">
        <v>476</v>
      </c>
      <c r="B6" s="329"/>
    </row>
    <row r="7" spans="1:2" s="67" customFormat="1" ht="12.75">
      <c r="A7" s="329"/>
      <c r="B7" s="329"/>
    </row>
    <row r="8" spans="1:2" s="67" customFormat="1" ht="12.75">
      <c r="A8" s="329"/>
      <c r="B8" s="329"/>
    </row>
    <row r="9" spans="1:2" ht="12.75">
      <c r="A9" s="329" t="s">
        <v>513</v>
      </c>
      <c r="B9" s="329" t="s">
        <v>470</v>
      </c>
    </row>
    <row r="10" spans="1:2" ht="12.75">
      <c r="A10" s="329" t="s">
        <v>511</v>
      </c>
      <c r="B10" s="329" t="s">
        <v>477</v>
      </c>
    </row>
    <row r="11" spans="1:2" ht="12.75">
      <c r="A11" s="329" t="s">
        <v>512</v>
      </c>
      <c r="B11" s="329" t="s">
        <v>478</v>
      </c>
    </row>
    <row r="12" spans="1:2" ht="12.75">
      <c r="A12" s="329"/>
      <c r="B12" s="329"/>
    </row>
    <row r="13" spans="1:2" ht="15.75">
      <c r="A13" s="95" t="str">
        <f>+CONCATENATE(LEFT(A6,4),". évi módosított előirányzat BEVÉTELEK")</f>
        <v>2015. évi módosított előirányzat BEVÉTELEK</v>
      </c>
      <c r="B13" s="333"/>
    </row>
    <row r="14" spans="1:2" ht="12.75">
      <c r="A14" s="329"/>
      <c r="B14" s="329"/>
    </row>
    <row r="15" spans="1:2" s="67" customFormat="1" ht="12.75">
      <c r="A15" s="329" t="s">
        <v>514</v>
      </c>
      <c r="B15" s="329" t="s">
        <v>471</v>
      </c>
    </row>
    <row r="16" spans="1:2" ht="12.75">
      <c r="A16" s="329" t="s">
        <v>515</v>
      </c>
      <c r="B16" s="329" t="s">
        <v>479</v>
      </c>
    </row>
    <row r="17" spans="1:2" ht="12.75">
      <c r="A17" s="329" t="s">
        <v>516</v>
      </c>
      <c r="B17" s="329" t="s">
        <v>480</v>
      </c>
    </row>
    <row r="18" spans="1:2" ht="12.75">
      <c r="A18" s="329"/>
      <c r="B18" s="329"/>
    </row>
    <row r="19" spans="1:2" ht="14.25">
      <c r="A19" s="336" t="str">
        <f>+CONCATENATE(LEFT(A6,4),". I. félévi (I-II. negyedévi) teljesítés BEVÉTELEK")</f>
        <v>2015. I. félévi (I-II. negyedévi) teljesítés BEVÉTELEK</v>
      </c>
      <c r="B19" s="333"/>
    </row>
    <row r="20" spans="1:2" ht="12.75">
      <c r="A20" s="329"/>
      <c r="B20" s="329"/>
    </row>
    <row r="21" spans="1:2" ht="12.75">
      <c r="A21" s="329" t="s">
        <v>517</v>
      </c>
      <c r="B21" s="329" t="s">
        <v>472</v>
      </c>
    </row>
    <row r="22" spans="1:2" ht="12.75">
      <c r="A22" s="329" t="s">
        <v>518</v>
      </c>
      <c r="B22" s="329" t="s">
        <v>481</v>
      </c>
    </row>
    <row r="23" spans="1:2" ht="12.75">
      <c r="A23" s="329" t="s">
        <v>519</v>
      </c>
      <c r="B23" s="329" t="s">
        <v>482</v>
      </c>
    </row>
    <row r="24" spans="1:2" ht="12.75">
      <c r="A24" s="329"/>
      <c r="B24" s="329"/>
    </row>
    <row r="25" spans="1:2" ht="15.75">
      <c r="A25" s="95" t="str">
        <f>+CONCATENATE(LEFT(A6,4),". évi eredeti előirányzat KIADÁSOK")</f>
        <v>2015. évi eredeti előirányzat KIADÁSOK</v>
      </c>
      <c r="B25" s="333"/>
    </row>
    <row r="26" spans="1:2" ht="12.75">
      <c r="A26" s="329"/>
      <c r="B26" s="329"/>
    </row>
    <row r="27" spans="1:2" ht="12.75">
      <c r="A27" s="329" t="s">
        <v>520</v>
      </c>
      <c r="B27" s="329" t="s">
        <v>473</v>
      </c>
    </row>
    <row r="28" spans="1:2" ht="12.75">
      <c r="A28" s="329" t="s">
        <v>521</v>
      </c>
      <c r="B28" s="329" t="s">
        <v>483</v>
      </c>
    </row>
    <row r="29" spans="1:2" ht="12.75">
      <c r="A29" s="329" t="s">
        <v>522</v>
      </c>
      <c r="B29" s="329" t="s">
        <v>484</v>
      </c>
    </row>
    <row r="30" spans="1:2" ht="12.75">
      <c r="A30" s="329"/>
      <c r="B30" s="329"/>
    </row>
    <row r="31" spans="1:2" ht="15.75">
      <c r="A31" s="95" t="str">
        <f>+CONCATENATE(LEFT(A6,4),". évi módosított előirányzat KIADÁSOK")</f>
        <v>2015. évi módosított előirányzat KIADÁSOK</v>
      </c>
      <c r="B31" s="333"/>
    </row>
    <row r="32" spans="1:2" ht="12.75">
      <c r="A32" s="329"/>
      <c r="B32" s="329"/>
    </row>
    <row r="33" spans="1:2" ht="12.75">
      <c r="A33" s="329" t="s">
        <v>523</v>
      </c>
      <c r="B33" s="329" t="s">
        <v>474</v>
      </c>
    </row>
    <row r="34" spans="1:2" ht="12.75">
      <c r="A34" s="329" t="s">
        <v>524</v>
      </c>
      <c r="B34" s="329" t="s">
        <v>485</v>
      </c>
    </row>
    <row r="35" spans="1:2" ht="12.75">
      <c r="A35" s="329" t="s">
        <v>525</v>
      </c>
      <c r="B35" s="329" t="s">
        <v>486</v>
      </c>
    </row>
    <row r="36" spans="1:2" ht="12.75">
      <c r="A36" s="329"/>
      <c r="B36" s="329"/>
    </row>
    <row r="37" spans="1:2" ht="15.75">
      <c r="A37" s="335" t="str">
        <f>+CONCATENATE(LEFT(A6,4),". I. félévi (I-II. negyedévi) teljesítés KIADÁSOK")</f>
        <v>2015. I. félévi (I-II. negyedévi) teljesítés KIADÁSOK</v>
      </c>
      <c r="B37" s="333"/>
    </row>
    <row r="38" spans="1:2" ht="12.75">
      <c r="A38" s="329"/>
      <c r="B38" s="329"/>
    </row>
    <row r="39" spans="1:2" ht="12.75">
      <c r="A39" s="329" t="s">
        <v>526</v>
      </c>
      <c r="B39" s="329" t="s">
        <v>475</v>
      </c>
    </row>
    <row r="40" spans="1:2" ht="12.75">
      <c r="A40" s="329" t="s">
        <v>527</v>
      </c>
      <c r="B40" s="329" t="s">
        <v>487</v>
      </c>
    </row>
    <row r="41" spans="1:2" ht="12.75">
      <c r="A41" s="329" t="s">
        <v>528</v>
      </c>
      <c r="B41" s="329" t="s">
        <v>488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28">
      <selection activeCell="G44" sqref="G44"/>
    </sheetView>
  </sheetViews>
  <sheetFormatPr defaultColWidth="9.00390625" defaultRowHeight="12.75"/>
  <cols>
    <col min="1" max="1" width="13.00390625" style="110" customWidth="1"/>
    <col min="2" max="2" width="59.00390625" style="111" customWidth="1"/>
    <col min="3" max="5" width="15.875" style="111" customWidth="1"/>
    <col min="6" max="16384" width="9.375" style="111" customWidth="1"/>
  </cols>
  <sheetData>
    <row r="1" spans="1:5" s="97" customFormat="1" ht="21" customHeight="1" thickBot="1">
      <c r="A1" s="96"/>
      <c r="B1" s="98"/>
      <c r="C1" s="1"/>
      <c r="D1" s="1"/>
      <c r="E1" s="381" t="s">
        <v>509</v>
      </c>
    </row>
    <row r="2" spans="1:5" s="255" customFormat="1" ht="24.75" thickBot="1">
      <c r="A2" s="84" t="s">
        <v>508</v>
      </c>
      <c r="B2" s="472" t="s">
        <v>535</v>
      </c>
      <c r="C2" s="473"/>
      <c r="D2" s="474"/>
      <c r="E2" s="396" t="s">
        <v>48</v>
      </c>
    </row>
    <row r="3" spans="1:5" s="255" customFormat="1" ht="24.75" thickBot="1">
      <c r="A3" s="84" t="s">
        <v>144</v>
      </c>
      <c r="B3" s="472" t="s">
        <v>342</v>
      </c>
      <c r="C3" s="473"/>
      <c r="D3" s="474"/>
      <c r="E3" s="396" t="s">
        <v>42</v>
      </c>
    </row>
    <row r="4" spans="1:5" s="256" customFormat="1" ht="15.75" customHeight="1" thickBot="1">
      <c r="A4" s="99"/>
      <c r="B4" s="99"/>
      <c r="C4" s="100"/>
      <c r="D4" s="51"/>
      <c r="E4" s="100" t="s">
        <v>43</v>
      </c>
    </row>
    <row r="5" spans="1:5" ht="24.75" thickBot="1">
      <c r="A5" s="212" t="s">
        <v>145</v>
      </c>
      <c r="B5" s="101" t="s">
        <v>44</v>
      </c>
      <c r="C5" s="101" t="s">
        <v>505</v>
      </c>
      <c r="D5" s="85" t="s">
        <v>506</v>
      </c>
      <c r="E5" s="385" t="str">
        <f>+CONCATENATE("Teljesítés",CHAR(10),LEFT(ÖSSZEFÜGGÉSEK!A6,4),". VI. 30.")</f>
        <v>Teljesítés
2015. VI. 30.</v>
      </c>
    </row>
    <row r="6" spans="1:5" s="257" customFormat="1" ht="12.75" customHeight="1" thickBot="1">
      <c r="A6" s="87" t="s">
        <v>428</v>
      </c>
      <c r="B6" s="88" t="s">
        <v>429</v>
      </c>
      <c r="C6" s="88" t="s">
        <v>430</v>
      </c>
      <c r="D6" s="386" t="s">
        <v>432</v>
      </c>
      <c r="E6" s="89" t="s">
        <v>431</v>
      </c>
    </row>
    <row r="7" spans="1:5" s="257" customFormat="1" ht="15.75" customHeight="1" thickBot="1">
      <c r="A7" s="468" t="s">
        <v>45</v>
      </c>
      <c r="B7" s="469"/>
      <c r="C7" s="469"/>
      <c r="D7" s="469"/>
      <c r="E7" s="470"/>
    </row>
    <row r="8" spans="1:5" s="191" customFormat="1" ht="12" customHeight="1" thickBot="1">
      <c r="A8" s="87" t="s">
        <v>9</v>
      </c>
      <c r="B8" s="102" t="s">
        <v>451</v>
      </c>
      <c r="C8" s="148">
        <f>SUM(C9:C19)</f>
        <v>3447</v>
      </c>
      <c r="D8" s="148">
        <f>SUM(D9:D19)</f>
        <v>3447</v>
      </c>
      <c r="E8" s="186">
        <f>SUM(E9:E19)</f>
        <v>1538</v>
      </c>
    </row>
    <row r="9" spans="1:5" s="191" customFormat="1" ht="12" customHeight="1">
      <c r="A9" s="250" t="s">
        <v>70</v>
      </c>
      <c r="B9" s="8" t="s">
        <v>217</v>
      </c>
      <c r="C9" s="326"/>
      <c r="D9" s="326"/>
      <c r="E9" s="397"/>
    </row>
    <row r="10" spans="1:5" s="191" customFormat="1" ht="12" customHeight="1">
      <c r="A10" s="251" t="s">
        <v>71</v>
      </c>
      <c r="B10" s="6" t="s">
        <v>218</v>
      </c>
      <c r="C10" s="145">
        <v>150</v>
      </c>
      <c r="D10" s="145">
        <v>150</v>
      </c>
      <c r="E10" s="316">
        <v>91</v>
      </c>
    </row>
    <row r="11" spans="1:5" s="191" customFormat="1" ht="12" customHeight="1">
      <c r="A11" s="251" t="s">
        <v>72</v>
      </c>
      <c r="B11" s="6" t="s">
        <v>219</v>
      </c>
      <c r="C11" s="145">
        <v>2220</v>
      </c>
      <c r="D11" s="145">
        <v>2220</v>
      </c>
      <c r="E11" s="316">
        <v>858</v>
      </c>
    </row>
    <row r="12" spans="1:5" s="191" customFormat="1" ht="12" customHeight="1">
      <c r="A12" s="251" t="s">
        <v>73</v>
      </c>
      <c r="B12" s="6" t="s">
        <v>220</v>
      </c>
      <c r="C12" s="145"/>
      <c r="D12" s="145"/>
      <c r="E12" s="316"/>
    </row>
    <row r="13" spans="1:5" s="191" customFormat="1" ht="12" customHeight="1">
      <c r="A13" s="251" t="s">
        <v>105</v>
      </c>
      <c r="B13" s="6" t="s">
        <v>221</v>
      </c>
      <c r="C13" s="145"/>
      <c r="D13" s="145"/>
      <c r="E13" s="316"/>
    </row>
    <row r="14" spans="1:5" s="191" customFormat="1" ht="12" customHeight="1">
      <c r="A14" s="251" t="s">
        <v>74</v>
      </c>
      <c r="B14" s="6" t="s">
        <v>343</v>
      </c>
      <c r="C14" s="145">
        <v>645</v>
      </c>
      <c r="D14" s="145">
        <v>645</v>
      </c>
      <c r="E14" s="316">
        <v>248</v>
      </c>
    </row>
    <row r="15" spans="1:5" s="191" customFormat="1" ht="12" customHeight="1">
      <c r="A15" s="251" t="s">
        <v>75</v>
      </c>
      <c r="B15" s="5" t="s">
        <v>344</v>
      </c>
      <c r="C15" s="145">
        <v>430</v>
      </c>
      <c r="D15" s="145">
        <v>430</v>
      </c>
      <c r="E15" s="316">
        <v>241</v>
      </c>
    </row>
    <row r="16" spans="1:5" s="191" customFormat="1" ht="12" customHeight="1">
      <c r="A16" s="251" t="s">
        <v>83</v>
      </c>
      <c r="B16" s="6" t="s">
        <v>224</v>
      </c>
      <c r="C16" s="323">
        <v>2</v>
      </c>
      <c r="D16" s="323">
        <v>2</v>
      </c>
      <c r="E16" s="321">
        <v>1</v>
      </c>
    </row>
    <row r="17" spans="1:5" s="258" customFormat="1" ht="12" customHeight="1">
      <c r="A17" s="251" t="s">
        <v>84</v>
      </c>
      <c r="B17" s="6" t="s">
        <v>225</v>
      </c>
      <c r="C17" s="145"/>
      <c r="D17" s="145"/>
      <c r="E17" s="316">
        <v>98</v>
      </c>
    </row>
    <row r="18" spans="1:5" s="258" customFormat="1" ht="12" customHeight="1">
      <c r="A18" s="251" t="s">
        <v>85</v>
      </c>
      <c r="B18" s="6" t="s">
        <v>374</v>
      </c>
      <c r="C18" s="147"/>
      <c r="D18" s="147"/>
      <c r="E18" s="317"/>
    </row>
    <row r="19" spans="1:5" s="258" customFormat="1" ht="12" customHeight="1" thickBot="1">
      <c r="A19" s="251" t="s">
        <v>86</v>
      </c>
      <c r="B19" s="5" t="s">
        <v>226</v>
      </c>
      <c r="C19" s="147"/>
      <c r="D19" s="147"/>
      <c r="E19" s="317">
        <v>1</v>
      </c>
    </row>
    <row r="20" spans="1:5" s="191" customFormat="1" ht="12" customHeight="1" thickBot="1">
      <c r="A20" s="87" t="s">
        <v>10</v>
      </c>
      <c r="B20" s="102" t="s">
        <v>345</v>
      </c>
      <c r="C20" s="148">
        <f>SUM(C21:C23)</f>
        <v>13589</v>
      </c>
      <c r="D20" s="148">
        <f>SUM(D21:D23)</f>
        <v>13589</v>
      </c>
      <c r="E20" s="186">
        <f>SUM(E21:E23)</f>
        <v>5081</v>
      </c>
    </row>
    <row r="21" spans="1:5" s="258" customFormat="1" ht="12" customHeight="1">
      <c r="A21" s="251" t="s">
        <v>76</v>
      </c>
      <c r="B21" s="7" t="s">
        <v>194</v>
      </c>
      <c r="C21" s="145"/>
      <c r="D21" s="145"/>
      <c r="E21" s="316"/>
    </row>
    <row r="22" spans="1:5" s="258" customFormat="1" ht="12" customHeight="1">
      <c r="A22" s="251" t="s">
        <v>77</v>
      </c>
      <c r="B22" s="6" t="s">
        <v>346</v>
      </c>
      <c r="C22" s="145"/>
      <c r="D22" s="145"/>
      <c r="E22" s="316"/>
    </row>
    <row r="23" spans="1:5" s="258" customFormat="1" ht="12" customHeight="1">
      <c r="A23" s="251" t="s">
        <v>78</v>
      </c>
      <c r="B23" s="6" t="s">
        <v>347</v>
      </c>
      <c r="C23" s="145">
        <v>13589</v>
      </c>
      <c r="D23" s="145">
        <v>13589</v>
      </c>
      <c r="E23" s="316">
        <v>5081</v>
      </c>
    </row>
    <row r="24" spans="1:5" s="258" customFormat="1" ht="12" customHeight="1" thickBot="1">
      <c r="A24" s="251" t="s">
        <v>79</v>
      </c>
      <c r="B24" s="6" t="s">
        <v>452</v>
      </c>
      <c r="C24" s="145"/>
      <c r="D24" s="145"/>
      <c r="E24" s="316"/>
    </row>
    <row r="25" spans="1:5" s="258" customFormat="1" ht="12" customHeight="1" thickBot="1">
      <c r="A25" s="92" t="s">
        <v>11</v>
      </c>
      <c r="B25" s="57" t="s">
        <v>122</v>
      </c>
      <c r="C25" s="399">
        <v>50</v>
      </c>
      <c r="D25" s="399">
        <v>50</v>
      </c>
      <c r="E25" s="185"/>
    </row>
    <row r="26" spans="1:5" s="258" customFormat="1" ht="12" customHeight="1" thickBot="1">
      <c r="A26" s="92" t="s">
        <v>12</v>
      </c>
      <c r="B26" s="57" t="s">
        <v>453</v>
      </c>
      <c r="C26" s="148">
        <f>+C27+C28+C29</f>
        <v>0</v>
      </c>
      <c r="D26" s="148">
        <f>+D27+D28+D29</f>
        <v>0</v>
      </c>
      <c r="E26" s="186">
        <f>+E27+E28+E29</f>
        <v>0</v>
      </c>
    </row>
    <row r="27" spans="1:5" s="258" customFormat="1" ht="12" customHeight="1">
      <c r="A27" s="252" t="s">
        <v>204</v>
      </c>
      <c r="B27" s="253" t="s">
        <v>199</v>
      </c>
      <c r="C27" s="324"/>
      <c r="D27" s="324"/>
      <c r="E27" s="322"/>
    </row>
    <row r="28" spans="1:5" s="258" customFormat="1" ht="12" customHeight="1">
      <c r="A28" s="252" t="s">
        <v>207</v>
      </c>
      <c r="B28" s="253" t="s">
        <v>346</v>
      </c>
      <c r="C28" s="145"/>
      <c r="D28" s="145"/>
      <c r="E28" s="316"/>
    </row>
    <row r="29" spans="1:5" s="258" customFormat="1" ht="12" customHeight="1">
      <c r="A29" s="252" t="s">
        <v>208</v>
      </c>
      <c r="B29" s="254" t="s">
        <v>349</v>
      </c>
      <c r="C29" s="145"/>
      <c r="D29" s="145"/>
      <c r="E29" s="316"/>
    </row>
    <row r="30" spans="1:5" s="258" customFormat="1" ht="12" customHeight="1" thickBot="1">
      <c r="A30" s="251" t="s">
        <v>209</v>
      </c>
      <c r="B30" s="62" t="s">
        <v>454</v>
      </c>
      <c r="C30" s="49"/>
      <c r="D30" s="49"/>
      <c r="E30" s="398"/>
    </row>
    <row r="31" spans="1:5" s="258" customFormat="1" ht="12" customHeight="1" thickBot="1">
      <c r="A31" s="92" t="s">
        <v>13</v>
      </c>
      <c r="B31" s="57" t="s">
        <v>350</v>
      </c>
      <c r="C31" s="148">
        <f>+C32+C33+C34</f>
        <v>0</v>
      </c>
      <c r="D31" s="148">
        <f>+D32+D33+D34</f>
        <v>0</v>
      </c>
      <c r="E31" s="186">
        <f>+E32+E33+E34</f>
        <v>0</v>
      </c>
    </row>
    <row r="32" spans="1:5" s="258" customFormat="1" ht="12" customHeight="1">
      <c r="A32" s="252" t="s">
        <v>63</v>
      </c>
      <c r="B32" s="253" t="s">
        <v>231</v>
      </c>
      <c r="C32" s="324"/>
      <c r="D32" s="324"/>
      <c r="E32" s="322"/>
    </row>
    <row r="33" spans="1:5" s="258" customFormat="1" ht="12" customHeight="1">
      <c r="A33" s="252" t="s">
        <v>64</v>
      </c>
      <c r="B33" s="254" t="s">
        <v>232</v>
      </c>
      <c r="C33" s="149"/>
      <c r="D33" s="149"/>
      <c r="E33" s="318"/>
    </row>
    <row r="34" spans="1:5" s="258" customFormat="1" ht="12" customHeight="1" thickBot="1">
      <c r="A34" s="251" t="s">
        <v>65</v>
      </c>
      <c r="B34" s="62" t="s">
        <v>233</v>
      </c>
      <c r="C34" s="49"/>
      <c r="D34" s="49"/>
      <c r="E34" s="398"/>
    </row>
    <row r="35" spans="1:5" s="191" customFormat="1" ht="12" customHeight="1" thickBot="1">
      <c r="A35" s="92" t="s">
        <v>14</v>
      </c>
      <c r="B35" s="57" t="s">
        <v>319</v>
      </c>
      <c r="C35" s="399"/>
      <c r="D35" s="399"/>
      <c r="E35" s="185"/>
    </row>
    <row r="36" spans="1:5" s="191" customFormat="1" ht="12" customHeight="1" thickBot="1">
      <c r="A36" s="92" t="s">
        <v>15</v>
      </c>
      <c r="B36" s="57" t="s">
        <v>351</v>
      </c>
      <c r="C36" s="399"/>
      <c r="D36" s="399"/>
      <c r="E36" s="185"/>
    </row>
    <row r="37" spans="1:5" s="191" customFormat="1" ht="12" customHeight="1" thickBot="1">
      <c r="A37" s="87" t="s">
        <v>16</v>
      </c>
      <c r="B37" s="57" t="s">
        <v>352</v>
      </c>
      <c r="C37" s="148">
        <f>+C8+C20+C25+C26+C31+C35+C36</f>
        <v>17086</v>
      </c>
      <c r="D37" s="148">
        <f>+D8+D20+D25+D26+D31+D35+D36</f>
        <v>17086</v>
      </c>
      <c r="E37" s="186">
        <f>+E8+E20+E25+E26+E31+E35+E36</f>
        <v>6619</v>
      </c>
    </row>
    <row r="38" spans="1:5" s="191" customFormat="1" ht="12" customHeight="1" thickBot="1">
      <c r="A38" s="103" t="s">
        <v>17</v>
      </c>
      <c r="B38" s="57" t="s">
        <v>353</v>
      </c>
      <c r="C38" s="148">
        <f>+C39+C40+C41</f>
        <v>119033</v>
      </c>
      <c r="D38" s="148">
        <f>+D39+D40+D41</f>
        <v>119033</v>
      </c>
      <c r="E38" s="186">
        <f>+E39+E40+E41</f>
        <v>61650</v>
      </c>
    </row>
    <row r="39" spans="1:5" s="191" customFormat="1" ht="12" customHeight="1">
      <c r="A39" s="252" t="s">
        <v>354</v>
      </c>
      <c r="B39" s="253" t="s">
        <v>176</v>
      </c>
      <c r="C39" s="324">
        <v>1052</v>
      </c>
      <c r="D39" s="324">
        <v>1052</v>
      </c>
      <c r="E39" s="322">
        <v>1052</v>
      </c>
    </row>
    <row r="40" spans="1:5" s="191" customFormat="1" ht="12" customHeight="1">
      <c r="A40" s="252" t="s">
        <v>355</v>
      </c>
      <c r="B40" s="254" t="s">
        <v>2</v>
      </c>
      <c r="C40" s="149"/>
      <c r="D40" s="149"/>
      <c r="E40" s="318"/>
    </row>
    <row r="41" spans="1:5" s="258" customFormat="1" ht="12" customHeight="1" thickBot="1">
      <c r="A41" s="251" t="s">
        <v>356</v>
      </c>
      <c r="B41" s="62" t="s">
        <v>357</v>
      </c>
      <c r="C41" s="49">
        <v>117981</v>
      </c>
      <c r="D41" s="49">
        <v>117981</v>
      </c>
      <c r="E41" s="398">
        <v>60598</v>
      </c>
    </row>
    <row r="42" spans="1:5" s="258" customFormat="1" ht="15" customHeight="1" thickBot="1">
      <c r="A42" s="103" t="s">
        <v>18</v>
      </c>
      <c r="B42" s="104" t="s">
        <v>358</v>
      </c>
      <c r="C42" s="400">
        <f>+C37+C38</f>
        <v>136119</v>
      </c>
      <c r="D42" s="400">
        <f>+D37+D38</f>
        <v>136119</v>
      </c>
      <c r="E42" s="189">
        <f>+E37+E38</f>
        <v>68269</v>
      </c>
    </row>
    <row r="43" spans="1:3" s="258" customFormat="1" ht="15" customHeight="1">
      <c r="A43" s="105"/>
      <c r="B43" s="106"/>
      <c r="C43" s="187"/>
    </row>
    <row r="44" spans="1:3" ht="13.5" thickBot="1">
      <c r="A44" s="107"/>
      <c r="B44" s="108"/>
      <c r="C44" s="188"/>
    </row>
    <row r="45" spans="1:5" s="257" customFormat="1" ht="16.5" customHeight="1" thickBot="1">
      <c r="A45" s="468" t="s">
        <v>46</v>
      </c>
      <c r="B45" s="469"/>
      <c r="C45" s="469"/>
      <c r="D45" s="469"/>
      <c r="E45" s="470"/>
    </row>
    <row r="46" spans="1:5" s="259" customFormat="1" ht="12" customHeight="1" thickBot="1">
      <c r="A46" s="92" t="s">
        <v>9</v>
      </c>
      <c r="B46" s="57" t="s">
        <v>359</v>
      </c>
      <c r="C46" s="148">
        <f>SUM(C47:C51)</f>
        <v>135189</v>
      </c>
      <c r="D46" s="148">
        <f>SUM(D47:D51)</f>
        <v>134979</v>
      </c>
      <c r="E46" s="186">
        <f>SUM(E47:E51)</f>
        <v>66290</v>
      </c>
    </row>
    <row r="47" spans="1:5" ht="12" customHeight="1">
      <c r="A47" s="251" t="s">
        <v>70</v>
      </c>
      <c r="B47" s="7" t="s">
        <v>38</v>
      </c>
      <c r="C47" s="324">
        <v>84643</v>
      </c>
      <c r="D47" s="324">
        <v>84643</v>
      </c>
      <c r="E47" s="322">
        <v>41830</v>
      </c>
    </row>
    <row r="48" spans="1:5" ht="12" customHeight="1">
      <c r="A48" s="251" t="s">
        <v>71</v>
      </c>
      <c r="B48" s="6" t="s">
        <v>131</v>
      </c>
      <c r="C48" s="48">
        <v>22723</v>
      </c>
      <c r="D48" s="48">
        <v>22723</v>
      </c>
      <c r="E48" s="319">
        <v>10499</v>
      </c>
    </row>
    <row r="49" spans="1:5" ht="12" customHeight="1">
      <c r="A49" s="251" t="s">
        <v>72</v>
      </c>
      <c r="B49" s="6" t="s">
        <v>98</v>
      </c>
      <c r="C49" s="48">
        <v>27823</v>
      </c>
      <c r="D49" s="48">
        <v>27331</v>
      </c>
      <c r="E49" s="319">
        <v>13680</v>
      </c>
    </row>
    <row r="50" spans="1:5" ht="12" customHeight="1">
      <c r="A50" s="251" t="s">
        <v>73</v>
      </c>
      <c r="B50" s="6" t="s">
        <v>132</v>
      </c>
      <c r="C50" s="48"/>
      <c r="D50" s="48"/>
      <c r="E50" s="319"/>
    </row>
    <row r="51" spans="1:5" ht="12" customHeight="1" thickBot="1">
      <c r="A51" s="251" t="s">
        <v>105</v>
      </c>
      <c r="B51" s="6" t="s">
        <v>133</v>
      </c>
      <c r="C51" s="48"/>
      <c r="D51" s="48">
        <v>282</v>
      </c>
      <c r="E51" s="319">
        <v>281</v>
      </c>
    </row>
    <row r="52" spans="1:5" ht="12" customHeight="1" thickBot="1">
      <c r="A52" s="92" t="s">
        <v>10</v>
      </c>
      <c r="B52" s="57" t="s">
        <v>360</v>
      </c>
      <c r="C52" s="148">
        <f>SUM(C53:C55)</f>
        <v>930</v>
      </c>
      <c r="D52" s="148">
        <f>SUM(D53:D55)</f>
        <v>1140</v>
      </c>
      <c r="E52" s="186">
        <f>SUM(E53:E55)</f>
        <v>711</v>
      </c>
    </row>
    <row r="53" spans="1:5" s="259" customFormat="1" ht="12" customHeight="1">
      <c r="A53" s="251" t="s">
        <v>76</v>
      </c>
      <c r="B53" s="7" t="s">
        <v>166</v>
      </c>
      <c r="C53" s="324">
        <v>930</v>
      </c>
      <c r="D53" s="324">
        <v>1140</v>
      </c>
      <c r="E53" s="322">
        <v>711</v>
      </c>
    </row>
    <row r="54" spans="1:5" ht="12" customHeight="1">
      <c r="A54" s="251" t="s">
        <v>77</v>
      </c>
      <c r="B54" s="6" t="s">
        <v>135</v>
      </c>
      <c r="C54" s="48"/>
      <c r="D54" s="48"/>
      <c r="E54" s="319"/>
    </row>
    <row r="55" spans="1:5" ht="12" customHeight="1">
      <c r="A55" s="251" t="s">
        <v>78</v>
      </c>
      <c r="B55" s="6" t="s">
        <v>47</v>
      </c>
      <c r="C55" s="48"/>
      <c r="D55" s="48"/>
      <c r="E55" s="319"/>
    </row>
    <row r="56" spans="1:5" ht="12" customHeight="1" thickBot="1">
      <c r="A56" s="251" t="s">
        <v>79</v>
      </c>
      <c r="B56" s="6" t="s">
        <v>455</v>
      </c>
      <c r="C56" s="48"/>
      <c r="D56" s="48"/>
      <c r="E56" s="319"/>
    </row>
    <row r="57" spans="1:5" ht="12" customHeight="1" thickBot="1">
      <c r="A57" s="92" t="s">
        <v>11</v>
      </c>
      <c r="B57" s="57" t="s">
        <v>5</v>
      </c>
      <c r="C57" s="399"/>
      <c r="D57" s="399"/>
      <c r="E57" s="185"/>
    </row>
    <row r="58" spans="1:5" ht="15" customHeight="1" thickBot="1">
      <c r="A58" s="92" t="s">
        <v>12</v>
      </c>
      <c r="B58" s="109" t="s">
        <v>459</v>
      </c>
      <c r="C58" s="400">
        <f>+C46+C52+C57</f>
        <v>136119</v>
      </c>
      <c r="D58" s="400">
        <f>+D46+D52+D57</f>
        <v>136119</v>
      </c>
      <c r="E58" s="189">
        <f>+E46+E52+E57</f>
        <v>67001</v>
      </c>
    </row>
    <row r="59" spans="3:5" ht="13.5" thickBot="1">
      <c r="C59" s="190"/>
      <c r="D59" s="190"/>
      <c r="E59" s="190"/>
    </row>
    <row r="60" spans="1:5" ht="15" customHeight="1" thickBot="1">
      <c r="A60" s="112" t="s">
        <v>450</v>
      </c>
      <c r="B60" s="113"/>
      <c r="C60" s="393"/>
      <c r="D60" s="393"/>
      <c r="E60" s="392"/>
    </row>
    <row r="61" spans="1:5" ht="14.25" customHeight="1" thickBot="1">
      <c r="A61" s="112" t="s">
        <v>146</v>
      </c>
      <c r="B61" s="113"/>
      <c r="C61" s="393"/>
      <c r="D61" s="393"/>
      <c r="E61" s="392"/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37">
      <selection activeCell="F42" sqref="F42"/>
    </sheetView>
  </sheetViews>
  <sheetFormatPr defaultColWidth="9.00390625" defaultRowHeight="12.75"/>
  <cols>
    <col min="1" max="1" width="13.875" style="110" customWidth="1"/>
    <col min="2" max="2" width="54.50390625" style="111" customWidth="1"/>
    <col min="3" max="5" width="15.875" style="111" customWidth="1"/>
    <col min="6" max="16384" width="9.375" style="111" customWidth="1"/>
  </cols>
  <sheetData>
    <row r="1" spans="1:5" s="97" customFormat="1" ht="16.5" thickBot="1">
      <c r="A1" s="96"/>
      <c r="B1" s="98"/>
      <c r="C1" s="1"/>
      <c r="D1" s="1"/>
      <c r="E1" s="381" t="s">
        <v>510</v>
      </c>
    </row>
    <row r="2" spans="1:5" s="255" customFormat="1" ht="25.5" customHeight="1" thickBot="1">
      <c r="A2" s="84" t="s">
        <v>508</v>
      </c>
      <c r="B2" s="472" t="s">
        <v>533</v>
      </c>
      <c r="C2" s="473"/>
      <c r="D2" s="474"/>
      <c r="E2" s="396" t="s">
        <v>49</v>
      </c>
    </row>
    <row r="3" spans="1:5" s="255" customFormat="1" ht="24.75" thickBot="1">
      <c r="A3" s="84" t="s">
        <v>144</v>
      </c>
      <c r="B3" s="472" t="s">
        <v>342</v>
      </c>
      <c r="C3" s="473"/>
      <c r="D3" s="474"/>
      <c r="E3" s="396" t="s">
        <v>42</v>
      </c>
    </row>
    <row r="4" spans="1:5" s="256" customFormat="1" ht="15.75" customHeight="1" thickBot="1">
      <c r="A4" s="99"/>
      <c r="B4" s="99"/>
      <c r="C4" s="100"/>
      <c r="D4" s="51"/>
      <c r="E4" s="100" t="s">
        <v>43</v>
      </c>
    </row>
    <row r="5" spans="1:5" ht="24.75" thickBot="1">
      <c r="A5" s="212" t="s">
        <v>145</v>
      </c>
      <c r="B5" s="101" t="s">
        <v>44</v>
      </c>
      <c r="C5" s="101" t="s">
        <v>505</v>
      </c>
      <c r="D5" s="85" t="s">
        <v>506</v>
      </c>
      <c r="E5" s="385" t="str">
        <f>+CONCATENATE("Teljesítés",CHAR(10),LEFT(ÖSSZEFÜGGÉSEK!A6,4),". VI. 30.")</f>
        <v>Teljesítés
2015. VI. 30.</v>
      </c>
    </row>
    <row r="6" spans="1:5" s="257" customFormat="1" ht="12.75" customHeight="1" thickBot="1">
      <c r="A6" s="87" t="s">
        <v>428</v>
      </c>
      <c r="B6" s="88" t="s">
        <v>429</v>
      </c>
      <c r="C6" s="88" t="s">
        <v>430</v>
      </c>
      <c r="D6" s="386" t="s">
        <v>432</v>
      </c>
      <c r="E6" s="89" t="s">
        <v>431</v>
      </c>
    </row>
    <row r="7" spans="1:5" s="257" customFormat="1" ht="15.75" customHeight="1" thickBot="1">
      <c r="A7" s="468" t="s">
        <v>45</v>
      </c>
      <c r="B7" s="469"/>
      <c r="C7" s="469"/>
      <c r="D7" s="469"/>
      <c r="E7" s="470"/>
    </row>
    <row r="8" spans="1:5" s="191" customFormat="1" ht="12" customHeight="1" thickBot="1">
      <c r="A8" s="87" t="s">
        <v>9</v>
      </c>
      <c r="B8" s="102" t="s">
        <v>451</v>
      </c>
      <c r="C8" s="148">
        <f>SUM(C9:C19)</f>
        <v>1400</v>
      </c>
      <c r="D8" s="148">
        <f>SUM(D9:D19)</f>
        <v>1400</v>
      </c>
      <c r="E8" s="150">
        <f>SUM(E9:E19)</f>
        <v>272</v>
      </c>
    </row>
    <row r="9" spans="1:5" s="191" customFormat="1" ht="12" customHeight="1">
      <c r="A9" s="250" t="s">
        <v>70</v>
      </c>
      <c r="B9" s="8" t="s">
        <v>217</v>
      </c>
      <c r="C9" s="326"/>
      <c r="D9" s="326"/>
      <c r="E9" s="397"/>
    </row>
    <row r="10" spans="1:5" s="191" customFormat="1" ht="12" customHeight="1">
      <c r="A10" s="251" t="s">
        <v>71</v>
      </c>
      <c r="B10" s="6" t="s">
        <v>218</v>
      </c>
      <c r="C10" s="145">
        <v>1400</v>
      </c>
      <c r="D10" s="306">
        <v>1400</v>
      </c>
      <c r="E10" s="316">
        <v>271</v>
      </c>
    </row>
    <row r="11" spans="1:5" s="191" customFormat="1" ht="12" customHeight="1">
      <c r="A11" s="251" t="s">
        <v>72</v>
      </c>
      <c r="B11" s="6" t="s">
        <v>219</v>
      </c>
      <c r="C11" s="145"/>
      <c r="D11" s="306"/>
      <c r="E11" s="316"/>
    </row>
    <row r="12" spans="1:5" s="191" customFormat="1" ht="12" customHeight="1">
      <c r="A12" s="251" t="s">
        <v>73</v>
      </c>
      <c r="B12" s="6" t="s">
        <v>220</v>
      </c>
      <c r="C12" s="145"/>
      <c r="D12" s="306"/>
      <c r="E12" s="316"/>
    </row>
    <row r="13" spans="1:5" s="191" customFormat="1" ht="12" customHeight="1">
      <c r="A13" s="251" t="s">
        <v>105</v>
      </c>
      <c r="B13" s="6" t="s">
        <v>221</v>
      </c>
      <c r="C13" s="145"/>
      <c r="D13" s="306"/>
      <c r="E13" s="316"/>
    </row>
    <row r="14" spans="1:5" s="191" customFormat="1" ht="12" customHeight="1">
      <c r="A14" s="251" t="s">
        <v>74</v>
      </c>
      <c r="B14" s="6" t="s">
        <v>343</v>
      </c>
      <c r="C14" s="145"/>
      <c r="D14" s="306"/>
      <c r="E14" s="316"/>
    </row>
    <row r="15" spans="1:5" s="191" customFormat="1" ht="12" customHeight="1">
      <c r="A15" s="251" t="s">
        <v>75</v>
      </c>
      <c r="B15" s="5" t="s">
        <v>344</v>
      </c>
      <c r="C15" s="145"/>
      <c r="D15" s="306"/>
      <c r="E15" s="316"/>
    </row>
    <row r="16" spans="1:5" s="191" customFormat="1" ht="12" customHeight="1">
      <c r="A16" s="251" t="s">
        <v>83</v>
      </c>
      <c r="B16" s="6" t="s">
        <v>224</v>
      </c>
      <c r="C16" s="323"/>
      <c r="D16" s="402"/>
      <c r="E16" s="321">
        <v>1</v>
      </c>
    </row>
    <row r="17" spans="1:5" s="258" customFormat="1" ht="12" customHeight="1">
      <c r="A17" s="251" t="s">
        <v>84</v>
      </c>
      <c r="B17" s="6" t="s">
        <v>225</v>
      </c>
      <c r="C17" s="145"/>
      <c r="D17" s="306"/>
      <c r="E17" s="316"/>
    </row>
    <row r="18" spans="1:5" s="258" customFormat="1" ht="12" customHeight="1">
      <c r="A18" s="251" t="s">
        <v>85</v>
      </c>
      <c r="B18" s="6" t="s">
        <v>374</v>
      </c>
      <c r="C18" s="147"/>
      <c r="D18" s="307"/>
      <c r="E18" s="317"/>
    </row>
    <row r="19" spans="1:5" s="258" customFormat="1" ht="12" customHeight="1" thickBot="1">
      <c r="A19" s="251" t="s">
        <v>86</v>
      </c>
      <c r="B19" s="5" t="s">
        <v>226</v>
      </c>
      <c r="C19" s="147"/>
      <c r="D19" s="307"/>
      <c r="E19" s="317"/>
    </row>
    <row r="20" spans="1:5" s="191" customFormat="1" ht="12" customHeight="1" thickBot="1">
      <c r="A20" s="87" t="s">
        <v>10</v>
      </c>
      <c r="B20" s="102" t="s">
        <v>345</v>
      </c>
      <c r="C20" s="148">
        <f>SUM(C21:C23)</f>
        <v>0</v>
      </c>
      <c r="D20" s="308">
        <f>SUM(D21:D23)</f>
        <v>225</v>
      </c>
      <c r="E20" s="186">
        <f>SUM(E21:E23)</f>
        <v>150</v>
      </c>
    </row>
    <row r="21" spans="1:5" s="258" customFormat="1" ht="12" customHeight="1">
      <c r="A21" s="251" t="s">
        <v>76</v>
      </c>
      <c r="B21" s="7" t="s">
        <v>194</v>
      </c>
      <c r="C21" s="145"/>
      <c r="D21" s="306"/>
      <c r="E21" s="316"/>
    </row>
    <row r="22" spans="1:5" s="258" customFormat="1" ht="12" customHeight="1">
      <c r="A22" s="251" t="s">
        <v>77</v>
      </c>
      <c r="B22" s="6" t="s">
        <v>346</v>
      </c>
      <c r="C22" s="145"/>
      <c r="D22" s="306"/>
      <c r="E22" s="316"/>
    </row>
    <row r="23" spans="1:5" s="258" customFormat="1" ht="12" customHeight="1">
      <c r="A23" s="251" t="s">
        <v>78</v>
      </c>
      <c r="B23" s="6" t="s">
        <v>347</v>
      </c>
      <c r="C23" s="145"/>
      <c r="D23" s="306">
        <v>225</v>
      </c>
      <c r="E23" s="316">
        <v>150</v>
      </c>
    </row>
    <row r="24" spans="1:5" s="258" customFormat="1" ht="12" customHeight="1" thickBot="1">
      <c r="A24" s="251" t="s">
        <v>79</v>
      </c>
      <c r="B24" s="6" t="s">
        <v>456</v>
      </c>
      <c r="C24" s="145"/>
      <c r="D24" s="306"/>
      <c r="E24" s="316"/>
    </row>
    <row r="25" spans="1:5" s="258" customFormat="1" ht="12" customHeight="1" thickBot="1">
      <c r="A25" s="92" t="s">
        <v>11</v>
      </c>
      <c r="B25" s="57" t="s">
        <v>122</v>
      </c>
      <c r="C25" s="399"/>
      <c r="D25" s="401"/>
      <c r="E25" s="185"/>
    </row>
    <row r="26" spans="1:5" s="258" customFormat="1" ht="12" customHeight="1" thickBot="1">
      <c r="A26" s="92" t="s">
        <v>12</v>
      </c>
      <c r="B26" s="57" t="s">
        <v>348</v>
      </c>
      <c r="C26" s="148">
        <f>+C27+C28</f>
        <v>0</v>
      </c>
      <c r="D26" s="308">
        <f>+D27+D28</f>
        <v>0</v>
      </c>
      <c r="E26" s="186">
        <f>+E27+E28</f>
        <v>0</v>
      </c>
    </row>
    <row r="27" spans="1:5" s="258" customFormat="1" ht="12" customHeight="1">
      <c r="A27" s="252" t="s">
        <v>204</v>
      </c>
      <c r="B27" s="253" t="s">
        <v>346</v>
      </c>
      <c r="C27" s="324"/>
      <c r="D27" s="59"/>
      <c r="E27" s="322"/>
    </row>
    <row r="28" spans="1:5" s="258" customFormat="1" ht="12" customHeight="1">
      <c r="A28" s="252" t="s">
        <v>207</v>
      </c>
      <c r="B28" s="254" t="s">
        <v>349</v>
      </c>
      <c r="C28" s="149"/>
      <c r="D28" s="309"/>
      <c r="E28" s="318"/>
    </row>
    <row r="29" spans="1:5" s="258" customFormat="1" ht="12" customHeight="1" thickBot="1">
      <c r="A29" s="251" t="s">
        <v>208</v>
      </c>
      <c r="B29" s="62" t="s">
        <v>457</v>
      </c>
      <c r="C29" s="49"/>
      <c r="D29" s="403"/>
      <c r="E29" s="398"/>
    </row>
    <row r="30" spans="1:5" s="258" customFormat="1" ht="12" customHeight="1" thickBot="1">
      <c r="A30" s="92" t="s">
        <v>13</v>
      </c>
      <c r="B30" s="57" t="s">
        <v>350</v>
      </c>
      <c r="C30" s="148">
        <f>+C31+C32+C33</f>
        <v>0</v>
      </c>
      <c r="D30" s="308">
        <f>+D31+D32+D33</f>
        <v>0</v>
      </c>
      <c r="E30" s="186">
        <f>+E31+E32+E33</f>
        <v>0</v>
      </c>
    </row>
    <row r="31" spans="1:5" s="258" customFormat="1" ht="12" customHeight="1">
      <c r="A31" s="252" t="s">
        <v>63</v>
      </c>
      <c r="B31" s="253" t="s">
        <v>231</v>
      </c>
      <c r="C31" s="324"/>
      <c r="D31" s="59"/>
      <c r="E31" s="322"/>
    </row>
    <row r="32" spans="1:5" s="258" customFormat="1" ht="12" customHeight="1">
      <c r="A32" s="252" t="s">
        <v>64</v>
      </c>
      <c r="B32" s="254" t="s">
        <v>232</v>
      </c>
      <c r="C32" s="149"/>
      <c r="D32" s="309"/>
      <c r="E32" s="318"/>
    </row>
    <row r="33" spans="1:5" s="258" customFormat="1" ht="12" customHeight="1" thickBot="1">
      <c r="A33" s="251" t="s">
        <v>65</v>
      </c>
      <c r="B33" s="62" t="s">
        <v>233</v>
      </c>
      <c r="C33" s="49"/>
      <c r="D33" s="403"/>
      <c r="E33" s="398"/>
    </row>
    <row r="34" spans="1:5" s="191" customFormat="1" ht="12" customHeight="1" thickBot="1">
      <c r="A34" s="92" t="s">
        <v>14</v>
      </c>
      <c r="B34" s="57" t="s">
        <v>319</v>
      </c>
      <c r="C34" s="399"/>
      <c r="D34" s="401"/>
      <c r="E34" s="185"/>
    </row>
    <row r="35" spans="1:5" s="191" customFormat="1" ht="12" customHeight="1" thickBot="1">
      <c r="A35" s="92" t="s">
        <v>15</v>
      </c>
      <c r="B35" s="57" t="s">
        <v>351</v>
      </c>
      <c r="C35" s="399"/>
      <c r="D35" s="401"/>
      <c r="E35" s="185"/>
    </row>
    <row r="36" spans="1:5" s="191" customFormat="1" ht="12" customHeight="1" thickBot="1">
      <c r="A36" s="87" t="s">
        <v>16</v>
      </c>
      <c r="B36" s="57" t="s">
        <v>458</v>
      </c>
      <c r="C36" s="148">
        <f>+C8+C20+C25+C26+C30+C34+C35</f>
        <v>1400</v>
      </c>
      <c r="D36" s="308">
        <f>+D8+D20+D25+D26+D30+D34+D35</f>
        <v>1625</v>
      </c>
      <c r="E36" s="186">
        <f>+E8+E20+E25+E26+E30+E34+E35</f>
        <v>422</v>
      </c>
    </row>
    <row r="37" spans="1:5" s="191" customFormat="1" ht="12" customHeight="1" thickBot="1">
      <c r="A37" s="103" t="s">
        <v>17</v>
      </c>
      <c r="B37" s="57" t="s">
        <v>353</v>
      </c>
      <c r="C37" s="148">
        <f>+C38+C39+C40</f>
        <v>13489</v>
      </c>
      <c r="D37" s="308">
        <f>+D38+D39+D40</f>
        <v>14789</v>
      </c>
      <c r="E37" s="186">
        <f>+E38+E39+E40</f>
        <v>11451</v>
      </c>
    </row>
    <row r="38" spans="1:5" s="191" customFormat="1" ht="12" customHeight="1">
      <c r="A38" s="252" t="s">
        <v>354</v>
      </c>
      <c r="B38" s="253" t="s">
        <v>176</v>
      </c>
      <c r="C38" s="324">
        <v>708</v>
      </c>
      <c r="D38" s="59">
        <v>708</v>
      </c>
      <c r="E38" s="322">
        <v>708</v>
      </c>
    </row>
    <row r="39" spans="1:5" s="191" customFormat="1" ht="12" customHeight="1">
      <c r="A39" s="252" t="s">
        <v>355</v>
      </c>
      <c r="B39" s="254" t="s">
        <v>2</v>
      </c>
      <c r="C39" s="149"/>
      <c r="D39" s="309"/>
      <c r="E39" s="318"/>
    </row>
    <row r="40" spans="1:5" s="258" customFormat="1" ht="12" customHeight="1" thickBot="1">
      <c r="A40" s="251" t="s">
        <v>356</v>
      </c>
      <c r="B40" s="62" t="s">
        <v>357</v>
      </c>
      <c r="C40" s="49">
        <v>12781</v>
      </c>
      <c r="D40" s="403">
        <v>14081</v>
      </c>
      <c r="E40" s="398">
        <v>10743</v>
      </c>
    </row>
    <row r="41" spans="1:5" s="258" customFormat="1" ht="15" customHeight="1" thickBot="1">
      <c r="A41" s="103" t="s">
        <v>18</v>
      </c>
      <c r="B41" s="104" t="s">
        <v>358</v>
      </c>
      <c r="C41" s="400">
        <f>+C36+C37</f>
        <v>14889</v>
      </c>
      <c r="D41" s="395">
        <f>+D36+D37</f>
        <v>16414</v>
      </c>
      <c r="E41" s="189">
        <f>+E36+E37</f>
        <v>11873</v>
      </c>
    </row>
    <row r="42" spans="1:3" s="258" customFormat="1" ht="15" customHeight="1">
      <c r="A42" s="105"/>
      <c r="B42" s="106"/>
      <c r="C42" s="187"/>
    </row>
    <row r="43" spans="1:3" ht="13.5" thickBot="1">
      <c r="A43" s="107"/>
      <c r="B43" s="108"/>
      <c r="C43" s="188"/>
    </row>
    <row r="44" spans="1:5" s="257" customFormat="1" ht="16.5" customHeight="1" thickBot="1">
      <c r="A44" s="468" t="s">
        <v>46</v>
      </c>
      <c r="B44" s="469"/>
      <c r="C44" s="469"/>
      <c r="D44" s="469"/>
      <c r="E44" s="470"/>
    </row>
    <row r="45" spans="1:5" s="259" customFormat="1" ht="12" customHeight="1" thickBot="1">
      <c r="A45" s="92" t="s">
        <v>9</v>
      </c>
      <c r="B45" s="57" t="s">
        <v>359</v>
      </c>
      <c r="C45" s="148">
        <f>SUM(C46:C50)</f>
        <v>14762</v>
      </c>
      <c r="D45" s="308">
        <f>SUM(D46:D50)</f>
        <v>16282</v>
      </c>
      <c r="E45" s="186">
        <f>SUM(E46:E50)</f>
        <v>11281</v>
      </c>
    </row>
    <row r="46" spans="1:5" ht="12" customHeight="1">
      <c r="A46" s="251" t="s">
        <v>70</v>
      </c>
      <c r="B46" s="7" t="s">
        <v>38</v>
      </c>
      <c r="C46" s="324">
        <v>7900</v>
      </c>
      <c r="D46" s="59">
        <v>8715</v>
      </c>
      <c r="E46" s="322">
        <v>5538</v>
      </c>
    </row>
    <row r="47" spans="1:5" ht="12" customHeight="1">
      <c r="A47" s="251" t="s">
        <v>71</v>
      </c>
      <c r="B47" s="6" t="s">
        <v>131</v>
      </c>
      <c r="C47" s="48">
        <v>2212</v>
      </c>
      <c r="D47" s="60">
        <v>2237</v>
      </c>
      <c r="E47" s="319">
        <v>1428</v>
      </c>
    </row>
    <row r="48" spans="1:5" ht="12" customHeight="1">
      <c r="A48" s="251" t="s">
        <v>72</v>
      </c>
      <c r="B48" s="6" t="s">
        <v>98</v>
      </c>
      <c r="C48" s="48">
        <v>4650</v>
      </c>
      <c r="D48" s="60">
        <v>5330</v>
      </c>
      <c r="E48" s="319">
        <v>4315</v>
      </c>
    </row>
    <row r="49" spans="1:5" ht="12" customHeight="1">
      <c r="A49" s="251" t="s">
        <v>73</v>
      </c>
      <c r="B49" s="6" t="s">
        <v>132</v>
      </c>
      <c r="C49" s="48"/>
      <c r="D49" s="60"/>
      <c r="E49" s="319"/>
    </row>
    <row r="50" spans="1:5" ht="12" customHeight="1" thickBot="1">
      <c r="A50" s="251" t="s">
        <v>105</v>
      </c>
      <c r="B50" s="6" t="s">
        <v>133</v>
      </c>
      <c r="C50" s="48"/>
      <c r="D50" s="60"/>
      <c r="E50" s="319"/>
    </row>
    <row r="51" spans="1:5" ht="12" customHeight="1" thickBot="1">
      <c r="A51" s="92" t="s">
        <v>10</v>
      </c>
      <c r="B51" s="57" t="s">
        <v>360</v>
      </c>
      <c r="C51" s="148">
        <f>SUM(C52:C54)</f>
        <v>127</v>
      </c>
      <c r="D51" s="308">
        <f>SUM(D52:D54)</f>
        <v>132</v>
      </c>
      <c r="E51" s="186">
        <f>SUM(E52:E54)</f>
        <v>38</v>
      </c>
    </row>
    <row r="52" spans="1:5" s="259" customFormat="1" ht="12" customHeight="1">
      <c r="A52" s="251" t="s">
        <v>76</v>
      </c>
      <c r="B52" s="7" t="s">
        <v>166</v>
      </c>
      <c r="C52" s="324">
        <v>127</v>
      </c>
      <c r="D52" s="59">
        <v>132</v>
      </c>
      <c r="E52" s="322">
        <v>38</v>
      </c>
    </row>
    <row r="53" spans="1:5" ht="12" customHeight="1">
      <c r="A53" s="251" t="s">
        <v>77</v>
      </c>
      <c r="B53" s="6" t="s">
        <v>135</v>
      </c>
      <c r="C53" s="48"/>
      <c r="D53" s="60"/>
      <c r="E53" s="319"/>
    </row>
    <row r="54" spans="1:5" ht="12" customHeight="1">
      <c r="A54" s="251" t="s">
        <v>78</v>
      </c>
      <c r="B54" s="6" t="s">
        <v>47</v>
      </c>
      <c r="C54" s="48"/>
      <c r="D54" s="60"/>
      <c r="E54" s="319"/>
    </row>
    <row r="55" spans="1:5" ht="12" customHeight="1" thickBot="1">
      <c r="A55" s="251" t="s">
        <v>79</v>
      </c>
      <c r="B55" s="6" t="s">
        <v>455</v>
      </c>
      <c r="C55" s="48"/>
      <c r="D55" s="60"/>
      <c r="E55" s="319"/>
    </row>
    <row r="56" spans="1:5" ht="15" customHeight="1" thickBot="1">
      <c r="A56" s="92" t="s">
        <v>11</v>
      </c>
      <c r="B56" s="57" t="s">
        <v>5</v>
      </c>
      <c r="C56" s="399"/>
      <c r="D56" s="401"/>
      <c r="E56" s="185"/>
    </row>
    <row r="57" spans="1:5" ht="13.5" thickBot="1">
      <c r="A57" s="92" t="s">
        <v>12</v>
      </c>
      <c r="B57" s="109" t="s">
        <v>459</v>
      </c>
      <c r="C57" s="400">
        <f>+C45+C51+C56</f>
        <v>14889</v>
      </c>
      <c r="D57" s="395">
        <f>+D45+D51+D56</f>
        <v>16414</v>
      </c>
      <c r="E57" s="189">
        <f>+E45+E51+E56</f>
        <v>11319</v>
      </c>
    </row>
    <row r="58" ht="15" customHeight="1" thickBot="1">
      <c r="C58" s="190"/>
    </row>
    <row r="59" spans="1:5" ht="14.25" customHeight="1" thickBot="1">
      <c r="A59" s="112" t="s">
        <v>450</v>
      </c>
      <c r="B59" s="113"/>
      <c r="C59" s="393"/>
      <c r="D59" s="393"/>
      <c r="E59" s="392"/>
    </row>
    <row r="60" spans="1:5" ht="13.5" thickBot="1">
      <c r="A60" s="112" t="s">
        <v>146</v>
      </c>
      <c r="B60" s="113"/>
      <c r="C60" s="393"/>
      <c r="D60" s="393"/>
      <c r="E60" s="392"/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G8" sqref="G8"/>
    </sheetView>
  </sheetViews>
  <sheetFormatPr defaultColWidth="9.00390625" defaultRowHeight="12.75"/>
  <cols>
    <col min="1" max="1" width="13.875" style="110" customWidth="1"/>
    <col min="2" max="2" width="54.50390625" style="111" customWidth="1"/>
    <col min="3" max="5" width="15.875" style="111" customWidth="1"/>
    <col min="6" max="16384" width="9.375" style="111" customWidth="1"/>
  </cols>
  <sheetData>
    <row r="1" spans="1:5" s="97" customFormat="1" ht="16.5" thickBot="1">
      <c r="A1" s="96"/>
      <c r="B1" s="98"/>
      <c r="C1" s="1"/>
      <c r="D1" s="1"/>
      <c r="E1" s="381" t="s">
        <v>510</v>
      </c>
    </row>
    <row r="2" spans="1:5" s="255" customFormat="1" ht="25.5" customHeight="1" thickBot="1">
      <c r="A2" s="84" t="s">
        <v>508</v>
      </c>
      <c r="B2" s="472" t="s">
        <v>534</v>
      </c>
      <c r="C2" s="473"/>
      <c r="D2" s="474"/>
      <c r="E2" s="396" t="s">
        <v>369</v>
      </c>
    </row>
    <row r="3" spans="1:5" s="255" customFormat="1" ht="24.75" thickBot="1">
      <c r="A3" s="84" t="s">
        <v>144</v>
      </c>
      <c r="B3" s="472" t="s">
        <v>342</v>
      </c>
      <c r="C3" s="473"/>
      <c r="D3" s="474"/>
      <c r="E3" s="396" t="s">
        <v>42</v>
      </c>
    </row>
    <row r="4" spans="1:5" s="256" customFormat="1" ht="15.75" customHeight="1" thickBot="1">
      <c r="A4" s="99"/>
      <c r="B4" s="99"/>
      <c r="C4" s="100"/>
      <c r="D4" s="51"/>
      <c r="E4" s="100" t="s">
        <v>43</v>
      </c>
    </row>
    <row r="5" spans="1:5" ht="24.75" thickBot="1">
      <c r="A5" s="212" t="s">
        <v>145</v>
      </c>
      <c r="B5" s="101" t="s">
        <v>44</v>
      </c>
      <c r="C5" s="101" t="s">
        <v>505</v>
      </c>
      <c r="D5" s="85" t="s">
        <v>506</v>
      </c>
      <c r="E5" s="385" t="str">
        <f>+CONCATENATE("Teljesítés",CHAR(10),LEFT(ÖSSZEFÜGGÉSEK!A6,4),". VI. 30.")</f>
        <v>Teljesítés
2015. VI. 30.</v>
      </c>
    </row>
    <row r="6" spans="1:5" s="257" customFormat="1" ht="12.75" customHeight="1" thickBot="1">
      <c r="A6" s="87" t="s">
        <v>428</v>
      </c>
      <c r="B6" s="88" t="s">
        <v>429</v>
      </c>
      <c r="C6" s="88" t="s">
        <v>430</v>
      </c>
      <c r="D6" s="386" t="s">
        <v>432</v>
      </c>
      <c r="E6" s="89" t="s">
        <v>431</v>
      </c>
    </row>
    <row r="7" spans="1:5" s="257" customFormat="1" ht="15.75" customHeight="1" thickBot="1">
      <c r="A7" s="468" t="s">
        <v>45</v>
      </c>
      <c r="B7" s="469"/>
      <c r="C7" s="469"/>
      <c r="D7" s="469"/>
      <c r="E7" s="470"/>
    </row>
    <row r="8" spans="1:5" s="191" customFormat="1" ht="12" customHeight="1" thickBot="1">
      <c r="A8" s="87" t="s">
        <v>9</v>
      </c>
      <c r="B8" s="102" t="s">
        <v>451</v>
      </c>
      <c r="C8" s="148">
        <f>SUM(C9:C19)</f>
        <v>457</v>
      </c>
      <c r="D8" s="148">
        <f>SUM(D9:D19)</f>
        <v>457</v>
      </c>
      <c r="E8" s="150">
        <f>SUM(E9:E19)</f>
        <v>200</v>
      </c>
    </row>
    <row r="9" spans="1:5" s="191" customFormat="1" ht="12" customHeight="1">
      <c r="A9" s="250" t="s">
        <v>70</v>
      </c>
      <c r="B9" s="8" t="s">
        <v>217</v>
      </c>
      <c r="C9" s="326">
        <v>50</v>
      </c>
      <c r="D9" s="326">
        <v>50</v>
      </c>
      <c r="E9" s="397"/>
    </row>
    <row r="10" spans="1:5" s="191" customFormat="1" ht="12" customHeight="1">
      <c r="A10" s="251" t="s">
        <v>71</v>
      </c>
      <c r="B10" s="6" t="s">
        <v>218</v>
      </c>
      <c r="C10" s="145">
        <v>400</v>
      </c>
      <c r="D10" s="306">
        <v>400</v>
      </c>
      <c r="E10" s="316">
        <v>199</v>
      </c>
    </row>
    <row r="11" spans="1:5" s="191" customFormat="1" ht="12" customHeight="1">
      <c r="A11" s="251" t="s">
        <v>72</v>
      </c>
      <c r="B11" s="6" t="s">
        <v>219</v>
      </c>
      <c r="C11" s="145"/>
      <c r="D11" s="306"/>
      <c r="E11" s="316"/>
    </row>
    <row r="12" spans="1:5" s="191" customFormat="1" ht="12" customHeight="1">
      <c r="A12" s="251" t="s">
        <v>73</v>
      </c>
      <c r="B12" s="6" t="s">
        <v>220</v>
      </c>
      <c r="C12" s="145"/>
      <c r="D12" s="306"/>
      <c r="E12" s="316"/>
    </row>
    <row r="13" spans="1:5" s="191" customFormat="1" ht="12" customHeight="1">
      <c r="A13" s="251" t="s">
        <v>105</v>
      </c>
      <c r="B13" s="6" t="s">
        <v>221</v>
      </c>
      <c r="C13" s="145"/>
      <c r="D13" s="306"/>
      <c r="E13" s="316"/>
    </row>
    <row r="14" spans="1:5" s="191" customFormat="1" ht="12" customHeight="1">
      <c r="A14" s="251" t="s">
        <v>74</v>
      </c>
      <c r="B14" s="6" t="s">
        <v>343</v>
      </c>
      <c r="C14" s="145"/>
      <c r="D14" s="306"/>
      <c r="E14" s="316"/>
    </row>
    <row r="15" spans="1:5" s="191" customFormat="1" ht="12" customHeight="1">
      <c r="A15" s="251" t="s">
        <v>75</v>
      </c>
      <c r="B15" s="5" t="s">
        <v>344</v>
      </c>
      <c r="C15" s="145"/>
      <c r="D15" s="306"/>
      <c r="E15" s="316"/>
    </row>
    <row r="16" spans="1:5" s="191" customFormat="1" ht="12" customHeight="1">
      <c r="A16" s="251" t="s">
        <v>83</v>
      </c>
      <c r="B16" s="6" t="s">
        <v>224</v>
      </c>
      <c r="C16" s="323">
        <v>7</v>
      </c>
      <c r="D16" s="402">
        <v>7</v>
      </c>
      <c r="E16" s="321">
        <v>1</v>
      </c>
    </row>
    <row r="17" spans="1:5" s="258" customFormat="1" ht="12" customHeight="1">
      <c r="A17" s="251" t="s">
        <v>84</v>
      </c>
      <c r="B17" s="6" t="s">
        <v>225</v>
      </c>
      <c r="C17" s="145"/>
      <c r="D17" s="306"/>
      <c r="E17" s="316"/>
    </row>
    <row r="18" spans="1:5" s="258" customFormat="1" ht="12" customHeight="1">
      <c r="A18" s="251" t="s">
        <v>85</v>
      </c>
      <c r="B18" s="6" t="s">
        <v>374</v>
      </c>
      <c r="C18" s="147"/>
      <c r="D18" s="307"/>
      <c r="E18" s="317"/>
    </row>
    <row r="19" spans="1:5" s="258" customFormat="1" ht="12" customHeight="1" thickBot="1">
      <c r="A19" s="251" t="s">
        <v>86</v>
      </c>
      <c r="B19" s="5" t="s">
        <v>226</v>
      </c>
      <c r="C19" s="147"/>
      <c r="D19" s="307"/>
      <c r="E19" s="317"/>
    </row>
    <row r="20" spans="1:5" s="191" customFormat="1" ht="12" customHeight="1" thickBot="1">
      <c r="A20" s="87" t="s">
        <v>10</v>
      </c>
      <c r="B20" s="102" t="s">
        <v>345</v>
      </c>
      <c r="C20" s="148">
        <f>SUM(C21:C23)</f>
        <v>0</v>
      </c>
      <c r="D20" s="308">
        <f>SUM(D21:D23)</f>
        <v>0</v>
      </c>
      <c r="E20" s="186">
        <f>SUM(E21:E23)</f>
        <v>0</v>
      </c>
    </row>
    <row r="21" spans="1:5" s="258" customFormat="1" ht="12" customHeight="1">
      <c r="A21" s="251" t="s">
        <v>76</v>
      </c>
      <c r="B21" s="7" t="s">
        <v>194</v>
      </c>
      <c r="C21" s="145"/>
      <c r="D21" s="306"/>
      <c r="E21" s="316"/>
    </row>
    <row r="22" spans="1:5" s="258" customFormat="1" ht="12" customHeight="1">
      <c r="A22" s="251" t="s">
        <v>77</v>
      </c>
      <c r="B22" s="6" t="s">
        <v>346</v>
      </c>
      <c r="C22" s="145"/>
      <c r="D22" s="306"/>
      <c r="E22" s="316"/>
    </row>
    <row r="23" spans="1:5" s="258" customFormat="1" ht="12" customHeight="1">
      <c r="A23" s="251" t="s">
        <v>78</v>
      </c>
      <c r="B23" s="6" t="s">
        <v>347</v>
      </c>
      <c r="C23" s="145"/>
      <c r="D23" s="306"/>
      <c r="E23" s="316"/>
    </row>
    <row r="24" spans="1:5" s="258" customFormat="1" ht="12" customHeight="1" thickBot="1">
      <c r="A24" s="251" t="s">
        <v>79</v>
      </c>
      <c r="B24" s="6" t="s">
        <v>456</v>
      </c>
      <c r="C24" s="145"/>
      <c r="D24" s="306"/>
      <c r="E24" s="316"/>
    </row>
    <row r="25" spans="1:5" s="258" customFormat="1" ht="12" customHeight="1" thickBot="1">
      <c r="A25" s="92" t="s">
        <v>11</v>
      </c>
      <c r="B25" s="57" t="s">
        <v>122</v>
      </c>
      <c r="C25" s="399"/>
      <c r="D25" s="401"/>
      <c r="E25" s="185"/>
    </row>
    <row r="26" spans="1:5" s="258" customFormat="1" ht="12" customHeight="1" thickBot="1">
      <c r="A26" s="92" t="s">
        <v>12</v>
      </c>
      <c r="B26" s="57" t="s">
        <v>348</v>
      </c>
      <c r="C26" s="148">
        <f>+C27+C28</f>
        <v>0</v>
      </c>
      <c r="D26" s="308">
        <f>+D27+D28</f>
        <v>0</v>
      </c>
      <c r="E26" s="186">
        <f>+E27+E28</f>
        <v>0</v>
      </c>
    </row>
    <row r="27" spans="1:5" s="258" customFormat="1" ht="12" customHeight="1">
      <c r="A27" s="252" t="s">
        <v>204</v>
      </c>
      <c r="B27" s="253" t="s">
        <v>346</v>
      </c>
      <c r="C27" s="324"/>
      <c r="D27" s="59"/>
      <c r="E27" s="322"/>
    </row>
    <row r="28" spans="1:5" s="258" customFormat="1" ht="12" customHeight="1">
      <c r="A28" s="252" t="s">
        <v>207</v>
      </c>
      <c r="B28" s="254" t="s">
        <v>349</v>
      </c>
      <c r="C28" s="149"/>
      <c r="D28" s="309"/>
      <c r="E28" s="318"/>
    </row>
    <row r="29" spans="1:5" s="258" customFormat="1" ht="12" customHeight="1" thickBot="1">
      <c r="A29" s="251" t="s">
        <v>208</v>
      </c>
      <c r="B29" s="62" t="s">
        <v>457</v>
      </c>
      <c r="C29" s="49"/>
      <c r="D29" s="403"/>
      <c r="E29" s="398"/>
    </row>
    <row r="30" spans="1:5" s="258" customFormat="1" ht="12" customHeight="1" thickBot="1">
      <c r="A30" s="92" t="s">
        <v>13</v>
      </c>
      <c r="B30" s="57" t="s">
        <v>350</v>
      </c>
      <c r="C30" s="148">
        <f>+C31+C32+C33</f>
        <v>0</v>
      </c>
      <c r="D30" s="308">
        <f>+D31+D32+D33</f>
        <v>0</v>
      </c>
      <c r="E30" s="186">
        <f>+E31+E32+E33</f>
        <v>0</v>
      </c>
    </row>
    <row r="31" spans="1:5" s="258" customFormat="1" ht="12" customHeight="1">
      <c r="A31" s="252" t="s">
        <v>63</v>
      </c>
      <c r="B31" s="253" t="s">
        <v>231</v>
      </c>
      <c r="C31" s="324"/>
      <c r="D31" s="59"/>
      <c r="E31" s="322"/>
    </row>
    <row r="32" spans="1:5" s="258" customFormat="1" ht="12" customHeight="1">
      <c r="A32" s="252" t="s">
        <v>64</v>
      </c>
      <c r="B32" s="254" t="s">
        <v>232</v>
      </c>
      <c r="C32" s="149"/>
      <c r="D32" s="309"/>
      <c r="E32" s="318"/>
    </row>
    <row r="33" spans="1:5" s="258" customFormat="1" ht="12" customHeight="1" thickBot="1">
      <c r="A33" s="251" t="s">
        <v>65</v>
      </c>
      <c r="B33" s="62" t="s">
        <v>233</v>
      </c>
      <c r="C33" s="49"/>
      <c r="D33" s="403"/>
      <c r="E33" s="398"/>
    </row>
    <row r="34" spans="1:5" s="191" customFormat="1" ht="12" customHeight="1" thickBot="1">
      <c r="A34" s="92" t="s">
        <v>14</v>
      </c>
      <c r="B34" s="57" t="s">
        <v>319</v>
      </c>
      <c r="C34" s="399"/>
      <c r="D34" s="401"/>
      <c r="E34" s="185"/>
    </row>
    <row r="35" spans="1:5" s="191" customFormat="1" ht="12" customHeight="1" thickBot="1">
      <c r="A35" s="92" t="s">
        <v>15</v>
      </c>
      <c r="B35" s="57" t="s">
        <v>351</v>
      </c>
      <c r="C35" s="399"/>
      <c r="D35" s="401"/>
      <c r="E35" s="185"/>
    </row>
    <row r="36" spans="1:5" s="191" customFormat="1" ht="12" customHeight="1" thickBot="1">
      <c r="A36" s="87" t="s">
        <v>16</v>
      </c>
      <c r="B36" s="57" t="s">
        <v>458</v>
      </c>
      <c r="C36" s="148">
        <f>+C8+C20+C25+C26+C30+C34+C35</f>
        <v>457</v>
      </c>
      <c r="D36" s="308">
        <f>+D8+D20+D25+D26+D30+D34+D35</f>
        <v>457</v>
      </c>
      <c r="E36" s="186">
        <f>+E8+E20+E25+E26+E30+E34+E35</f>
        <v>200</v>
      </c>
    </row>
    <row r="37" spans="1:5" s="191" customFormat="1" ht="12" customHeight="1" thickBot="1">
      <c r="A37" s="103" t="s">
        <v>17</v>
      </c>
      <c r="B37" s="57" t="s">
        <v>353</v>
      </c>
      <c r="C37" s="148">
        <f>+C38+C39+C40</f>
        <v>14631</v>
      </c>
      <c r="D37" s="308">
        <f>+D38+D39+D40</f>
        <v>15591</v>
      </c>
      <c r="E37" s="186">
        <f>+E38+E39+E40</f>
        <v>7366</v>
      </c>
    </row>
    <row r="38" spans="1:5" s="191" customFormat="1" ht="12" customHeight="1">
      <c r="A38" s="252" t="s">
        <v>354</v>
      </c>
      <c r="B38" s="253" t="s">
        <v>176</v>
      </c>
      <c r="C38" s="324">
        <v>295</v>
      </c>
      <c r="D38" s="59">
        <v>295</v>
      </c>
      <c r="E38" s="322">
        <v>295</v>
      </c>
    </row>
    <row r="39" spans="1:5" s="191" customFormat="1" ht="12" customHeight="1">
      <c r="A39" s="252" t="s">
        <v>355</v>
      </c>
      <c r="B39" s="254" t="s">
        <v>2</v>
      </c>
      <c r="C39" s="149"/>
      <c r="D39" s="309"/>
      <c r="E39" s="318"/>
    </row>
    <row r="40" spans="1:5" s="258" customFormat="1" ht="12" customHeight="1" thickBot="1">
      <c r="A40" s="251" t="s">
        <v>356</v>
      </c>
      <c r="B40" s="62" t="s">
        <v>357</v>
      </c>
      <c r="C40" s="49">
        <v>14336</v>
      </c>
      <c r="D40" s="403">
        <v>15296</v>
      </c>
      <c r="E40" s="398">
        <v>7071</v>
      </c>
    </row>
    <row r="41" spans="1:5" s="258" customFormat="1" ht="15" customHeight="1" thickBot="1">
      <c r="A41" s="103" t="s">
        <v>18</v>
      </c>
      <c r="B41" s="104" t="s">
        <v>358</v>
      </c>
      <c r="C41" s="400">
        <f>+C36+C37</f>
        <v>15088</v>
      </c>
      <c r="D41" s="395">
        <f>+D36+D37</f>
        <v>16048</v>
      </c>
      <c r="E41" s="189">
        <f>+E36+E37</f>
        <v>7566</v>
      </c>
    </row>
    <row r="42" spans="1:3" s="258" customFormat="1" ht="15" customHeight="1">
      <c r="A42" s="105"/>
      <c r="B42" s="106"/>
      <c r="C42" s="187"/>
    </row>
    <row r="43" spans="1:3" ht="13.5" thickBot="1">
      <c r="A43" s="107"/>
      <c r="B43" s="108"/>
      <c r="C43" s="188"/>
    </row>
    <row r="44" spans="1:5" s="257" customFormat="1" ht="16.5" customHeight="1" thickBot="1">
      <c r="A44" s="468" t="s">
        <v>46</v>
      </c>
      <c r="B44" s="469"/>
      <c r="C44" s="469"/>
      <c r="D44" s="469"/>
      <c r="E44" s="470"/>
    </row>
    <row r="45" spans="1:5" s="259" customFormat="1" ht="12" customHeight="1" thickBot="1">
      <c r="A45" s="92" t="s">
        <v>9</v>
      </c>
      <c r="B45" s="57" t="s">
        <v>359</v>
      </c>
      <c r="C45" s="148">
        <f>SUM(C46:C50)</f>
        <v>14593</v>
      </c>
      <c r="D45" s="308">
        <f>SUM(D46:D50)</f>
        <v>15016</v>
      </c>
      <c r="E45" s="186">
        <f>SUM(E46:E50)</f>
        <v>6667</v>
      </c>
    </row>
    <row r="46" spans="1:5" ht="12" customHeight="1">
      <c r="A46" s="251" t="s">
        <v>70</v>
      </c>
      <c r="B46" s="7" t="s">
        <v>38</v>
      </c>
      <c r="C46" s="324">
        <v>5090</v>
      </c>
      <c r="D46" s="59">
        <v>5280</v>
      </c>
      <c r="E46" s="322">
        <v>2401</v>
      </c>
    </row>
    <row r="47" spans="1:5" ht="12" customHeight="1">
      <c r="A47" s="251" t="s">
        <v>71</v>
      </c>
      <c r="B47" s="6" t="s">
        <v>131</v>
      </c>
      <c r="C47" s="48">
        <v>1410</v>
      </c>
      <c r="D47" s="60">
        <v>1410</v>
      </c>
      <c r="E47" s="319">
        <v>637</v>
      </c>
    </row>
    <row r="48" spans="1:5" ht="12" customHeight="1">
      <c r="A48" s="251" t="s">
        <v>72</v>
      </c>
      <c r="B48" s="6" t="s">
        <v>98</v>
      </c>
      <c r="C48" s="48">
        <v>8093</v>
      </c>
      <c r="D48" s="60">
        <v>8326</v>
      </c>
      <c r="E48" s="319">
        <v>3629</v>
      </c>
    </row>
    <row r="49" spans="1:5" ht="12" customHeight="1">
      <c r="A49" s="251" t="s">
        <v>73</v>
      </c>
      <c r="B49" s="6" t="s">
        <v>132</v>
      </c>
      <c r="C49" s="48"/>
      <c r="D49" s="60"/>
      <c r="E49" s="319"/>
    </row>
    <row r="50" spans="1:5" ht="12" customHeight="1" thickBot="1">
      <c r="A50" s="251" t="s">
        <v>105</v>
      </c>
      <c r="B50" s="6" t="s">
        <v>133</v>
      </c>
      <c r="C50" s="48"/>
      <c r="D50" s="60"/>
      <c r="E50" s="319"/>
    </row>
    <row r="51" spans="1:5" ht="12" customHeight="1" thickBot="1">
      <c r="A51" s="92" t="s">
        <v>10</v>
      </c>
      <c r="B51" s="57" t="s">
        <v>360</v>
      </c>
      <c r="C51" s="148">
        <f>SUM(C52:C54)</f>
        <v>495</v>
      </c>
      <c r="D51" s="308">
        <f>SUM(D52:D54)</f>
        <v>1032</v>
      </c>
      <c r="E51" s="186">
        <f>SUM(E52:E54)</f>
        <v>446</v>
      </c>
    </row>
    <row r="52" spans="1:5" s="259" customFormat="1" ht="12" customHeight="1">
      <c r="A52" s="251" t="s">
        <v>76</v>
      </c>
      <c r="B52" s="7" t="s">
        <v>166</v>
      </c>
      <c r="C52" s="324">
        <v>495</v>
      </c>
      <c r="D52" s="59">
        <v>1032</v>
      </c>
      <c r="E52" s="322">
        <v>446</v>
      </c>
    </row>
    <row r="53" spans="1:5" ht="12" customHeight="1">
      <c r="A53" s="251" t="s">
        <v>77</v>
      </c>
      <c r="B53" s="6" t="s">
        <v>135</v>
      </c>
      <c r="C53" s="48"/>
      <c r="D53" s="60"/>
      <c r="E53" s="319"/>
    </row>
    <row r="54" spans="1:5" ht="12" customHeight="1">
      <c r="A54" s="251" t="s">
        <v>78</v>
      </c>
      <c r="B54" s="6" t="s">
        <v>47</v>
      </c>
      <c r="C54" s="48"/>
      <c r="D54" s="60"/>
      <c r="E54" s="319"/>
    </row>
    <row r="55" spans="1:5" ht="12" customHeight="1" thickBot="1">
      <c r="A55" s="251" t="s">
        <v>79</v>
      </c>
      <c r="B55" s="6" t="s">
        <v>455</v>
      </c>
      <c r="C55" s="48"/>
      <c r="D55" s="60"/>
      <c r="E55" s="319"/>
    </row>
    <row r="56" spans="1:5" ht="15" customHeight="1" thickBot="1">
      <c r="A56" s="92" t="s">
        <v>11</v>
      </c>
      <c r="B56" s="57" t="s">
        <v>5</v>
      </c>
      <c r="C56" s="399"/>
      <c r="D56" s="401"/>
      <c r="E56" s="185"/>
    </row>
    <row r="57" spans="1:5" ht="13.5" thickBot="1">
      <c r="A57" s="92" t="s">
        <v>12</v>
      </c>
      <c r="B57" s="109" t="s">
        <v>459</v>
      </c>
      <c r="C57" s="400">
        <f>+C45+C51+C56</f>
        <v>15088</v>
      </c>
      <c r="D57" s="395">
        <f>+D45+D51+D56</f>
        <v>16048</v>
      </c>
      <c r="E57" s="189">
        <f>+E45+E51+E56</f>
        <v>7113</v>
      </c>
    </row>
    <row r="58" ht="15" customHeight="1" thickBot="1">
      <c r="C58" s="190"/>
    </row>
    <row r="59" spans="1:5" ht="14.25" customHeight="1" thickBot="1">
      <c r="A59" s="112" t="s">
        <v>450</v>
      </c>
      <c r="B59" s="113"/>
      <c r="C59" s="393"/>
      <c r="D59" s="393"/>
      <c r="E59" s="392"/>
    </row>
    <row r="60" spans="1:5" ht="13.5" thickBot="1">
      <c r="A60" s="112" t="s">
        <v>146</v>
      </c>
      <c r="B60" s="113"/>
      <c r="C60" s="393"/>
      <c r="D60" s="393"/>
      <c r="E60" s="392"/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workbookViewId="0" topLeftCell="A1">
      <selection activeCell="J13" sqref="J13"/>
    </sheetView>
  </sheetViews>
  <sheetFormatPr defaultColWidth="9.00390625" defaultRowHeight="12.75"/>
  <cols>
    <col min="1" max="1" width="5.50390625" style="29" customWidth="1"/>
    <col min="2" max="2" width="33.125" style="29" customWidth="1"/>
    <col min="3" max="3" width="12.375" style="29" customWidth="1"/>
    <col min="4" max="4" width="11.50390625" style="29" customWidth="1"/>
    <col min="5" max="5" width="11.375" style="29" customWidth="1"/>
    <col min="6" max="6" width="11.00390625" style="29" customWidth="1"/>
    <col min="7" max="7" width="14.375" style="29" customWidth="1"/>
    <col min="8" max="16384" width="9.375" style="29" customWidth="1"/>
  </cols>
  <sheetData>
    <row r="1" spans="1:7" ht="43.5" customHeight="1">
      <c r="A1" s="476" t="s">
        <v>3</v>
      </c>
      <c r="B1" s="476"/>
      <c r="C1" s="476"/>
      <c r="D1" s="476"/>
      <c r="E1" s="476"/>
      <c r="F1" s="476"/>
      <c r="G1" s="476"/>
    </row>
    <row r="3" spans="1:7" s="70" customFormat="1" ht="27" customHeight="1">
      <c r="A3" s="68" t="s">
        <v>147</v>
      </c>
      <c r="B3" s="69"/>
      <c r="C3" s="475" t="s">
        <v>568</v>
      </c>
      <c r="D3" s="475"/>
      <c r="E3" s="475"/>
      <c r="F3" s="475"/>
      <c r="G3" s="475"/>
    </row>
    <row r="4" spans="1:7" s="70" customFormat="1" ht="15.75">
      <c r="A4" s="69"/>
      <c r="B4" s="69"/>
      <c r="C4" s="69"/>
      <c r="D4" s="69"/>
      <c r="E4" s="69"/>
      <c r="F4" s="69"/>
      <c r="G4" s="69"/>
    </row>
    <row r="5" spans="1:7" s="70" customFormat="1" ht="24.75" customHeight="1">
      <c r="A5" s="68" t="s">
        <v>148</v>
      </c>
      <c r="B5" s="69"/>
      <c r="C5" s="475"/>
      <c r="D5" s="475"/>
      <c r="E5" s="475"/>
      <c r="F5" s="475"/>
      <c r="G5" s="69"/>
    </row>
    <row r="6" spans="1:7" s="71" customFormat="1" ht="12.75">
      <c r="A6" s="94"/>
      <c r="B6" s="94"/>
      <c r="C6" s="94"/>
      <c r="D6" s="94"/>
      <c r="E6" s="94"/>
      <c r="F6" s="94"/>
      <c r="G6" s="94"/>
    </row>
    <row r="7" spans="1:7" s="72" customFormat="1" ht="15" customHeight="1">
      <c r="A7" s="130" t="s">
        <v>149</v>
      </c>
      <c r="B7" s="129"/>
      <c r="C7" s="129"/>
      <c r="D7" s="115"/>
      <c r="E7" s="115"/>
      <c r="F7" s="115"/>
      <c r="G7" s="115"/>
    </row>
    <row r="8" spans="1:7" s="72" customFormat="1" ht="15" customHeight="1" thickBot="1">
      <c r="A8" s="130" t="s">
        <v>150</v>
      </c>
      <c r="B8" s="115"/>
      <c r="C8" s="115"/>
      <c r="D8" s="115"/>
      <c r="E8" s="115"/>
      <c r="F8" s="115"/>
      <c r="G8" s="115"/>
    </row>
    <row r="9" spans="1:7" s="47" customFormat="1" ht="42" customHeight="1" thickBot="1">
      <c r="A9" s="84" t="s">
        <v>7</v>
      </c>
      <c r="B9" s="85" t="s">
        <v>151</v>
      </c>
      <c r="C9" s="85" t="s">
        <v>152</v>
      </c>
      <c r="D9" s="85" t="s">
        <v>153</v>
      </c>
      <c r="E9" s="85" t="s">
        <v>154</v>
      </c>
      <c r="F9" s="85" t="s">
        <v>155</v>
      </c>
      <c r="G9" s="86" t="s">
        <v>41</v>
      </c>
    </row>
    <row r="10" spans="1:7" ht="24" customHeight="1">
      <c r="A10" s="116" t="s">
        <v>9</v>
      </c>
      <c r="B10" s="90" t="s">
        <v>156</v>
      </c>
      <c r="C10" s="73">
        <v>8103</v>
      </c>
      <c r="D10" s="73"/>
      <c r="E10" s="73"/>
      <c r="F10" s="73"/>
      <c r="G10" s="117">
        <f>SUM(C10:F10)</f>
        <v>8103</v>
      </c>
    </row>
    <row r="11" spans="1:7" ht="24" customHeight="1">
      <c r="A11" s="118" t="s">
        <v>10</v>
      </c>
      <c r="B11" s="91" t="s">
        <v>157</v>
      </c>
      <c r="C11" s="74"/>
      <c r="D11" s="74"/>
      <c r="E11" s="74"/>
      <c r="F11" s="74"/>
      <c r="G11" s="119">
        <f aca="true" t="shared" si="0" ref="G11:G16">SUM(C11:F11)</f>
        <v>0</v>
      </c>
    </row>
    <row r="12" spans="1:7" ht="24" customHeight="1">
      <c r="A12" s="118" t="s">
        <v>11</v>
      </c>
      <c r="B12" s="91" t="s">
        <v>158</v>
      </c>
      <c r="C12" s="74"/>
      <c r="D12" s="74"/>
      <c r="E12" s="74"/>
      <c r="F12" s="74"/>
      <c r="G12" s="119">
        <f t="shared" si="0"/>
        <v>0</v>
      </c>
    </row>
    <row r="13" spans="1:7" ht="24" customHeight="1">
      <c r="A13" s="118" t="s">
        <v>12</v>
      </c>
      <c r="B13" s="91" t="s">
        <v>159</v>
      </c>
      <c r="C13" s="74"/>
      <c r="D13" s="74"/>
      <c r="E13" s="74"/>
      <c r="F13" s="74"/>
      <c r="G13" s="119">
        <f t="shared" si="0"/>
        <v>0</v>
      </c>
    </row>
    <row r="14" spans="1:7" ht="24" customHeight="1">
      <c r="A14" s="118" t="s">
        <v>13</v>
      </c>
      <c r="B14" s="91" t="s">
        <v>160</v>
      </c>
      <c r="C14" s="74">
        <v>174</v>
      </c>
      <c r="D14" s="74"/>
      <c r="E14" s="74"/>
      <c r="F14" s="74"/>
      <c r="G14" s="119">
        <f t="shared" si="0"/>
        <v>174</v>
      </c>
    </row>
    <row r="15" spans="1:7" ht="24" customHeight="1" thickBot="1">
      <c r="A15" s="120" t="s">
        <v>14</v>
      </c>
      <c r="B15" s="121" t="s">
        <v>161</v>
      </c>
      <c r="C15" s="75">
        <v>5329</v>
      </c>
      <c r="D15" s="75"/>
      <c r="E15" s="75">
        <v>41407</v>
      </c>
      <c r="F15" s="75"/>
      <c r="G15" s="122">
        <f t="shared" si="0"/>
        <v>46736</v>
      </c>
    </row>
    <row r="16" spans="1:7" s="76" customFormat="1" ht="24" customHeight="1" thickBot="1">
      <c r="A16" s="123" t="s">
        <v>15</v>
      </c>
      <c r="B16" s="124" t="s">
        <v>41</v>
      </c>
      <c r="C16" s="125">
        <f>SUM(C10:C15)</f>
        <v>13606</v>
      </c>
      <c r="D16" s="125">
        <f>SUM(D10:D15)</f>
        <v>0</v>
      </c>
      <c r="E16" s="125">
        <f>SUM(E10:E15)</f>
        <v>41407</v>
      </c>
      <c r="F16" s="125">
        <f>SUM(F10:F15)</f>
        <v>0</v>
      </c>
      <c r="G16" s="126">
        <f t="shared" si="0"/>
        <v>55013</v>
      </c>
    </row>
    <row r="17" spans="1:7" s="71" customFormat="1" ht="12.75">
      <c r="A17" s="94"/>
      <c r="B17" s="94"/>
      <c r="C17" s="94"/>
      <c r="D17" s="94"/>
      <c r="E17" s="94"/>
      <c r="F17" s="94"/>
      <c r="G17" s="94"/>
    </row>
    <row r="18" spans="1:7" s="71" customFormat="1" ht="12.75">
      <c r="A18" s="94"/>
      <c r="B18" s="94"/>
      <c r="C18" s="94"/>
      <c r="D18" s="94"/>
      <c r="E18" s="94"/>
      <c r="F18" s="94"/>
      <c r="G18" s="94"/>
    </row>
    <row r="19" spans="1:7" s="71" customFormat="1" ht="12.75">
      <c r="A19" s="94"/>
      <c r="B19" s="94"/>
      <c r="C19" s="94"/>
      <c r="D19" s="94"/>
      <c r="E19" s="94"/>
      <c r="F19" s="94"/>
      <c r="G19" s="94"/>
    </row>
    <row r="20" spans="1:7" s="71" customFormat="1" ht="15.75">
      <c r="A20" s="70" t="str">
        <f>+CONCATENATE("......................, ",LEFT(ÖSSZEFÜGGÉSEK!A6,4),". .......................... hó ..... nap")</f>
        <v>......................, 2015. .......................... hó ..... nap</v>
      </c>
      <c r="B20" s="94"/>
      <c r="C20" s="94"/>
      <c r="D20" s="94"/>
      <c r="E20" s="94"/>
      <c r="F20" s="94"/>
      <c r="G20" s="94"/>
    </row>
    <row r="21" spans="1:7" s="71" customFormat="1" ht="12.75">
      <c r="A21" s="94"/>
      <c r="B21" s="94"/>
      <c r="C21" s="94"/>
      <c r="D21" s="94"/>
      <c r="E21" s="94"/>
      <c r="F21" s="94"/>
      <c r="G21" s="94"/>
    </row>
    <row r="22" spans="1:7" ht="12.75">
      <c r="A22" s="94"/>
      <c r="B22" s="94"/>
      <c r="C22" s="94"/>
      <c r="D22" s="94"/>
      <c r="E22" s="94"/>
      <c r="F22" s="94"/>
      <c r="G22" s="94"/>
    </row>
    <row r="23" spans="1:7" ht="12.75">
      <c r="A23" s="94"/>
      <c r="B23" s="94"/>
      <c r="C23" s="71"/>
      <c r="D23" s="71"/>
      <c r="E23" s="71"/>
      <c r="F23" s="71"/>
      <c r="G23" s="94"/>
    </row>
    <row r="24" spans="1:7" ht="13.5">
      <c r="A24" s="94"/>
      <c r="B24" s="94"/>
      <c r="C24" s="127"/>
      <c r="D24" s="128" t="s">
        <v>162</v>
      </c>
      <c r="E24" s="128"/>
      <c r="F24" s="127"/>
      <c r="G24" s="94"/>
    </row>
    <row r="25" spans="3:6" ht="13.5">
      <c r="C25" s="77"/>
      <c r="D25" s="78"/>
      <c r="E25" s="78"/>
      <c r="F25" s="77"/>
    </row>
    <row r="26" spans="3:6" ht="13.5">
      <c r="C26" s="77"/>
      <c r="D26" s="78"/>
      <c r="E26" s="78"/>
      <c r="F26" s="77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 xml:space="preserve">&amp;C&amp;"Times New Roman CE,Félkövér"&amp;12
&amp;R&amp;"Times New Roman CE,Félkövér dőlt"&amp;11 7. melléklet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4" sqref="K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1"/>
  <sheetViews>
    <sheetView zoomScale="130" zoomScaleNormal="130" zoomScaleSheetLayoutView="100" workbookViewId="0" topLeftCell="A34">
      <selection activeCell="J118" sqref="J118"/>
    </sheetView>
  </sheetViews>
  <sheetFormatPr defaultColWidth="9.00390625" defaultRowHeight="12.75"/>
  <cols>
    <col min="1" max="1" width="5.125" style="193" bestFit="1" customWidth="1"/>
    <col min="2" max="2" width="59.50390625" style="193" bestFit="1" customWidth="1"/>
    <col min="3" max="3" width="13.50390625" style="194" customWidth="1"/>
    <col min="4" max="4" width="11.50390625" style="216" customWidth="1"/>
    <col min="5" max="5" width="13.125" style="216" bestFit="1" customWidth="1"/>
    <col min="6" max="6" width="8.00390625" style="404" customWidth="1"/>
    <col min="7" max="7" width="7.375" style="406" customWidth="1"/>
    <col min="8" max="16384" width="9.375" style="216" customWidth="1"/>
  </cols>
  <sheetData>
    <row r="1" spans="1:5" ht="15.75" customHeight="1">
      <c r="A1" s="428" t="s">
        <v>6</v>
      </c>
      <c r="B1" s="428"/>
      <c r="C1" s="428"/>
      <c r="D1" s="428"/>
      <c r="E1" s="428"/>
    </row>
    <row r="2" spans="1:5" ht="15.75" customHeight="1" thickBot="1">
      <c r="A2" s="429" t="s">
        <v>109</v>
      </c>
      <c r="B2" s="429"/>
      <c r="C2" s="288"/>
      <c r="E2" s="288" t="s">
        <v>167</v>
      </c>
    </row>
    <row r="3" spans="1:5" ht="15.75">
      <c r="A3" s="431" t="s">
        <v>58</v>
      </c>
      <c r="B3" s="433" t="s">
        <v>8</v>
      </c>
      <c r="C3" s="435" t="str">
        <f>+CONCATENATE(LEFT(ÖSSZEFÜGGÉSEK!A6,4),". évi")</f>
        <v>2015. évi</v>
      </c>
      <c r="D3" s="436"/>
      <c r="E3" s="437"/>
    </row>
    <row r="4" spans="1:7" ht="24.75" thickBot="1">
      <c r="A4" s="432"/>
      <c r="B4" s="434"/>
      <c r="C4" s="291" t="s">
        <v>462</v>
      </c>
      <c r="D4" s="289" t="s">
        <v>463</v>
      </c>
      <c r="E4" s="290" t="str">
        <f>+CONCATENATE(LEFT(ÖSSZEFÜGGÉSEK!A6,4),". VI. 30.",CHAR(10),"teljesítés")</f>
        <v>2015. VI. 30.
teljesítés</v>
      </c>
      <c r="F4" s="404" t="s">
        <v>536</v>
      </c>
      <c r="G4" s="406" t="s">
        <v>537</v>
      </c>
    </row>
    <row r="5" spans="1:7" s="217" customFormat="1" ht="12" customHeight="1" thickBot="1">
      <c r="A5" s="213" t="s">
        <v>428</v>
      </c>
      <c r="B5" s="214" t="s">
        <v>429</v>
      </c>
      <c r="C5" s="214" t="s">
        <v>430</v>
      </c>
      <c r="D5" s="214" t="s">
        <v>432</v>
      </c>
      <c r="E5" s="292" t="s">
        <v>431</v>
      </c>
      <c r="F5" s="404"/>
      <c r="G5" s="406"/>
    </row>
    <row r="6" spans="1:7" s="218" customFormat="1" ht="12" customHeight="1" thickBot="1">
      <c r="A6" s="18" t="s">
        <v>9</v>
      </c>
      <c r="B6" s="19" t="s">
        <v>188</v>
      </c>
      <c r="C6" s="205">
        <f>+C7+C8+C9+C10+C11+C12</f>
        <v>382128</v>
      </c>
      <c r="D6" s="205">
        <f>+D7+D8+D9+D10+D11+D12</f>
        <v>385574</v>
      </c>
      <c r="E6" s="131">
        <f>+E7+E8+E9+E10+E11+E12</f>
        <v>207208</v>
      </c>
      <c r="F6" s="404">
        <f>E6/D6</f>
        <v>0.5374013807984979</v>
      </c>
      <c r="G6" s="408">
        <f>E6-(D6/2)</f>
        <v>14421</v>
      </c>
    </row>
    <row r="7" spans="1:7" s="218" customFormat="1" ht="12" customHeight="1">
      <c r="A7" s="13" t="s">
        <v>70</v>
      </c>
      <c r="B7" s="219" t="s">
        <v>189</v>
      </c>
      <c r="C7" s="207">
        <v>122226</v>
      </c>
      <c r="D7" s="207">
        <v>123297</v>
      </c>
      <c r="E7" s="133">
        <v>64093</v>
      </c>
      <c r="F7" s="404">
        <f aca="true" t="shared" si="0" ref="F7:F65">E7/D7</f>
        <v>0.5198261109353837</v>
      </c>
      <c r="G7" s="408">
        <f aca="true" t="shared" si="1" ref="G7:G70">E7-(D7/2)</f>
        <v>2444.5</v>
      </c>
    </row>
    <row r="8" spans="1:7" s="218" customFormat="1" ht="12" customHeight="1">
      <c r="A8" s="12" t="s">
        <v>71</v>
      </c>
      <c r="B8" s="220" t="s">
        <v>190</v>
      </c>
      <c r="C8" s="206">
        <v>124987</v>
      </c>
      <c r="D8" s="206">
        <v>124987</v>
      </c>
      <c r="E8" s="132">
        <v>63082</v>
      </c>
      <c r="F8" s="404">
        <f t="shared" si="0"/>
        <v>0.504708489682927</v>
      </c>
      <c r="G8" s="408">
        <f t="shared" si="1"/>
        <v>588.5</v>
      </c>
    </row>
    <row r="9" spans="1:7" s="218" customFormat="1" ht="12" customHeight="1">
      <c r="A9" s="12" t="s">
        <v>72</v>
      </c>
      <c r="B9" s="220" t="s">
        <v>191</v>
      </c>
      <c r="C9" s="206">
        <v>126825</v>
      </c>
      <c r="D9" s="206">
        <v>127518</v>
      </c>
      <c r="E9" s="132">
        <v>71475</v>
      </c>
      <c r="F9" s="404">
        <f t="shared" si="0"/>
        <v>0.5605091045969981</v>
      </c>
      <c r="G9" s="408">
        <f t="shared" si="1"/>
        <v>7716</v>
      </c>
    </row>
    <row r="10" spans="1:7" s="218" customFormat="1" ht="12" customHeight="1">
      <c r="A10" s="12" t="s">
        <v>73</v>
      </c>
      <c r="B10" s="220" t="s">
        <v>192</v>
      </c>
      <c r="C10" s="206">
        <v>7555</v>
      </c>
      <c r="D10" s="206">
        <v>8395</v>
      </c>
      <c r="E10" s="132">
        <v>4769</v>
      </c>
      <c r="F10" s="404">
        <f t="shared" si="0"/>
        <v>0.5680762358546754</v>
      </c>
      <c r="G10" s="408">
        <f t="shared" si="1"/>
        <v>571.5</v>
      </c>
    </row>
    <row r="11" spans="1:7" s="218" customFormat="1" ht="12" customHeight="1">
      <c r="A11" s="12" t="s">
        <v>105</v>
      </c>
      <c r="B11" s="139" t="s">
        <v>370</v>
      </c>
      <c r="C11" s="206">
        <v>535</v>
      </c>
      <c r="D11" s="206">
        <v>1377</v>
      </c>
      <c r="E11" s="132">
        <v>3789</v>
      </c>
      <c r="F11" s="404">
        <f t="shared" si="0"/>
        <v>2.7516339869281046</v>
      </c>
      <c r="G11" s="408">
        <f t="shared" si="1"/>
        <v>3100.5</v>
      </c>
    </row>
    <row r="12" spans="1:7" s="218" customFormat="1" ht="12" customHeight="1" thickBot="1">
      <c r="A12" s="14" t="s">
        <v>74</v>
      </c>
      <c r="B12" s="140" t="s">
        <v>371</v>
      </c>
      <c r="C12" s="206"/>
      <c r="D12" s="206"/>
      <c r="E12" s="132"/>
      <c r="F12" s="404"/>
      <c r="G12" s="408">
        <f t="shared" si="1"/>
        <v>0</v>
      </c>
    </row>
    <row r="13" spans="1:7" s="218" customFormat="1" ht="12" customHeight="1" thickBot="1">
      <c r="A13" s="18" t="s">
        <v>10</v>
      </c>
      <c r="B13" s="138" t="s">
        <v>193</v>
      </c>
      <c r="C13" s="205">
        <f>+C14+C15+C16+C17+C18</f>
        <v>97972</v>
      </c>
      <c r="D13" s="205">
        <f>+D14+D15+D16+D17+D18</f>
        <v>98197</v>
      </c>
      <c r="E13" s="131">
        <f>+E14+E15+E16+E17+E18</f>
        <v>43842</v>
      </c>
      <c r="F13" s="404">
        <f t="shared" si="0"/>
        <v>0.44646985142112283</v>
      </c>
      <c r="G13" s="408">
        <f t="shared" si="1"/>
        <v>-5256.5</v>
      </c>
    </row>
    <row r="14" spans="1:7" s="218" customFormat="1" ht="12" customHeight="1">
      <c r="A14" s="13" t="s">
        <v>76</v>
      </c>
      <c r="B14" s="219" t="s">
        <v>194</v>
      </c>
      <c r="C14" s="207"/>
      <c r="D14" s="207"/>
      <c r="E14" s="133"/>
      <c r="F14" s="404"/>
      <c r="G14" s="408">
        <f t="shared" si="1"/>
        <v>0</v>
      </c>
    </row>
    <row r="15" spans="1:7" s="218" customFormat="1" ht="12" customHeight="1">
      <c r="A15" s="12" t="s">
        <v>77</v>
      </c>
      <c r="B15" s="220" t="s">
        <v>195</v>
      </c>
      <c r="C15" s="206"/>
      <c r="D15" s="206"/>
      <c r="E15" s="132"/>
      <c r="F15" s="404"/>
      <c r="G15" s="408">
        <f t="shared" si="1"/>
        <v>0</v>
      </c>
    </row>
    <row r="16" spans="1:7" s="218" customFormat="1" ht="12" customHeight="1">
      <c r="A16" s="12" t="s">
        <v>78</v>
      </c>
      <c r="B16" s="220" t="s">
        <v>362</v>
      </c>
      <c r="C16" s="206"/>
      <c r="D16" s="206"/>
      <c r="E16" s="132"/>
      <c r="F16" s="404"/>
      <c r="G16" s="408">
        <f t="shared" si="1"/>
        <v>0</v>
      </c>
    </row>
    <row r="17" spans="1:7" s="218" customFormat="1" ht="12" customHeight="1">
      <c r="A17" s="12" t="s">
        <v>79</v>
      </c>
      <c r="B17" s="220" t="s">
        <v>363</v>
      </c>
      <c r="C17" s="206"/>
      <c r="D17" s="206"/>
      <c r="E17" s="132"/>
      <c r="F17" s="404"/>
      <c r="G17" s="408">
        <f t="shared" si="1"/>
        <v>0</v>
      </c>
    </row>
    <row r="18" spans="1:7" s="218" customFormat="1" ht="12" customHeight="1">
      <c r="A18" s="12" t="s">
        <v>80</v>
      </c>
      <c r="B18" s="220" t="s">
        <v>196</v>
      </c>
      <c r="C18" s="206">
        <v>97972</v>
      </c>
      <c r="D18" s="206">
        <v>98197</v>
      </c>
      <c r="E18" s="132">
        <v>43842</v>
      </c>
      <c r="F18" s="404">
        <f t="shared" si="0"/>
        <v>0.44646985142112283</v>
      </c>
      <c r="G18" s="408">
        <f t="shared" si="1"/>
        <v>-5256.5</v>
      </c>
    </row>
    <row r="19" spans="1:7" s="218" customFormat="1" ht="12" customHeight="1" thickBot="1">
      <c r="A19" s="14" t="s">
        <v>87</v>
      </c>
      <c r="B19" s="140" t="s">
        <v>197</v>
      </c>
      <c r="C19" s="208"/>
      <c r="D19" s="208"/>
      <c r="E19" s="134"/>
      <c r="F19" s="404"/>
      <c r="G19" s="408">
        <f t="shared" si="1"/>
        <v>0</v>
      </c>
    </row>
    <row r="20" spans="1:7" s="218" customFormat="1" ht="12" customHeight="1" thickBot="1">
      <c r="A20" s="18" t="s">
        <v>11</v>
      </c>
      <c r="B20" s="19" t="s">
        <v>198</v>
      </c>
      <c r="C20" s="205">
        <f>+C21+C22+C23+C24+C25</f>
        <v>116981</v>
      </c>
      <c r="D20" s="205">
        <f>+D21+D22+D23+D24+D25</f>
        <v>116981</v>
      </c>
      <c r="E20" s="131">
        <f>+E21+E22+E23+E24+E25</f>
        <v>20626</v>
      </c>
      <c r="F20" s="404">
        <f t="shared" si="0"/>
        <v>0.1763192313281644</v>
      </c>
      <c r="G20" s="408">
        <f t="shared" si="1"/>
        <v>-37864.5</v>
      </c>
    </row>
    <row r="21" spans="1:7" s="218" customFormat="1" ht="12" customHeight="1">
      <c r="A21" s="13" t="s">
        <v>59</v>
      </c>
      <c r="B21" s="219" t="s">
        <v>199</v>
      </c>
      <c r="C21" s="207"/>
      <c r="D21" s="207"/>
      <c r="E21" s="133"/>
      <c r="F21" s="404"/>
      <c r="G21" s="408">
        <f t="shared" si="1"/>
        <v>0</v>
      </c>
    </row>
    <row r="22" spans="1:7" s="218" customFormat="1" ht="12" customHeight="1">
      <c r="A22" s="12" t="s">
        <v>60</v>
      </c>
      <c r="B22" s="220" t="s">
        <v>200</v>
      </c>
      <c r="C22" s="206"/>
      <c r="D22" s="206"/>
      <c r="E22" s="132"/>
      <c r="F22" s="404"/>
      <c r="G22" s="408">
        <f t="shared" si="1"/>
        <v>0</v>
      </c>
    </row>
    <row r="23" spans="1:7" s="218" customFormat="1" ht="12" customHeight="1">
      <c r="A23" s="12" t="s">
        <v>61</v>
      </c>
      <c r="B23" s="220" t="s">
        <v>364</v>
      </c>
      <c r="C23" s="206"/>
      <c r="D23" s="206"/>
      <c r="E23" s="132"/>
      <c r="F23" s="404"/>
      <c r="G23" s="408">
        <f t="shared" si="1"/>
        <v>0</v>
      </c>
    </row>
    <row r="24" spans="1:7" s="218" customFormat="1" ht="12" customHeight="1">
      <c r="A24" s="12" t="s">
        <v>62</v>
      </c>
      <c r="B24" s="220" t="s">
        <v>365</v>
      </c>
      <c r="C24" s="206"/>
      <c r="D24" s="206"/>
      <c r="E24" s="132"/>
      <c r="F24" s="404"/>
      <c r="G24" s="408">
        <f t="shared" si="1"/>
        <v>0</v>
      </c>
    </row>
    <row r="25" spans="1:7" s="218" customFormat="1" ht="12" customHeight="1">
      <c r="A25" s="12" t="s">
        <v>119</v>
      </c>
      <c r="B25" s="220" t="s">
        <v>201</v>
      </c>
      <c r="C25" s="206">
        <v>116981</v>
      </c>
      <c r="D25" s="206">
        <v>116981</v>
      </c>
      <c r="E25" s="132">
        <v>20626</v>
      </c>
      <c r="F25" s="404">
        <f t="shared" si="0"/>
        <v>0.1763192313281644</v>
      </c>
      <c r="G25" s="408">
        <f t="shared" si="1"/>
        <v>-37864.5</v>
      </c>
    </row>
    <row r="26" spans="1:7" s="218" customFormat="1" ht="12" customHeight="1" thickBot="1">
      <c r="A26" s="14" t="s">
        <v>120</v>
      </c>
      <c r="B26" s="221" t="s">
        <v>202</v>
      </c>
      <c r="C26" s="208"/>
      <c r="D26" s="208"/>
      <c r="E26" s="134"/>
      <c r="F26" s="404"/>
      <c r="G26" s="408">
        <f t="shared" si="1"/>
        <v>0</v>
      </c>
    </row>
    <row r="27" spans="1:7" s="218" customFormat="1" ht="12" customHeight="1" thickBot="1">
      <c r="A27" s="18" t="s">
        <v>121</v>
      </c>
      <c r="B27" s="19" t="s">
        <v>203</v>
      </c>
      <c r="C27" s="211">
        <f>+C28+C32+C33+C34</f>
        <v>229740</v>
      </c>
      <c r="D27" s="211">
        <f>+D28+D32+D33+D34</f>
        <v>243735</v>
      </c>
      <c r="E27" s="247">
        <f>+E28+E32+E33+E34</f>
        <v>133156</v>
      </c>
      <c r="F27" s="404">
        <f t="shared" si="0"/>
        <v>0.5463146450037951</v>
      </c>
      <c r="G27" s="408">
        <f t="shared" si="1"/>
        <v>11288.5</v>
      </c>
    </row>
    <row r="28" spans="1:7" s="218" customFormat="1" ht="12" customHeight="1">
      <c r="A28" s="13" t="s">
        <v>204</v>
      </c>
      <c r="B28" s="219" t="s">
        <v>377</v>
      </c>
      <c r="C28" s="249">
        <f>+C29+C30+C31</f>
        <v>212000</v>
      </c>
      <c r="D28" s="249">
        <f>+D29+D30+D31</f>
        <v>225995</v>
      </c>
      <c r="E28" s="248">
        <f>+E29+E30+E31</f>
        <v>124366</v>
      </c>
      <c r="F28" s="404">
        <f t="shared" si="0"/>
        <v>0.5503042102701388</v>
      </c>
      <c r="G28" s="408">
        <f t="shared" si="1"/>
        <v>11368.5</v>
      </c>
    </row>
    <row r="29" spans="1:7" s="218" customFormat="1" ht="12" customHeight="1">
      <c r="A29" s="12" t="s">
        <v>205</v>
      </c>
      <c r="B29" s="220" t="s">
        <v>210</v>
      </c>
      <c r="C29" s="206">
        <v>32000</v>
      </c>
      <c r="D29" s="206">
        <v>32000</v>
      </c>
      <c r="E29" s="132">
        <v>17050</v>
      </c>
      <c r="F29" s="404">
        <f t="shared" si="0"/>
        <v>0.5328125</v>
      </c>
      <c r="G29" s="408">
        <f t="shared" si="1"/>
        <v>1050</v>
      </c>
    </row>
    <row r="30" spans="1:7" s="218" customFormat="1" ht="12" customHeight="1">
      <c r="A30" s="12" t="s">
        <v>206</v>
      </c>
      <c r="B30" s="220" t="s">
        <v>211</v>
      </c>
      <c r="C30" s="206"/>
      <c r="D30" s="206"/>
      <c r="E30" s="132"/>
      <c r="F30" s="404"/>
      <c r="G30" s="408">
        <f t="shared" si="1"/>
        <v>0</v>
      </c>
    </row>
    <row r="31" spans="1:7" s="218" customFormat="1" ht="12" customHeight="1">
      <c r="A31" s="12" t="s">
        <v>375</v>
      </c>
      <c r="B31" s="267" t="s">
        <v>376</v>
      </c>
      <c r="C31" s="206">
        <v>180000</v>
      </c>
      <c r="D31" s="206">
        <v>193995</v>
      </c>
      <c r="E31" s="132">
        <v>107316</v>
      </c>
      <c r="F31" s="404">
        <f t="shared" si="0"/>
        <v>0.5531895151936905</v>
      </c>
      <c r="G31" s="408">
        <f t="shared" si="1"/>
        <v>10318.5</v>
      </c>
    </row>
    <row r="32" spans="1:7" s="218" customFormat="1" ht="12" customHeight="1">
      <c r="A32" s="12" t="s">
        <v>207</v>
      </c>
      <c r="B32" s="220" t="s">
        <v>212</v>
      </c>
      <c r="C32" s="206">
        <v>15000</v>
      </c>
      <c r="D32" s="206">
        <v>15000</v>
      </c>
      <c r="E32" s="132">
        <v>8172</v>
      </c>
      <c r="F32" s="404">
        <f t="shared" si="0"/>
        <v>0.5448</v>
      </c>
      <c r="G32" s="408">
        <f t="shared" si="1"/>
        <v>672</v>
      </c>
    </row>
    <row r="33" spans="1:7" s="218" customFormat="1" ht="12" customHeight="1">
      <c r="A33" s="12" t="s">
        <v>208</v>
      </c>
      <c r="B33" s="220" t="s">
        <v>213</v>
      </c>
      <c r="C33" s="206">
        <v>650</v>
      </c>
      <c r="D33" s="206">
        <v>650</v>
      </c>
      <c r="E33" s="132">
        <v>202</v>
      </c>
      <c r="F33" s="404">
        <f t="shared" si="0"/>
        <v>0.31076923076923074</v>
      </c>
      <c r="G33" s="408">
        <f t="shared" si="1"/>
        <v>-123</v>
      </c>
    </row>
    <row r="34" spans="1:7" s="218" customFormat="1" ht="12" customHeight="1" thickBot="1">
      <c r="A34" s="14" t="s">
        <v>209</v>
      </c>
      <c r="B34" s="221" t="s">
        <v>214</v>
      </c>
      <c r="C34" s="208">
        <v>2090</v>
      </c>
      <c r="D34" s="208">
        <v>2090</v>
      </c>
      <c r="E34" s="134">
        <v>416</v>
      </c>
      <c r="F34" s="404">
        <f t="shared" si="0"/>
        <v>0.19904306220095694</v>
      </c>
      <c r="G34" s="408">
        <f t="shared" si="1"/>
        <v>-629</v>
      </c>
    </row>
    <row r="35" spans="1:7" s="218" customFormat="1" ht="12" customHeight="1" thickBot="1">
      <c r="A35" s="18" t="s">
        <v>13</v>
      </c>
      <c r="B35" s="19" t="s">
        <v>372</v>
      </c>
      <c r="C35" s="205">
        <f>SUM(C36:C46)</f>
        <v>22248</v>
      </c>
      <c r="D35" s="205">
        <f>SUM(D36:D46)</f>
        <v>25484</v>
      </c>
      <c r="E35" s="131">
        <f>SUM(E36:E46)</f>
        <v>12873</v>
      </c>
      <c r="F35" s="404">
        <f t="shared" si="0"/>
        <v>0.5051404803013656</v>
      </c>
      <c r="G35" s="408">
        <f t="shared" si="1"/>
        <v>131</v>
      </c>
    </row>
    <row r="36" spans="1:7" s="218" customFormat="1" ht="12" customHeight="1">
      <c r="A36" s="13" t="s">
        <v>63</v>
      </c>
      <c r="B36" s="219" t="s">
        <v>217</v>
      </c>
      <c r="C36" s="207">
        <v>110</v>
      </c>
      <c r="D36" s="207">
        <v>110</v>
      </c>
      <c r="E36" s="133">
        <v>63</v>
      </c>
      <c r="F36" s="404">
        <f t="shared" si="0"/>
        <v>0.5727272727272728</v>
      </c>
      <c r="G36" s="408">
        <f t="shared" si="1"/>
        <v>8</v>
      </c>
    </row>
    <row r="37" spans="1:7" s="218" customFormat="1" ht="12" customHeight="1">
      <c r="A37" s="12" t="s">
        <v>64</v>
      </c>
      <c r="B37" s="220" t="s">
        <v>218</v>
      </c>
      <c r="C37" s="206">
        <v>13970</v>
      </c>
      <c r="D37" s="206">
        <v>13970</v>
      </c>
      <c r="E37" s="132">
        <v>7562</v>
      </c>
      <c r="F37" s="404">
        <f t="shared" si="0"/>
        <v>0.5413027916964925</v>
      </c>
      <c r="G37" s="408">
        <f t="shared" si="1"/>
        <v>577</v>
      </c>
    </row>
    <row r="38" spans="1:7" s="218" customFormat="1" ht="12" customHeight="1">
      <c r="A38" s="12" t="s">
        <v>65</v>
      </c>
      <c r="B38" s="220" t="s">
        <v>219</v>
      </c>
      <c r="C38" s="206">
        <v>4420</v>
      </c>
      <c r="D38" s="206">
        <v>4420</v>
      </c>
      <c r="E38" s="132">
        <v>1187</v>
      </c>
      <c r="F38" s="404">
        <f t="shared" si="0"/>
        <v>0.268552036199095</v>
      </c>
      <c r="G38" s="408">
        <f t="shared" si="1"/>
        <v>-1023</v>
      </c>
    </row>
    <row r="39" spans="1:7" s="218" customFormat="1" ht="12" customHeight="1">
      <c r="A39" s="12" t="s">
        <v>123</v>
      </c>
      <c r="B39" s="220" t="s">
        <v>220</v>
      </c>
      <c r="C39" s="206"/>
      <c r="D39" s="206"/>
      <c r="E39" s="132"/>
      <c r="F39" s="404"/>
      <c r="G39" s="408">
        <f t="shared" si="1"/>
        <v>0</v>
      </c>
    </row>
    <row r="40" spans="1:7" s="218" customFormat="1" ht="12" customHeight="1">
      <c r="A40" s="12" t="s">
        <v>124</v>
      </c>
      <c r="B40" s="220" t="s">
        <v>221</v>
      </c>
      <c r="C40" s="206"/>
      <c r="D40" s="206"/>
      <c r="E40" s="132"/>
      <c r="F40" s="404"/>
      <c r="G40" s="408">
        <f t="shared" si="1"/>
        <v>0</v>
      </c>
    </row>
    <row r="41" spans="1:7" s="218" customFormat="1" ht="12" customHeight="1">
      <c r="A41" s="12" t="s">
        <v>125</v>
      </c>
      <c r="B41" s="220" t="s">
        <v>222</v>
      </c>
      <c r="C41" s="206">
        <v>2445</v>
      </c>
      <c r="D41" s="206">
        <v>2445</v>
      </c>
      <c r="E41" s="132">
        <v>1312</v>
      </c>
      <c r="F41" s="404">
        <f t="shared" si="0"/>
        <v>0.5366053169734152</v>
      </c>
      <c r="G41" s="408">
        <f t="shared" si="1"/>
        <v>89.5</v>
      </c>
    </row>
    <row r="42" spans="1:7" s="218" customFormat="1" ht="12" customHeight="1">
      <c r="A42" s="12" t="s">
        <v>126</v>
      </c>
      <c r="B42" s="220" t="s">
        <v>223</v>
      </c>
      <c r="C42" s="206">
        <v>1024</v>
      </c>
      <c r="D42" s="206">
        <v>4024</v>
      </c>
      <c r="E42" s="132">
        <v>2197</v>
      </c>
      <c r="F42" s="404">
        <f t="shared" si="0"/>
        <v>0.5459741550695825</v>
      </c>
      <c r="G42" s="408">
        <f t="shared" si="1"/>
        <v>185</v>
      </c>
    </row>
    <row r="43" spans="1:7" s="218" customFormat="1" ht="12" customHeight="1">
      <c r="A43" s="12" t="s">
        <v>127</v>
      </c>
      <c r="B43" s="220" t="s">
        <v>224</v>
      </c>
      <c r="C43" s="206">
        <v>279</v>
      </c>
      <c r="D43" s="206">
        <v>279</v>
      </c>
      <c r="E43" s="132">
        <v>137</v>
      </c>
      <c r="F43" s="404">
        <f t="shared" si="0"/>
        <v>0.4910394265232975</v>
      </c>
      <c r="G43" s="408">
        <f t="shared" si="1"/>
        <v>-2.5</v>
      </c>
    </row>
    <row r="44" spans="1:7" s="218" customFormat="1" ht="12" customHeight="1">
      <c r="A44" s="12" t="s">
        <v>215</v>
      </c>
      <c r="B44" s="220" t="s">
        <v>225</v>
      </c>
      <c r="C44" s="209"/>
      <c r="D44" s="209"/>
      <c r="E44" s="135">
        <v>98</v>
      </c>
      <c r="F44" s="404"/>
      <c r="G44" s="408">
        <f t="shared" si="1"/>
        <v>98</v>
      </c>
    </row>
    <row r="45" spans="1:7" s="218" customFormat="1" ht="12" customHeight="1">
      <c r="A45" s="14" t="s">
        <v>216</v>
      </c>
      <c r="B45" s="221" t="s">
        <v>374</v>
      </c>
      <c r="C45" s="210"/>
      <c r="D45" s="210">
        <v>236</v>
      </c>
      <c r="E45" s="136">
        <v>315</v>
      </c>
      <c r="F45" s="404">
        <f t="shared" si="0"/>
        <v>1.3347457627118644</v>
      </c>
      <c r="G45" s="408">
        <f t="shared" si="1"/>
        <v>197</v>
      </c>
    </row>
    <row r="46" spans="1:7" s="218" customFormat="1" ht="12" customHeight="1" thickBot="1">
      <c r="A46" s="14" t="s">
        <v>373</v>
      </c>
      <c r="B46" s="140" t="s">
        <v>226</v>
      </c>
      <c r="C46" s="210"/>
      <c r="D46" s="210"/>
      <c r="E46" s="136">
        <v>2</v>
      </c>
      <c r="F46" s="404"/>
      <c r="G46" s="408">
        <f t="shared" si="1"/>
        <v>2</v>
      </c>
    </row>
    <row r="47" spans="1:7" s="218" customFormat="1" ht="12" customHeight="1" thickBot="1">
      <c r="A47" s="18" t="s">
        <v>14</v>
      </c>
      <c r="B47" s="19" t="s">
        <v>227</v>
      </c>
      <c r="C47" s="205">
        <f>SUM(C48:C52)</f>
        <v>0</v>
      </c>
      <c r="D47" s="205">
        <f>SUM(D48:D52)</f>
        <v>0</v>
      </c>
      <c r="E47" s="131">
        <f>SUM(E48:E52)</f>
        <v>0</v>
      </c>
      <c r="F47" s="404"/>
      <c r="G47" s="408">
        <f t="shared" si="1"/>
        <v>0</v>
      </c>
    </row>
    <row r="48" spans="1:7" s="218" customFormat="1" ht="12" customHeight="1">
      <c r="A48" s="13" t="s">
        <v>66</v>
      </c>
      <c r="B48" s="219" t="s">
        <v>231</v>
      </c>
      <c r="C48" s="260"/>
      <c r="D48" s="260"/>
      <c r="E48" s="137"/>
      <c r="F48" s="404"/>
      <c r="G48" s="408">
        <f t="shared" si="1"/>
        <v>0</v>
      </c>
    </row>
    <row r="49" spans="1:7" s="218" customFormat="1" ht="12" customHeight="1">
      <c r="A49" s="12" t="s">
        <v>67</v>
      </c>
      <c r="B49" s="220" t="s">
        <v>232</v>
      </c>
      <c r="C49" s="209"/>
      <c r="D49" s="209"/>
      <c r="E49" s="135"/>
      <c r="F49" s="404"/>
      <c r="G49" s="408">
        <f t="shared" si="1"/>
        <v>0</v>
      </c>
    </row>
    <row r="50" spans="1:7" s="218" customFormat="1" ht="12" customHeight="1">
      <c r="A50" s="12" t="s">
        <v>228</v>
      </c>
      <c r="B50" s="220" t="s">
        <v>233</v>
      </c>
      <c r="C50" s="209"/>
      <c r="D50" s="209"/>
      <c r="E50" s="135"/>
      <c r="F50" s="404"/>
      <c r="G50" s="408">
        <f t="shared" si="1"/>
        <v>0</v>
      </c>
    </row>
    <row r="51" spans="1:7" s="218" customFormat="1" ht="12" customHeight="1">
      <c r="A51" s="12" t="s">
        <v>229</v>
      </c>
      <c r="B51" s="220" t="s">
        <v>234</v>
      </c>
      <c r="C51" s="209"/>
      <c r="D51" s="209"/>
      <c r="E51" s="135"/>
      <c r="F51" s="404"/>
      <c r="G51" s="408">
        <f t="shared" si="1"/>
        <v>0</v>
      </c>
    </row>
    <row r="52" spans="1:7" s="218" customFormat="1" ht="12" customHeight="1" thickBot="1">
      <c r="A52" s="14" t="s">
        <v>230</v>
      </c>
      <c r="B52" s="140" t="s">
        <v>235</v>
      </c>
      <c r="C52" s="210"/>
      <c r="D52" s="210"/>
      <c r="E52" s="136"/>
      <c r="F52" s="404"/>
      <c r="G52" s="408">
        <f t="shared" si="1"/>
        <v>0</v>
      </c>
    </row>
    <row r="53" spans="1:7" s="218" customFormat="1" ht="12" customHeight="1" thickBot="1">
      <c r="A53" s="18" t="s">
        <v>128</v>
      </c>
      <c r="B53" s="19" t="s">
        <v>236</v>
      </c>
      <c r="C53" s="205">
        <f>SUM(C54:C56)</f>
        <v>7700</v>
      </c>
      <c r="D53" s="205">
        <f>SUM(D54:D56)</f>
        <v>37700</v>
      </c>
      <c r="E53" s="131">
        <f>SUM(E54:E56)</f>
        <v>136</v>
      </c>
      <c r="F53" s="404">
        <f t="shared" si="0"/>
        <v>0.003607427055702918</v>
      </c>
      <c r="G53" s="408">
        <f t="shared" si="1"/>
        <v>-18714</v>
      </c>
    </row>
    <row r="54" spans="1:7" s="218" customFormat="1" ht="12" customHeight="1">
      <c r="A54" s="13" t="s">
        <v>68</v>
      </c>
      <c r="B54" s="219" t="s">
        <v>237</v>
      </c>
      <c r="C54" s="207"/>
      <c r="D54" s="207"/>
      <c r="E54" s="133"/>
      <c r="F54" s="404"/>
      <c r="G54" s="408">
        <f t="shared" si="1"/>
        <v>0</v>
      </c>
    </row>
    <row r="55" spans="1:7" s="218" customFormat="1" ht="12" customHeight="1">
      <c r="A55" s="12" t="s">
        <v>69</v>
      </c>
      <c r="B55" s="220" t="s">
        <v>366</v>
      </c>
      <c r="C55" s="206"/>
      <c r="D55" s="206">
        <v>30000</v>
      </c>
      <c r="E55" s="132">
        <v>9</v>
      </c>
      <c r="F55" s="404">
        <f t="shared" si="0"/>
        <v>0.0003</v>
      </c>
      <c r="G55" s="408">
        <f t="shared" si="1"/>
        <v>-14991</v>
      </c>
    </row>
    <row r="56" spans="1:7" s="218" customFormat="1" ht="12" customHeight="1">
      <c r="A56" s="12" t="s">
        <v>240</v>
      </c>
      <c r="B56" s="220" t="s">
        <v>238</v>
      </c>
      <c r="C56" s="206">
        <v>7700</v>
      </c>
      <c r="D56" s="206">
        <v>7700</v>
      </c>
      <c r="E56" s="132">
        <v>127</v>
      </c>
      <c r="F56" s="404">
        <f t="shared" si="0"/>
        <v>0.016493506493506494</v>
      </c>
      <c r="G56" s="408">
        <f t="shared" si="1"/>
        <v>-3723</v>
      </c>
    </row>
    <row r="57" spans="1:7" s="218" customFormat="1" ht="12" customHeight="1" thickBot="1">
      <c r="A57" s="14" t="s">
        <v>241</v>
      </c>
      <c r="B57" s="140" t="s">
        <v>239</v>
      </c>
      <c r="C57" s="208"/>
      <c r="D57" s="208"/>
      <c r="E57" s="134"/>
      <c r="F57" s="404"/>
      <c r="G57" s="408">
        <f t="shared" si="1"/>
        <v>0</v>
      </c>
    </row>
    <row r="58" spans="1:7" s="218" customFormat="1" ht="12" customHeight="1" thickBot="1">
      <c r="A58" s="18" t="s">
        <v>16</v>
      </c>
      <c r="B58" s="138" t="s">
        <v>242</v>
      </c>
      <c r="C58" s="205">
        <f>SUM(C59:C61)</f>
        <v>0</v>
      </c>
      <c r="D58" s="205">
        <f>SUM(D59:D61)</f>
        <v>4650</v>
      </c>
      <c r="E58" s="131">
        <f>SUM(E59:E61)</f>
        <v>60</v>
      </c>
      <c r="F58" s="404">
        <f t="shared" si="0"/>
        <v>0.012903225806451613</v>
      </c>
      <c r="G58" s="408">
        <f t="shared" si="1"/>
        <v>-2265</v>
      </c>
    </row>
    <row r="59" spans="1:7" s="218" customFormat="1" ht="12" customHeight="1">
      <c r="A59" s="13" t="s">
        <v>129</v>
      </c>
      <c r="B59" s="219" t="s">
        <v>244</v>
      </c>
      <c r="C59" s="209"/>
      <c r="D59" s="209"/>
      <c r="E59" s="135"/>
      <c r="F59" s="404"/>
      <c r="G59" s="408">
        <f t="shared" si="1"/>
        <v>0</v>
      </c>
    </row>
    <row r="60" spans="1:7" s="218" customFormat="1" ht="12" customHeight="1">
      <c r="A60" s="12" t="s">
        <v>130</v>
      </c>
      <c r="B60" s="220" t="s">
        <v>367</v>
      </c>
      <c r="C60" s="209"/>
      <c r="D60" s="209">
        <v>4650</v>
      </c>
      <c r="E60" s="135">
        <v>60</v>
      </c>
      <c r="F60" s="404">
        <f t="shared" si="0"/>
        <v>0.012903225806451613</v>
      </c>
      <c r="G60" s="408">
        <f t="shared" si="1"/>
        <v>-2265</v>
      </c>
    </row>
    <row r="61" spans="1:7" s="218" customFormat="1" ht="12" customHeight="1">
      <c r="A61" s="12" t="s">
        <v>168</v>
      </c>
      <c r="B61" s="220" t="s">
        <v>245</v>
      </c>
      <c r="C61" s="209"/>
      <c r="D61" s="209"/>
      <c r="E61" s="135"/>
      <c r="F61" s="404"/>
      <c r="G61" s="408">
        <f t="shared" si="1"/>
        <v>0</v>
      </c>
    </row>
    <row r="62" spans="1:7" s="218" customFormat="1" ht="12" customHeight="1" thickBot="1">
      <c r="A62" s="14" t="s">
        <v>243</v>
      </c>
      <c r="B62" s="140" t="s">
        <v>246</v>
      </c>
      <c r="C62" s="209"/>
      <c r="D62" s="209"/>
      <c r="E62" s="135"/>
      <c r="F62" s="404"/>
      <c r="G62" s="408">
        <f t="shared" si="1"/>
        <v>0</v>
      </c>
    </row>
    <row r="63" spans="1:7" s="218" customFormat="1" ht="12" customHeight="1" thickBot="1">
      <c r="A63" s="272" t="s">
        <v>417</v>
      </c>
      <c r="B63" s="19" t="s">
        <v>247</v>
      </c>
      <c r="C63" s="211">
        <f>+C6+C13+C20+C27+C35+C47+C53+C58</f>
        <v>856769</v>
      </c>
      <c r="D63" s="211">
        <f>+D6+D13+D20+D27+D35+D47+D53+D58</f>
        <v>912321</v>
      </c>
      <c r="E63" s="247">
        <f>+E6+E13+E20+E27+E35+E47+E53+E58</f>
        <v>417901</v>
      </c>
      <c r="F63" s="404">
        <f t="shared" si="0"/>
        <v>0.458063554384915</v>
      </c>
      <c r="G63" s="408">
        <f t="shared" si="1"/>
        <v>-38259.5</v>
      </c>
    </row>
    <row r="64" spans="1:7" s="218" customFormat="1" ht="12" customHeight="1" thickBot="1">
      <c r="A64" s="261" t="s">
        <v>248</v>
      </c>
      <c r="B64" s="138" t="s">
        <v>249</v>
      </c>
      <c r="C64" s="205">
        <f>SUM(C65:C67)</f>
        <v>0</v>
      </c>
      <c r="D64" s="205">
        <f>SUM(D65:D67)</f>
        <v>1948</v>
      </c>
      <c r="E64" s="131">
        <f>SUM(E65:E67)</f>
        <v>0</v>
      </c>
      <c r="F64" s="404">
        <f t="shared" si="0"/>
        <v>0</v>
      </c>
      <c r="G64" s="408">
        <f t="shared" si="1"/>
        <v>-974</v>
      </c>
    </row>
    <row r="65" spans="1:7" s="218" customFormat="1" ht="12" customHeight="1">
      <c r="A65" s="13" t="s">
        <v>280</v>
      </c>
      <c r="B65" s="219" t="s">
        <v>250</v>
      </c>
      <c r="C65" s="209"/>
      <c r="D65" s="209">
        <v>1948</v>
      </c>
      <c r="E65" s="135"/>
      <c r="F65" s="404">
        <f t="shared" si="0"/>
        <v>0</v>
      </c>
      <c r="G65" s="408">
        <f t="shared" si="1"/>
        <v>-974</v>
      </c>
    </row>
    <row r="66" spans="1:7" s="218" customFormat="1" ht="12" customHeight="1">
      <c r="A66" s="12" t="s">
        <v>289</v>
      </c>
      <c r="B66" s="220" t="s">
        <v>251</v>
      </c>
      <c r="C66" s="209"/>
      <c r="D66" s="209"/>
      <c r="E66" s="135"/>
      <c r="F66" s="404"/>
      <c r="G66" s="408">
        <f t="shared" si="1"/>
        <v>0</v>
      </c>
    </row>
    <row r="67" spans="1:7" s="218" customFormat="1" ht="12" customHeight="1" thickBot="1">
      <c r="A67" s="14" t="s">
        <v>290</v>
      </c>
      <c r="B67" s="268" t="s">
        <v>402</v>
      </c>
      <c r="C67" s="209"/>
      <c r="D67" s="209"/>
      <c r="E67" s="135"/>
      <c r="F67" s="404"/>
      <c r="G67" s="408">
        <f t="shared" si="1"/>
        <v>0</v>
      </c>
    </row>
    <row r="68" spans="1:7" s="218" customFormat="1" ht="12" customHeight="1" thickBot="1">
      <c r="A68" s="261" t="s">
        <v>253</v>
      </c>
      <c r="B68" s="138" t="s">
        <v>254</v>
      </c>
      <c r="C68" s="205">
        <f>SUM(C69:C72)</f>
        <v>0</v>
      </c>
      <c r="D68" s="205">
        <f>SUM(D69:D72)</f>
        <v>0</v>
      </c>
      <c r="E68" s="131">
        <f>SUM(E69:E72)</f>
        <v>0</v>
      </c>
      <c r="F68" s="404"/>
      <c r="G68" s="408">
        <f t="shared" si="1"/>
        <v>0</v>
      </c>
    </row>
    <row r="69" spans="1:7" s="218" customFormat="1" ht="12" customHeight="1">
      <c r="A69" s="13" t="s">
        <v>106</v>
      </c>
      <c r="B69" s="219" t="s">
        <v>255</v>
      </c>
      <c r="C69" s="209"/>
      <c r="D69" s="209"/>
      <c r="E69" s="135"/>
      <c r="F69" s="404"/>
      <c r="G69" s="408">
        <f t="shared" si="1"/>
        <v>0</v>
      </c>
    </row>
    <row r="70" spans="1:7" s="218" customFormat="1" ht="12" customHeight="1">
      <c r="A70" s="12" t="s">
        <v>107</v>
      </c>
      <c r="B70" s="220" t="s">
        <v>256</v>
      </c>
      <c r="C70" s="209"/>
      <c r="D70" s="209"/>
      <c r="E70" s="135"/>
      <c r="F70" s="404"/>
      <c r="G70" s="408">
        <f t="shared" si="1"/>
        <v>0</v>
      </c>
    </row>
    <row r="71" spans="1:7" s="218" customFormat="1" ht="12" customHeight="1">
      <c r="A71" s="12" t="s">
        <v>281</v>
      </c>
      <c r="B71" s="220" t="s">
        <v>257</v>
      </c>
      <c r="C71" s="209"/>
      <c r="D71" s="209"/>
      <c r="E71" s="135"/>
      <c r="F71" s="404"/>
      <c r="G71" s="408">
        <f aca="true" t="shared" si="2" ref="G71:G88">E71-(D71/2)</f>
        <v>0</v>
      </c>
    </row>
    <row r="72" spans="1:7" s="218" customFormat="1" ht="12" customHeight="1" thickBot="1">
      <c r="A72" s="14" t="s">
        <v>282</v>
      </c>
      <c r="B72" s="140" t="s">
        <v>258</v>
      </c>
      <c r="C72" s="209"/>
      <c r="D72" s="209"/>
      <c r="E72" s="135"/>
      <c r="F72" s="404"/>
      <c r="G72" s="408">
        <f t="shared" si="2"/>
        <v>0</v>
      </c>
    </row>
    <row r="73" spans="1:7" s="218" customFormat="1" ht="12" customHeight="1" thickBot="1">
      <c r="A73" s="261" t="s">
        <v>259</v>
      </c>
      <c r="B73" s="138" t="s">
        <v>260</v>
      </c>
      <c r="C73" s="205">
        <f>SUM(C74:C75)</f>
        <v>103790</v>
      </c>
      <c r="D73" s="205">
        <f>SUM(D74:D75)</f>
        <v>118164</v>
      </c>
      <c r="E73" s="131">
        <f>SUM(E74:E75)</f>
        <v>118164</v>
      </c>
      <c r="F73" s="404">
        <f>E73/D73</f>
        <v>1</v>
      </c>
      <c r="G73" s="408">
        <f t="shared" si="2"/>
        <v>59082</v>
      </c>
    </row>
    <row r="74" spans="1:7" s="218" customFormat="1" ht="12" customHeight="1">
      <c r="A74" s="13" t="s">
        <v>283</v>
      </c>
      <c r="B74" s="219" t="s">
        <v>261</v>
      </c>
      <c r="C74" s="209">
        <v>103790</v>
      </c>
      <c r="D74" s="209">
        <v>118164</v>
      </c>
      <c r="E74" s="135">
        <v>118164</v>
      </c>
      <c r="F74" s="404">
        <f>E74/D74</f>
        <v>1</v>
      </c>
      <c r="G74" s="408">
        <f t="shared" si="2"/>
        <v>59082</v>
      </c>
    </row>
    <row r="75" spans="1:7" s="218" customFormat="1" ht="12" customHeight="1" thickBot="1">
      <c r="A75" s="14" t="s">
        <v>284</v>
      </c>
      <c r="B75" s="140" t="s">
        <v>262</v>
      </c>
      <c r="C75" s="209"/>
      <c r="D75" s="209"/>
      <c r="E75" s="135"/>
      <c r="F75" s="404"/>
      <c r="G75" s="408">
        <f t="shared" si="2"/>
        <v>0</v>
      </c>
    </row>
    <row r="76" spans="1:7" s="218" customFormat="1" ht="12" customHeight="1" thickBot="1">
      <c r="A76" s="261" t="s">
        <v>263</v>
      </c>
      <c r="B76" s="138" t="s">
        <v>264</v>
      </c>
      <c r="C76" s="205">
        <f>SUM(C77:C79)</f>
        <v>0</v>
      </c>
      <c r="D76" s="205">
        <f>SUM(D77:D79)</f>
        <v>0</v>
      </c>
      <c r="E76" s="131">
        <f>SUM(E77:E79)</f>
        <v>0</v>
      </c>
      <c r="F76" s="404"/>
      <c r="G76" s="408">
        <f t="shared" si="2"/>
        <v>0</v>
      </c>
    </row>
    <row r="77" spans="1:7" s="218" customFormat="1" ht="12" customHeight="1">
      <c r="A77" s="13" t="s">
        <v>285</v>
      </c>
      <c r="B77" s="219" t="s">
        <v>265</v>
      </c>
      <c r="C77" s="209"/>
      <c r="D77" s="209"/>
      <c r="E77" s="135"/>
      <c r="F77" s="404"/>
      <c r="G77" s="408">
        <f t="shared" si="2"/>
        <v>0</v>
      </c>
    </row>
    <row r="78" spans="1:7" s="218" customFormat="1" ht="12" customHeight="1">
      <c r="A78" s="12" t="s">
        <v>286</v>
      </c>
      <c r="B78" s="220" t="s">
        <v>266</v>
      </c>
      <c r="C78" s="209"/>
      <c r="D78" s="209"/>
      <c r="E78" s="135"/>
      <c r="F78" s="404"/>
      <c r="G78" s="408">
        <f t="shared" si="2"/>
        <v>0</v>
      </c>
    </row>
    <row r="79" spans="1:7" s="218" customFormat="1" ht="12" customHeight="1" thickBot="1">
      <c r="A79" s="14" t="s">
        <v>287</v>
      </c>
      <c r="B79" s="140" t="s">
        <v>267</v>
      </c>
      <c r="C79" s="209"/>
      <c r="D79" s="209"/>
      <c r="E79" s="135"/>
      <c r="F79" s="404"/>
      <c r="G79" s="408">
        <f t="shared" si="2"/>
        <v>0</v>
      </c>
    </row>
    <row r="80" spans="1:7" s="218" customFormat="1" ht="12" customHeight="1" thickBot="1">
      <c r="A80" s="261" t="s">
        <v>268</v>
      </c>
      <c r="B80" s="138" t="s">
        <v>288</v>
      </c>
      <c r="C80" s="205">
        <f>SUM(C81:C84)</f>
        <v>0</v>
      </c>
      <c r="D80" s="205">
        <f>SUM(D81:D84)</f>
        <v>0</v>
      </c>
      <c r="E80" s="131">
        <f>SUM(E81:E84)</f>
        <v>0</v>
      </c>
      <c r="F80" s="404"/>
      <c r="G80" s="408">
        <f t="shared" si="2"/>
        <v>0</v>
      </c>
    </row>
    <row r="81" spans="1:7" s="218" customFormat="1" ht="12" customHeight="1">
      <c r="A81" s="223" t="s">
        <v>269</v>
      </c>
      <c r="B81" s="219" t="s">
        <v>270</v>
      </c>
      <c r="C81" s="209"/>
      <c r="D81" s="209"/>
      <c r="E81" s="135"/>
      <c r="F81" s="404"/>
      <c r="G81" s="408">
        <f t="shared" si="2"/>
        <v>0</v>
      </c>
    </row>
    <row r="82" spans="1:7" s="218" customFormat="1" ht="12" customHeight="1">
      <c r="A82" s="224" t="s">
        <v>271</v>
      </c>
      <c r="B82" s="220" t="s">
        <v>272</v>
      </c>
      <c r="C82" s="209"/>
      <c r="D82" s="209"/>
      <c r="E82" s="135"/>
      <c r="F82" s="404"/>
      <c r="G82" s="408">
        <f t="shared" si="2"/>
        <v>0</v>
      </c>
    </row>
    <row r="83" spans="1:7" s="218" customFormat="1" ht="12" customHeight="1">
      <c r="A83" s="224" t="s">
        <v>273</v>
      </c>
      <c r="B83" s="220" t="s">
        <v>274</v>
      </c>
      <c r="C83" s="209"/>
      <c r="D83" s="209"/>
      <c r="E83" s="135"/>
      <c r="F83" s="404"/>
      <c r="G83" s="408">
        <f t="shared" si="2"/>
        <v>0</v>
      </c>
    </row>
    <row r="84" spans="1:7" s="218" customFormat="1" ht="12" customHeight="1" thickBot="1">
      <c r="A84" s="225" t="s">
        <v>275</v>
      </c>
      <c r="B84" s="140" t="s">
        <v>276</v>
      </c>
      <c r="C84" s="209"/>
      <c r="D84" s="209"/>
      <c r="E84" s="135"/>
      <c r="F84" s="404"/>
      <c r="G84" s="408">
        <f t="shared" si="2"/>
        <v>0</v>
      </c>
    </row>
    <row r="85" spans="1:7" s="218" customFormat="1" ht="12" customHeight="1" thickBot="1">
      <c r="A85" s="261" t="s">
        <v>277</v>
      </c>
      <c r="B85" s="138" t="s">
        <v>416</v>
      </c>
      <c r="C85" s="263"/>
      <c r="D85" s="263"/>
      <c r="E85" s="264"/>
      <c r="F85" s="404"/>
      <c r="G85" s="408">
        <f t="shared" si="2"/>
        <v>0</v>
      </c>
    </row>
    <row r="86" spans="1:7" s="218" customFormat="1" ht="13.5" customHeight="1" thickBot="1">
      <c r="A86" s="261" t="s">
        <v>279</v>
      </c>
      <c r="B86" s="138" t="s">
        <v>278</v>
      </c>
      <c r="C86" s="263"/>
      <c r="D86" s="263"/>
      <c r="E86" s="264"/>
      <c r="F86" s="404"/>
      <c r="G86" s="408">
        <f t="shared" si="2"/>
        <v>0</v>
      </c>
    </row>
    <row r="87" spans="1:7" s="218" customFormat="1" ht="15.75" customHeight="1" thickBot="1">
      <c r="A87" s="261" t="s">
        <v>291</v>
      </c>
      <c r="B87" s="226" t="s">
        <v>419</v>
      </c>
      <c r="C87" s="211">
        <f>+C64+C68+C73+C76+C80+C86+C85</f>
        <v>103790</v>
      </c>
      <c r="D87" s="211">
        <f>+D64+D68+D73+D76+D80+D86+D85</f>
        <v>120112</v>
      </c>
      <c r="E87" s="247">
        <f>+E64+E68+E73+E76+E80+E86+E85</f>
        <v>118164</v>
      </c>
      <c r="F87" s="404">
        <f>E87/D87</f>
        <v>0.9837818036499267</v>
      </c>
      <c r="G87" s="408">
        <f t="shared" si="2"/>
        <v>58108</v>
      </c>
    </row>
    <row r="88" spans="1:7" s="218" customFormat="1" ht="25.5" customHeight="1" thickBot="1">
      <c r="A88" s="262" t="s">
        <v>418</v>
      </c>
      <c r="B88" s="227" t="s">
        <v>420</v>
      </c>
      <c r="C88" s="211">
        <f>+C63+C87</f>
        <v>960559</v>
      </c>
      <c r="D88" s="211">
        <f>+D63+D87</f>
        <v>1032433</v>
      </c>
      <c r="E88" s="247">
        <f>+E63+E87</f>
        <v>536065</v>
      </c>
      <c r="F88" s="404">
        <f>E88/D88</f>
        <v>0.5192249763422905</v>
      </c>
      <c r="G88" s="408">
        <f t="shared" si="2"/>
        <v>19848.5</v>
      </c>
    </row>
    <row r="89" spans="1:7" s="218" customFormat="1" ht="30.75" customHeight="1">
      <c r="A89" s="3"/>
      <c r="B89" s="4"/>
      <c r="C89" s="142"/>
      <c r="F89" s="404"/>
      <c r="G89" s="406"/>
    </row>
    <row r="90" spans="1:5" ht="16.5" customHeight="1">
      <c r="A90" s="428" t="s">
        <v>37</v>
      </c>
      <c r="B90" s="428"/>
      <c r="C90" s="428"/>
      <c r="D90" s="428"/>
      <c r="E90" s="428"/>
    </row>
    <row r="91" spans="1:7" s="228" customFormat="1" ht="16.5" customHeight="1" thickBot="1">
      <c r="A91" s="430" t="s">
        <v>110</v>
      </c>
      <c r="B91" s="430"/>
      <c r="C91" s="61"/>
      <c r="E91" s="61" t="s">
        <v>167</v>
      </c>
      <c r="F91" s="405"/>
      <c r="G91" s="407"/>
    </row>
    <row r="92" spans="1:5" ht="15.75">
      <c r="A92" s="431" t="s">
        <v>58</v>
      </c>
      <c r="B92" s="433" t="s">
        <v>464</v>
      </c>
      <c r="C92" s="435" t="str">
        <f>+CONCATENATE(LEFT(ÖSSZEFÜGGÉSEK!A6,4),". évi")</f>
        <v>2015. évi</v>
      </c>
      <c r="D92" s="436"/>
      <c r="E92" s="437"/>
    </row>
    <row r="93" spans="1:5" ht="24.75" thickBot="1">
      <c r="A93" s="432"/>
      <c r="B93" s="434"/>
      <c r="C93" s="291" t="s">
        <v>462</v>
      </c>
      <c r="D93" s="289" t="s">
        <v>463</v>
      </c>
      <c r="E93" s="290" t="str">
        <f>+CONCATENATE(LEFT(ÖSSZEFÜGGÉSEK!A6,4),". VI. 30.",CHAR(10),"teljesítés")</f>
        <v>2015. VI. 30.
teljesítés</v>
      </c>
    </row>
    <row r="94" spans="1:7" s="217" customFormat="1" ht="12" customHeight="1" thickBot="1">
      <c r="A94" s="23" t="s">
        <v>428</v>
      </c>
      <c r="B94" s="24" t="s">
        <v>429</v>
      </c>
      <c r="C94" s="24" t="s">
        <v>430</v>
      </c>
      <c r="D94" s="24" t="s">
        <v>432</v>
      </c>
      <c r="E94" s="302" t="s">
        <v>431</v>
      </c>
      <c r="F94" s="404"/>
      <c r="G94" s="406"/>
    </row>
    <row r="95" spans="1:7" ht="12" customHeight="1" thickBot="1">
      <c r="A95" s="20" t="s">
        <v>9</v>
      </c>
      <c r="B95" s="22" t="s">
        <v>378</v>
      </c>
      <c r="C95" s="204">
        <f>C96+C97+C98+C99+C100+C113</f>
        <v>820661</v>
      </c>
      <c r="D95" s="204">
        <f>D96+D97+D98+D99+D100+D113</f>
        <v>870051</v>
      </c>
      <c r="E95" s="275">
        <f>E96+E97+E98+E99+E100+E113</f>
        <v>411896</v>
      </c>
      <c r="F95" s="404">
        <f aca="true" t="shared" si="3" ref="F95:F100">E95/D95</f>
        <v>0.47341592619283235</v>
      </c>
      <c r="G95" s="408">
        <f aca="true" t="shared" si="4" ref="G95:G156">E95-(D95/2)</f>
        <v>-23129.5</v>
      </c>
    </row>
    <row r="96" spans="1:7" ht="12" customHeight="1">
      <c r="A96" s="15" t="s">
        <v>70</v>
      </c>
      <c r="B96" s="8" t="s">
        <v>38</v>
      </c>
      <c r="C96" s="282">
        <v>139672</v>
      </c>
      <c r="D96" s="282">
        <v>140677</v>
      </c>
      <c r="E96" s="276">
        <v>73910</v>
      </c>
      <c r="F96" s="404">
        <f t="shared" si="3"/>
        <v>0.5253879454352879</v>
      </c>
      <c r="G96" s="408">
        <f t="shared" si="4"/>
        <v>3571.5</v>
      </c>
    </row>
    <row r="97" spans="1:7" ht="12" customHeight="1">
      <c r="A97" s="12" t="s">
        <v>71</v>
      </c>
      <c r="B97" s="6" t="s">
        <v>131</v>
      </c>
      <c r="C97" s="206">
        <v>34705</v>
      </c>
      <c r="D97" s="206">
        <v>34730</v>
      </c>
      <c r="E97" s="132">
        <v>17564</v>
      </c>
      <c r="F97" s="404">
        <f t="shared" si="3"/>
        <v>0.5057299164987042</v>
      </c>
      <c r="G97" s="408">
        <f t="shared" si="4"/>
        <v>199</v>
      </c>
    </row>
    <row r="98" spans="1:7" ht="12" customHeight="1">
      <c r="A98" s="12" t="s">
        <v>72</v>
      </c>
      <c r="B98" s="6" t="s">
        <v>98</v>
      </c>
      <c r="C98" s="208">
        <v>135167</v>
      </c>
      <c r="D98" s="208">
        <v>139417</v>
      </c>
      <c r="E98" s="134">
        <v>53983</v>
      </c>
      <c r="F98" s="404">
        <f t="shared" si="3"/>
        <v>0.3872052906030111</v>
      </c>
      <c r="G98" s="408">
        <f t="shared" si="4"/>
        <v>-15725.5</v>
      </c>
    </row>
    <row r="99" spans="1:7" ht="12" customHeight="1">
      <c r="A99" s="12" t="s">
        <v>73</v>
      </c>
      <c r="B99" s="9" t="s">
        <v>132</v>
      </c>
      <c r="C99" s="208">
        <v>36614</v>
      </c>
      <c r="D99" s="208">
        <v>37714</v>
      </c>
      <c r="E99" s="134">
        <v>17468</v>
      </c>
      <c r="F99" s="404">
        <f t="shared" si="3"/>
        <v>0.4631701755316328</v>
      </c>
      <c r="G99" s="408">
        <f t="shared" si="4"/>
        <v>-1389</v>
      </c>
    </row>
    <row r="100" spans="1:7" ht="12" customHeight="1">
      <c r="A100" s="12" t="s">
        <v>82</v>
      </c>
      <c r="B100" s="17" t="s">
        <v>133</v>
      </c>
      <c r="C100" s="208">
        <v>422784</v>
      </c>
      <c r="D100" s="208">
        <v>454931</v>
      </c>
      <c r="E100" s="134">
        <v>248971</v>
      </c>
      <c r="F100" s="404">
        <f t="shared" si="3"/>
        <v>0.5472720038863036</v>
      </c>
      <c r="G100" s="408">
        <f t="shared" si="4"/>
        <v>21505.5</v>
      </c>
    </row>
    <row r="101" spans="1:7" ht="12" customHeight="1">
      <c r="A101" s="12" t="s">
        <v>74</v>
      </c>
      <c r="B101" s="6" t="s">
        <v>383</v>
      </c>
      <c r="C101" s="208"/>
      <c r="D101" s="208"/>
      <c r="E101" s="134"/>
      <c r="G101" s="408">
        <f t="shared" si="4"/>
        <v>0</v>
      </c>
    </row>
    <row r="102" spans="1:7" ht="12" customHeight="1">
      <c r="A102" s="12" t="s">
        <v>75</v>
      </c>
      <c r="B102" s="65" t="s">
        <v>382</v>
      </c>
      <c r="C102" s="208"/>
      <c r="D102" s="208"/>
      <c r="E102" s="134"/>
      <c r="G102" s="408">
        <f t="shared" si="4"/>
        <v>0</v>
      </c>
    </row>
    <row r="103" spans="1:7" ht="12" customHeight="1">
      <c r="A103" s="12" t="s">
        <v>83</v>
      </c>
      <c r="B103" s="65" t="s">
        <v>381</v>
      </c>
      <c r="C103" s="208">
        <v>64824</v>
      </c>
      <c r="D103" s="208">
        <v>65771</v>
      </c>
      <c r="E103" s="134">
        <v>49564</v>
      </c>
      <c r="F103" s="404">
        <f>E103/D103</f>
        <v>0.7535844065013456</v>
      </c>
      <c r="G103" s="408">
        <f t="shared" si="4"/>
        <v>16678.5</v>
      </c>
    </row>
    <row r="104" spans="1:7" ht="12" customHeight="1">
      <c r="A104" s="12" t="s">
        <v>84</v>
      </c>
      <c r="B104" s="63" t="s">
        <v>294</v>
      </c>
      <c r="C104" s="208"/>
      <c r="D104" s="208"/>
      <c r="E104" s="134"/>
      <c r="G104" s="408">
        <f t="shared" si="4"/>
        <v>0</v>
      </c>
    </row>
    <row r="105" spans="1:7" ht="12" customHeight="1">
      <c r="A105" s="12" t="s">
        <v>85</v>
      </c>
      <c r="B105" s="64" t="s">
        <v>295</v>
      </c>
      <c r="C105" s="208"/>
      <c r="D105" s="208"/>
      <c r="E105" s="134"/>
      <c r="G105" s="408">
        <f t="shared" si="4"/>
        <v>0</v>
      </c>
    </row>
    <row r="106" spans="1:7" ht="12" customHeight="1">
      <c r="A106" s="12" t="s">
        <v>86</v>
      </c>
      <c r="B106" s="64" t="s">
        <v>296</v>
      </c>
      <c r="C106" s="208"/>
      <c r="D106" s="208"/>
      <c r="E106" s="134"/>
      <c r="G106" s="408">
        <f t="shared" si="4"/>
        <v>0</v>
      </c>
    </row>
    <row r="107" spans="1:7" ht="12" customHeight="1">
      <c r="A107" s="12" t="s">
        <v>88</v>
      </c>
      <c r="B107" s="63" t="s">
        <v>297</v>
      </c>
      <c r="C107" s="208">
        <v>281884</v>
      </c>
      <c r="D107" s="208">
        <v>282859</v>
      </c>
      <c r="E107" s="134">
        <v>143810</v>
      </c>
      <c r="F107" s="404">
        <f>E107/D107</f>
        <v>0.5084158538353031</v>
      </c>
      <c r="G107" s="408">
        <f t="shared" si="4"/>
        <v>2380.5</v>
      </c>
    </row>
    <row r="108" spans="1:7" ht="12" customHeight="1">
      <c r="A108" s="12" t="s">
        <v>134</v>
      </c>
      <c r="B108" s="63" t="s">
        <v>298</v>
      </c>
      <c r="C108" s="208"/>
      <c r="D108" s="208"/>
      <c r="E108" s="134"/>
      <c r="G108" s="408">
        <f t="shared" si="4"/>
        <v>0</v>
      </c>
    </row>
    <row r="109" spans="1:7" ht="12" customHeight="1">
      <c r="A109" s="12" t="s">
        <v>292</v>
      </c>
      <c r="B109" s="64" t="s">
        <v>299</v>
      </c>
      <c r="C109" s="208"/>
      <c r="D109" s="208">
        <v>30000</v>
      </c>
      <c r="E109" s="134">
        <v>22104</v>
      </c>
      <c r="F109" s="404">
        <f>E109/D109</f>
        <v>0.7368</v>
      </c>
      <c r="G109" s="408">
        <f t="shared" si="4"/>
        <v>7104</v>
      </c>
    </row>
    <row r="110" spans="1:7" ht="12" customHeight="1">
      <c r="A110" s="11" t="s">
        <v>293</v>
      </c>
      <c r="B110" s="65" t="s">
        <v>300</v>
      </c>
      <c r="C110" s="208"/>
      <c r="D110" s="208"/>
      <c r="E110" s="134"/>
      <c r="G110" s="408">
        <f t="shared" si="4"/>
        <v>0</v>
      </c>
    </row>
    <row r="111" spans="1:7" ht="12" customHeight="1">
      <c r="A111" s="12" t="s">
        <v>379</v>
      </c>
      <c r="B111" s="65" t="s">
        <v>301</v>
      </c>
      <c r="C111" s="208"/>
      <c r="D111" s="208"/>
      <c r="E111" s="134"/>
      <c r="G111" s="408">
        <f t="shared" si="4"/>
        <v>0</v>
      </c>
    </row>
    <row r="112" spans="1:7" ht="12" customHeight="1">
      <c r="A112" s="14" t="s">
        <v>380</v>
      </c>
      <c r="B112" s="65" t="s">
        <v>302</v>
      </c>
      <c r="C112" s="208">
        <v>76076</v>
      </c>
      <c r="D112" s="208">
        <v>76301</v>
      </c>
      <c r="E112" s="134">
        <v>33493</v>
      </c>
      <c r="F112" s="404">
        <f aca="true" t="shared" si="5" ref="F112:F117">E112/D112</f>
        <v>0.4389588603032726</v>
      </c>
      <c r="G112" s="408">
        <f t="shared" si="4"/>
        <v>-4657.5</v>
      </c>
    </row>
    <row r="113" spans="1:7" ht="12" customHeight="1">
      <c r="A113" s="12" t="s">
        <v>384</v>
      </c>
      <c r="B113" s="9" t="s">
        <v>39</v>
      </c>
      <c r="C113" s="206">
        <v>51719</v>
      </c>
      <c r="D113" s="206">
        <v>62582</v>
      </c>
      <c r="E113" s="132"/>
      <c r="F113" s="404">
        <f t="shared" si="5"/>
        <v>0</v>
      </c>
      <c r="G113" s="408">
        <f t="shared" si="4"/>
        <v>-31291</v>
      </c>
    </row>
    <row r="114" spans="1:7" ht="12" customHeight="1">
      <c r="A114" s="12" t="s">
        <v>385</v>
      </c>
      <c r="B114" s="6" t="s">
        <v>387</v>
      </c>
      <c r="C114" s="206">
        <v>12459</v>
      </c>
      <c r="D114" s="206">
        <v>4592</v>
      </c>
      <c r="E114" s="132"/>
      <c r="F114" s="404">
        <f t="shared" si="5"/>
        <v>0</v>
      </c>
      <c r="G114" s="408">
        <f t="shared" si="4"/>
        <v>-2296</v>
      </c>
    </row>
    <row r="115" spans="1:7" ht="12" customHeight="1" thickBot="1">
      <c r="A115" s="16" t="s">
        <v>386</v>
      </c>
      <c r="B115" s="271" t="s">
        <v>388</v>
      </c>
      <c r="C115" s="283">
        <v>39260</v>
      </c>
      <c r="D115" s="283">
        <v>57990</v>
      </c>
      <c r="E115" s="277"/>
      <c r="F115" s="404">
        <f t="shared" si="5"/>
        <v>0</v>
      </c>
      <c r="G115" s="408">
        <f t="shared" si="4"/>
        <v>-28995</v>
      </c>
    </row>
    <row r="116" spans="1:7" ht="12" customHeight="1" thickBot="1">
      <c r="A116" s="269" t="s">
        <v>10</v>
      </c>
      <c r="B116" s="270" t="s">
        <v>303</v>
      </c>
      <c r="C116" s="284">
        <f>+C117+C119+C121</f>
        <v>136292</v>
      </c>
      <c r="D116" s="205">
        <f>+D117+D119+D121</f>
        <v>146733</v>
      </c>
      <c r="E116" s="278">
        <f>+E117+E119+E121</f>
        <v>34828</v>
      </c>
      <c r="F116" s="404">
        <f t="shared" si="5"/>
        <v>0.2373562865885656</v>
      </c>
      <c r="G116" s="408">
        <f t="shared" si="4"/>
        <v>-38538.5</v>
      </c>
    </row>
    <row r="117" spans="1:7" ht="12" customHeight="1">
      <c r="A117" s="13" t="s">
        <v>76</v>
      </c>
      <c r="B117" s="6" t="s">
        <v>166</v>
      </c>
      <c r="C117" s="207">
        <v>61678</v>
      </c>
      <c r="D117" s="295">
        <v>65225</v>
      </c>
      <c r="E117" s="133">
        <v>14527</v>
      </c>
      <c r="F117" s="404">
        <f t="shared" si="5"/>
        <v>0.22272134917592948</v>
      </c>
      <c r="G117" s="408">
        <f t="shared" si="4"/>
        <v>-18085.5</v>
      </c>
    </row>
    <row r="118" spans="1:7" ht="12" customHeight="1">
      <c r="A118" s="13" t="s">
        <v>77</v>
      </c>
      <c r="B118" s="10" t="s">
        <v>307</v>
      </c>
      <c r="C118" s="207"/>
      <c r="D118" s="295"/>
      <c r="E118" s="133"/>
      <c r="G118" s="408">
        <f t="shared" si="4"/>
        <v>0</v>
      </c>
    </row>
    <row r="119" spans="1:7" ht="12" customHeight="1">
      <c r="A119" s="13" t="s">
        <v>78</v>
      </c>
      <c r="B119" s="10" t="s">
        <v>135</v>
      </c>
      <c r="C119" s="206">
        <v>63187</v>
      </c>
      <c r="D119" s="296">
        <v>65123</v>
      </c>
      <c r="E119" s="132">
        <v>11651</v>
      </c>
      <c r="F119" s="404">
        <f>E119/D119</f>
        <v>0.17890760560784977</v>
      </c>
      <c r="G119" s="408">
        <f t="shared" si="4"/>
        <v>-20910.5</v>
      </c>
    </row>
    <row r="120" spans="1:7" ht="12" customHeight="1">
      <c r="A120" s="13" t="s">
        <v>79</v>
      </c>
      <c r="B120" s="10" t="s">
        <v>308</v>
      </c>
      <c r="C120" s="206"/>
      <c r="D120" s="296"/>
      <c r="E120" s="132"/>
      <c r="G120" s="408">
        <f t="shared" si="4"/>
        <v>0</v>
      </c>
    </row>
    <row r="121" spans="1:7" ht="12" customHeight="1">
      <c r="A121" s="13" t="s">
        <v>80</v>
      </c>
      <c r="B121" s="140" t="s">
        <v>169</v>
      </c>
      <c r="C121" s="206">
        <v>11427</v>
      </c>
      <c r="D121" s="296">
        <v>16385</v>
      </c>
      <c r="E121" s="132">
        <v>8650</v>
      </c>
      <c r="F121" s="404">
        <f>E121/D121</f>
        <v>0.5279218797680806</v>
      </c>
      <c r="G121" s="408">
        <f t="shared" si="4"/>
        <v>457.5</v>
      </c>
    </row>
    <row r="122" spans="1:7" ht="12" customHeight="1">
      <c r="A122" s="13" t="s">
        <v>87</v>
      </c>
      <c r="B122" s="139" t="s">
        <v>368</v>
      </c>
      <c r="C122" s="206"/>
      <c r="D122" s="296"/>
      <c r="E122" s="132"/>
      <c r="G122" s="408">
        <f t="shared" si="4"/>
        <v>0</v>
      </c>
    </row>
    <row r="123" spans="1:7" ht="12" customHeight="1">
      <c r="A123" s="13" t="s">
        <v>89</v>
      </c>
      <c r="B123" s="215" t="s">
        <v>313</v>
      </c>
      <c r="C123" s="206"/>
      <c r="D123" s="296"/>
      <c r="E123" s="132"/>
      <c r="G123" s="408">
        <f t="shared" si="4"/>
        <v>0</v>
      </c>
    </row>
    <row r="124" spans="1:7" ht="22.5">
      <c r="A124" s="13" t="s">
        <v>136</v>
      </c>
      <c r="B124" s="64" t="s">
        <v>296</v>
      </c>
      <c r="C124" s="206"/>
      <c r="D124" s="296"/>
      <c r="E124" s="132"/>
      <c r="G124" s="408">
        <f t="shared" si="4"/>
        <v>0</v>
      </c>
    </row>
    <row r="125" spans="1:7" ht="12" customHeight="1">
      <c r="A125" s="13" t="s">
        <v>137</v>
      </c>
      <c r="B125" s="64" t="s">
        <v>312</v>
      </c>
      <c r="C125" s="206">
        <v>7427</v>
      </c>
      <c r="D125" s="296">
        <v>7735</v>
      </c>
      <c r="E125" s="132"/>
      <c r="F125" s="404">
        <f>E125/D125</f>
        <v>0</v>
      </c>
      <c r="G125" s="408">
        <f t="shared" si="4"/>
        <v>-3867.5</v>
      </c>
    </row>
    <row r="126" spans="1:7" ht="12" customHeight="1">
      <c r="A126" s="13" t="s">
        <v>138</v>
      </c>
      <c r="B126" s="64" t="s">
        <v>311</v>
      </c>
      <c r="C126" s="206"/>
      <c r="D126" s="296"/>
      <c r="E126" s="132"/>
      <c r="G126" s="408">
        <f t="shared" si="4"/>
        <v>0</v>
      </c>
    </row>
    <row r="127" spans="1:7" ht="12" customHeight="1">
      <c r="A127" s="13" t="s">
        <v>304</v>
      </c>
      <c r="B127" s="64" t="s">
        <v>299</v>
      </c>
      <c r="C127" s="206"/>
      <c r="D127" s="296">
        <v>4650</v>
      </c>
      <c r="E127" s="132">
        <v>4650</v>
      </c>
      <c r="F127" s="404">
        <f>E127/D127</f>
        <v>1</v>
      </c>
      <c r="G127" s="408">
        <f t="shared" si="4"/>
        <v>2325</v>
      </c>
    </row>
    <row r="128" spans="1:7" ht="12" customHeight="1">
      <c r="A128" s="13" t="s">
        <v>305</v>
      </c>
      <c r="B128" s="64" t="s">
        <v>310</v>
      </c>
      <c r="C128" s="206"/>
      <c r="D128" s="296"/>
      <c r="E128" s="132"/>
      <c r="G128" s="408">
        <f t="shared" si="4"/>
        <v>0</v>
      </c>
    </row>
    <row r="129" spans="1:7" ht="23.25" thickBot="1">
      <c r="A129" s="11" t="s">
        <v>306</v>
      </c>
      <c r="B129" s="64" t="s">
        <v>309</v>
      </c>
      <c r="C129" s="208">
        <v>4000</v>
      </c>
      <c r="D129" s="297">
        <v>4000</v>
      </c>
      <c r="E129" s="134">
        <v>4000</v>
      </c>
      <c r="F129" s="404">
        <f>E129/D129</f>
        <v>1</v>
      </c>
      <c r="G129" s="408">
        <f t="shared" si="4"/>
        <v>2000</v>
      </c>
    </row>
    <row r="130" spans="1:7" ht="12" customHeight="1" thickBot="1">
      <c r="A130" s="18" t="s">
        <v>11</v>
      </c>
      <c r="B130" s="57" t="s">
        <v>389</v>
      </c>
      <c r="C130" s="205">
        <f>+C95+C116</f>
        <v>956953</v>
      </c>
      <c r="D130" s="294">
        <f>+D95+D116</f>
        <v>1016784</v>
      </c>
      <c r="E130" s="131">
        <f>+E95+E116</f>
        <v>446724</v>
      </c>
      <c r="F130" s="404">
        <f>E130/D130</f>
        <v>0.43934995043195013</v>
      </c>
      <c r="G130" s="408">
        <f t="shared" si="4"/>
        <v>-61668</v>
      </c>
    </row>
    <row r="131" spans="1:7" ht="12" customHeight="1" thickBot="1">
      <c r="A131" s="18" t="s">
        <v>12</v>
      </c>
      <c r="B131" s="57" t="s">
        <v>465</v>
      </c>
      <c r="C131" s="205">
        <f>+C132+C133+C134</f>
        <v>3606</v>
      </c>
      <c r="D131" s="294">
        <f>+D132+D133+D134</f>
        <v>3606</v>
      </c>
      <c r="E131" s="131">
        <f>+E132+E133+E134</f>
        <v>0</v>
      </c>
      <c r="F131" s="404">
        <f>E131/D131</f>
        <v>0</v>
      </c>
      <c r="G131" s="408">
        <f t="shared" si="4"/>
        <v>-1803</v>
      </c>
    </row>
    <row r="132" spans="1:7" ht="12" customHeight="1">
      <c r="A132" s="13" t="s">
        <v>204</v>
      </c>
      <c r="B132" s="10" t="s">
        <v>397</v>
      </c>
      <c r="C132" s="206"/>
      <c r="D132" s="296"/>
      <c r="E132" s="132"/>
      <c r="G132" s="408">
        <f t="shared" si="4"/>
        <v>0</v>
      </c>
    </row>
    <row r="133" spans="1:7" ht="12" customHeight="1">
      <c r="A133" s="13" t="s">
        <v>207</v>
      </c>
      <c r="B133" s="10" t="s">
        <v>398</v>
      </c>
      <c r="C133" s="206"/>
      <c r="D133" s="296"/>
      <c r="E133" s="132"/>
      <c r="G133" s="408">
        <f t="shared" si="4"/>
        <v>0</v>
      </c>
    </row>
    <row r="134" spans="1:7" ht="12" customHeight="1" thickBot="1">
      <c r="A134" s="11" t="s">
        <v>208</v>
      </c>
      <c r="B134" s="10" t="s">
        <v>399</v>
      </c>
      <c r="C134" s="206">
        <v>3606</v>
      </c>
      <c r="D134" s="296">
        <v>3606</v>
      </c>
      <c r="E134" s="132"/>
      <c r="F134" s="404">
        <f>E134/D134</f>
        <v>0</v>
      </c>
      <c r="G134" s="408">
        <f t="shared" si="4"/>
        <v>-1803</v>
      </c>
    </row>
    <row r="135" spans="1:7" ht="12" customHeight="1" thickBot="1">
      <c r="A135" s="18" t="s">
        <v>13</v>
      </c>
      <c r="B135" s="57" t="s">
        <v>391</v>
      </c>
      <c r="C135" s="205">
        <f>SUM(C136:C141)</f>
        <v>0</v>
      </c>
      <c r="D135" s="294">
        <f>SUM(D136:D141)</f>
        <v>0</v>
      </c>
      <c r="E135" s="131">
        <f>SUM(E136:E141)</f>
        <v>0</v>
      </c>
      <c r="G135" s="408">
        <f t="shared" si="4"/>
        <v>0</v>
      </c>
    </row>
    <row r="136" spans="1:7" ht="12" customHeight="1">
      <c r="A136" s="13" t="s">
        <v>63</v>
      </c>
      <c r="B136" s="7" t="s">
        <v>400</v>
      </c>
      <c r="C136" s="206"/>
      <c r="D136" s="296"/>
      <c r="E136" s="132"/>
      <c r="G136" s="408">
        <f t="shared" si="4"/>
        <v>0</v>
      </c>
    </row>
    <row r="137" spans="1:7" ht="12" customHeight="1">
      <c r="A137" s="13" t="s">
        <v>64</v>
      </c>
      <c r="B137" s="7" t="s">
        <v>392</v>
      </c>
      <c r="C137" s="206"/>
      <c r="D137" s="296"/>
      <c r="E137" s="132"/>
      <c r="G137" s="408">
        <f t="shared" si="4"/>
        <v>0</v>
      </c>
    </row>
    <row r="138" spans="1:7" ht="12" customHeight="1">
      <c r="A138" s="13" t="s">
        <v>65</v>
      </c>
      <c r="B138" s="7" t="s">
        <v>393</v>
      </c>
      <c r="C138" s="206"/>
      <c r="D138" s="296"/>
      <c r="E138" s="132"/>
      <c r="G138" s="408">
        <f t="shared" si="4"/>
        <v>0</v>
      </c>
    </row>
    <row r="139" spans="1:7" ht="12" customHeight="1">
      <c r="A139" s="13" t="s">
        <v>123</v>
      </c>
      <c r="B139" s="7" t="s">
        <v>394</v>
      </c>
      <c r="C139" s="206"/>
      <c r="D139" s="296"/>
      <c r="E139" s="132"/>
      <c r="G139" s="408">
        <f t="shared" si="4"/>
        <v>0</v>
      </c>
    </row>
    <row r="140" spans="1:7" ht="12" customHeight="1">
      <c r="A140" s="13" t="s">
        <v>124</v>
      </c>
      <c r="B140" s="7" t="s">
        <v>395</v>
      </c>
      <c r="C140" s="206"/>
      <c r="D140" s="296"/>
      <c r="E140" s="132"/>
      <c r="G140" s="408">
        <f t="shared" si="4"/>
        <v>0</v>
      </c>
    </row>
    <row r="141" spans="1:7" ht="12" customHeight="1" thickBot="1">
      <c r="A141" s="11" t="s">
        <v>125</v>
      </c>
      <c r="B141" s="7" t="s">
        <v>396</v>
      </c>
      <c r="C141" s="206"/>
      <c r="D141" s="296"/>
      <c r="E141" s="132"/>
      <c r="G141" s="408">
        <f t="shared" si="4"/>
        <v>0</v>
      </c>
    </row>
    <row r="142" spans="1:7" ht="12" customHeight="1" thickBot="1">
      <c r="A142" s="18" t="s">
        <v>14</v>
      </c>
      <c r="B142" s="57" t="s">
        <v>404</v>
      </c>
      <c r="C142" s="211">
        <f>+C143+C144+C145+C146</f>
        <v>0</v>
      </c>
      <c r="D142" s="298">
        <f>+D143+D144+D145+D146</f>
        <v>12043</v>
      </c>
      <c r="E142" s="247">
        <f>+E143+E144+E145+E146</f>
        <v>12043</v>
      </c>
      <c r="F142" s="404">
        <f>E142/D142</f>
        <v>1</v>
      </c>
      <c r="G142" s="408">
        <f t="shared" si="4"/>
        <v>6021.5</v>
      </c>
    </row>
    <row r="143" spans="1:7" ht="12" customHeight="1">
      <c r="A143" s="13" t="s">
        <v>66</v>
      </c>
      <c r="B143" s="7" t="s">
        <v>314</v>
      </c>
      <c r="C143" s="206"/>
      <c r="D143" s="296"/>
      <c r="E143" s="132"/>
      <c r="G143" s="408">
        <f t="shared" si="4"/>
        <v>0</v>
      </c>
    </row>
    <row r="144" spans="1:7" ht="12" customHeight="1">
      <c r="A144" s="13" t="s">
        <v>67</v>
      </c>
      <c r="B144" s="7" t="s">
        <v>315</v>
      </c>
      <c r="C144" s="206"/>
      <c r="D144" s="296">
        <v>12043</v>
      </c>
      <c r="E144" s="132">
        <v>12043</v>
      </c>
      <c r="F144" s="404">
        <f>E144/D144</f>
        <v>1</v>
      </c>
      <c r="G144" s="408">
        <f t="shared" si="4"/>
        <v>6021.5</v>
      </c>
    </row>
    <row r="145" spans="1:7" ht="12" customHeight="1">
      <c r="A145" s="13" t="s">
        <v>228</v>
      </c>
      <c r="B145" s="7" t="s">
        <v>405</v>
      </c>
      <c r="C145" s="206"/>
      <c r="D145" s="296"/>
      <c r="E145" s="132"/>
      <c r="G145" s="408">
        <f t="shared" si="4"/>
        <v>0</v>
      </c>
    </row>
    <row r="146" spans="1:7" ht="12" customHeight="1" thickBot="1">
      <c r="A146" s="11" t="s">
        <v>229</v>
      </c>
      <c r="B146" s="5" t="s">
        <v>334</v>
      </c>
      <c r="C146" s="206"/>
      <c r="D146" s="296"/>
      <c r="E146" s="132"/>
      <c r="G146" s="408">
        <f t="shared" si="4"/>
        <v>0</v>
      </c>
    </row>
    <row r="147" spans="1:7" ht="12" customHeight="1" thickBot="1">
      <c r="A147" s="18" t="s">
        <v>15</v>
      </c>
      <c r="B147" s="57" t="s">
        <v>406</v>
      </c>
      <c r="C147" s="285">
        <f>SUM(C148:C152)</f>
        <v>0</v>
      </c>
      <c r="D147" s="299">
        <f>SUM(D148:D152)</f>
        <v>0</v>
      </c>
      <c r="E147" s="279">
        <f>SUM(E148:E152)</f>
        <v>0</v>
      </c>
      <c r="G147" s="408">
        <f t="shared" si="4"/>
        <v>0</v>
      </c>
    </row>
    <row r="148" spans="1:7" ht="12" customHeight="1">
      <c r="A148" s="13" t="s">
        <v>68</v>
      </c>
      <c r="B148" s="7" t="s">
        <v>401</v>
      </c>
      <c r="C148" s="206"/>
      <c r="D148" s="296"/>
      <c r="E148" s="132"/>
      <c r="G148" s="408">
        <f t="shared" si="4"/>
        <v>0</v>
      </c>
    </row>
    <row r="149" spans="1:7" ht="12" customHeight="1">
      <c r="A149" s="13" t="s">
        <v>69</v>
      </c>
      <c r="B149" s="7" t="s">
        <v>408</v>
      </c>
      <c r="C149" s="206"/>
      <c r="D149" s="296"/>
      <c r="E149" s="132"/>
      <c r="G149" s="408">
        <f t="shared" si="4"/>
        <v>0</v>
      </c>
    </row>
    <row r="150" spans="1:7" ht="12" customHeight="1">
      <c r="A150" s="13" t="s">
        <v>240</v>
      </c>
      <c r="B150" s="7" t="s">
        <v>403</v>
      </c>
      <c r="C150" s="206"/>
      <c r="D150" s="296"/>
      <c r="E150" s="132"/>
      <c r="G150" s="408">
        <f t="shared" si="4"/>
        <v>0</v>
      </c>
    </row>
    <row r="151" spans="1:7" ht="12" customHeight="1">
      <c r="A151" s="13" t="s">
        <v>241</v>
      </c>
      <c r="B151" s="7" t="s">
        <v>409</v>
      </c>
      <c r="C151" s="206"/>
      <c r="D151" s="296"/>
      <c r="E151" s="132"/>
      <c r="G151" s="408">
        <f t="shared" si="4"/>
        <v>0</v>
      </c>
    </row>
    <row r="152" spans="1:7" ht="12" customHeight="1" thickBot="1">
      <c r="A152" s="13" t="s">
        <v>407</v>
      </c>
      <c r="B152" s="7" t="s">
        <v>410</v>
      </c>
      <c r="C152" s="206"/>
      <c r="D152" s="296"/>
      <c r="E152" s="132"/>
      <c r="G152" s="408">
        <f t="shared" si="4"/>
        <v>0</v>
      </c>
    </row>
    <row r="153" spans="1:7" ht="12" customHeight="1" thickBot="1">
      <c r="A153" s="18" t="s">
        <v>16</v>
      </c>
      <c r="B153" s="57" t="s">
        <v>411</v>
      </c>
      <c r="C153" s="286"/>
      <c r="D153" s="300"/>
      <c r="E153" s="280"/>
      <c r="G153" s="408">
        <f t="shared" si="4"/>
        <v>0</v>
      </c>
    </row>
    <row r="154" spans="1:7" ht="12" customHeight="1" thickBot="1">
      <c r="A154" s="18" t="s">
        <v>17</v>
      </c>
      <c r="B154" s="57" t="s">
        <v>412</v>
      </c>
      <c r="C154" s="286"/>
      <c r="D154" s="300"/>
      <c r="E154" s="280"/>
      <c r="G154" s="408">
        <f t="shared" si="4"/>
        <v>0</v>
      </c>
    </row>
    <row r="155" spans="1:9" ht="15" customHeight="1" thickBot="1">
      <c r="A155" s="18" t="s">
        <v>18</v>
      </c>
      <c r="B155" s="57" t="s">
        <v>414</v>
      </c>
      <c r="C155" s="287">
        <f>+C131+C135+C142+C147+C153+C154</f>
        <v>3606</v>
      </c>
      <c r="D155" s="301">
        <f>+D131+D135+D142+D147+D153+D154</f>
        <v>15649</v>
      </c>
      <c r="E155" s="281">
        <f>+E131+E135+E142+E147+E153+E154</f>
        <v>12043</v>
      </c>
      <c r="F155" s="404">
        <f>E155/D155</f>
        <v>0.7695699405712825</v>
      </c>
      <c r="G155" s="408">
        <f t="shared" si="4"/>
        <v>4218.5</v>
      </c>
      <c r="H155" s="229"/>
      <c r="I155" s="229"/>
    </row>
    <row r="156" spans="1:7" s="218" customFormat="1" ht="12.75" customHeight="1" thickBot="1">
      <c r="A156" s="141" t="s">
        <v>19</v>
      </c>
      <c r="B156" s="192" t="s">
        <v>413</v>
      </c>
      <c r="C156" s="287">
        <f>+C130+C155</f>
        <v>960559</v>
      </c>
      <c r="D156" s="301">
        <f>+D130+D155</f>
        <v>1032433</v>
      </c>
      <c r="E156" s="281">
        <f>+E130+E155</f>
        <v>458767</v>
      </c>
      <c r="F156" s="404">
        <f>E156/D156</f>
        <v>0.444355226925137</v>
      </c>
      <c r="G156" s="408">
        <f t="shared" si="4"/>
        <v>-57449.5</v>
      </c>
    </row>
    <row r="157" ht="7.5" customHeight="1"/>
    <row r="158" spans="1:5" ht="15.75">
      <c r="A158" s="438" t="s">
        <v>316</v>
      </c>
      <c r="B158" s="438"/>
      <c r="C158" s="438"/>
      <c r="D158" s="438"/>
      <c r="E158" s="438"/>
    </row>
    <row r="159" spans="1:5" ht="15" customHeight="1" thickBot="1">
      <c r="A159" s="429" t="s">
        <v>111</v>
      </c>
      <c r="B159" s="429"/>
      <c r="C159" s="143"/>
      <c r="E159" s="143" t="s">
        <v>167</v>
      </c>
    </row>
    <row r="160" spans="1:5" ht="25.5" customHeight="1" thickBot="1">
      <c r="A160" s="18">
        <v>1</v>
      </c>
      <c r="B160" s="21" t="s">
        <v>415</v>
      </c>
      <c r="C160" s="293">
        <f>+C63-C130</f>
        <v>-100184</v>
      </c>
      <c r="D160" s="205">
        <f>+D63-D130</f>
        <v>-104463</v>
      </c>
      <c r="E160" s="131">
        <f>+E63-E130</f>
        <v>-28823</v>
      </c>
    </row>
    <row r="161" spans="1:5" ht="32.25" customHeight="1" thickBot="1">
      <c r="A161" s="18" t="s">
        <v>10</v>
      </c>
      <c r="B161" s="21" t="s">
        <v>421</v>
      </c>
      <c r="C161" s="205">
        <f>+C87-C155</f>
        <v>100184</v>
      </c>
      <c r="D161" s="205">
        <f>+D87-D155</f>
        <v>104463</v>
      </c>
      <c r="E161" s="131">
        <f>+E87-E155</f>
        <v>106121</v>
      </c>
    </row>
  </sheetData>
  <sheetProtection/>
  <mergeCells count="12">
    <mergeCell ref="C92:E92"/>
    <mergeCell ref="A158:E158"/>
    <mergeCell ref="A1:E1"/>
    <mergeCell ref="A90:E90"/>
    <mergeCell ref="A2:B2"/>
    <mergeCell ref="A91:B91"/>
    <mergeCell ref="A159:B159"/>
    <mergeCell ref="A3:A4"/>
    <mergeCell ref="B3:B4"/>
    <mergeCell ref="C3:E3"/>
    <mergeCell ref="A92:A93"/>
    <mergeCell ref="B92:B93"/>
  </mergeCells>
  <printOptions horizontalCentered="1"/>
  <pageMargins left="0.3937007874015748" right="0.3937007874015748" top="1.2598425196850394" bottom="0.8661417322834646" header="0.5905511811023623" footer="0.5905511811023623"/>
  <pageSetup fitToHeight="3" fitToWidth="1" horizontalDpi="600" verticalDpi="600" orientation="portrait" paperSize="9" scale="92" r:id="rId1"/>
  <headerFooter alignWithMargins="0">
    <oddHeader xml:space="preserve">&amp;C&amp;"Times New Roman CE,Félkövér"&amp;12
Bátaszék Város Önkormányzata
2015. ÉVI KÖLTSÉGVETÉSÉNEK ÖSSZEVONT MÉRLEGE&amp;10
&amp;R&amp;"Times New Roman CE,Félkövér dőlt"&amp;11 1.1. melléklet </oddHeader>
    <oddFooter>&amp;C&amp;P</oddFooter>
  </headerFooter>
  <rowBreaks count="1" manualBreakCount="1">
    <brk id="7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15" zoomScaleNormal="115" zoomScaleSheetLayoutView="100" workbookViewId="0" topLeftCell="C19">
      <selection activeCell="D24" sqref="D24"/>
    </sheetView>
  </sheetViews>
  <sheetFormatPr defaultColWidth="9.00390625" defaultRowHeight="12.75"/>
  <cols>
    <col min="1" max="1" width="6.875" style="35" customWidth="1"/>
    <col min="2" max="2" width="48.00390625" style="79" customWidth="1"/>
    <col min="3" max="5" width="15.50390625" style="35" customWidth="1"/>
    <col min="6" max="6" width="55.125" style="35" customWidth="1"/>
    <col min="7" max="9" width="15.50390625" style="35" customWidth="1"/>
    <col min="10" max="10" width="4.875" style="35" customWidth="1"/>
    <col min="11" max="16384" width="9.375" style="35" customWidth="1"/>
  </cols>
  <sheetData>
    <row r="1" spans="2:10" ht="39.75" customHeight="1">
      <c r="B1" s="151" t="s">
        <v>115</v>
      </c>
      <c r="C1" s="152"/>
      <c r="D1" s="152"/>
      <c r="E1" s="152"/>
      <c r="F1" s="152"/>
      <c r="G1" s="152"/>
      <c r="H1" s="152"/>
      <c r="I1" s="152"/>
      <c r="J1" s="441" t="s">
        <v>466</v>
      </c>
    </row>
    <row r="2" spans="7:10" ht="14.25" thickBot="1">
      <c r="G2" s="153"/>
      <c r="H2" s="153"/>
      <c r="I2" s="153" t="s">
        <v>50</v>
      </c>
      <c r="J2" s="441"/>
    </row>
    <row r="3" spans="1:10" ht="18" customHeight="1" thickBot="1">
      <c r="A3" s="439" t="s">
        <v>58</v>
      </c>
      <c r="B3" s="154" t="s">
        <v>45</v>
      </c>
      <c r="C3" s="155"/>
      <c r="D3" s="303"/>
      <c r="E3" s="303"/>
      <c r="F3" s="154" t="s">
        <v>46</v>
      </c>
      <c r="G3" s="156"/>
      <c r="H3" s="310"/>
      <c r="I3" s="311"/>
      <c r="J3" s="441"/>
    </row>
    <row r="4" spans="1:10" s="157" customFormat="1" ht="35.25" customHeight="1" thickBot="1">
      <c r="A4" s="440"/>
      <c r="B4" s="80" t="s">
        <v>51</v>
      </c>
      <c r="C4" s="81" t="str">
        <f>+CONCATENATE('1.1.sz.mell.'!C3," eredeti előirányzat")</f>
        <v>2015. évi eredeti előirányzat</v>
      </c>
      <c r="D4" s="304" t="str">
        <f>+CONCATENATE('1.1.sz.mell.'!C3," módosított előirányzat")</f>
        <v>2015. évi módosított előirányzat</v>
      </c>
      <c r="E4" s="304" t="str">
        <f>+CONCATENATE(LEFT('1.1.sz.mell.'!C3,4),". VI. 30. teljesítés")</f>
        <v>2015. VI. 30. teljesítés</v>
      </c>
      <c r="F4" s="80" t="s">
        <v>51</v>
      </c>
      <c r="G4" s="81" t="str">
        <f>+C4</f>
        <v>2015. évi eredeti előirányzat</v>
      </c>
      <c r="H4" s="81" t="str">
        <f>+D4</f>
        <v>2015. évi módosított előirányzat</v>
      </c>
      <c r="I4" s="314" t="str">
        <f>+E4</f>
        <v>2015. VI. 30. teljesítés</v>
      </c>
      <c r="J4" s="441"/>
    </row>
    <row r="5" spans="1:10" s="161" customFormat="1" ht="12" customHeight="1" thickBot="1">
      <c r="A5" s="158" t="s">
        <v>428</v>
      </c>
      <c r="B5" s="159" t="s">
        <v>429</v>
      </c>
      <c r="C5" s="160" t="s">
        <v>430</v>
      </c>
      <c r="D5" s="305" t="s">
        <v>432</v>
      </c>
      <c r="E5" s="305" t="s">
        <v>431</v>
      </c>
      <c r="F5" s="159" t="s">
        <v>467</v>
      </c>
      <c r="G5" s="160" t="s">
        <v>434</v>
      </c>
      <c r="H5" s="160" t="s">
        <v>435</v>
      </c>
      <c r="I5" s="312" t="s">
        <v>468</v>
      </c>
      <c r="J5" s="441"/>
    </row>
    <row r="6" spans="1:10" ht="12.75" customHeight="1">
      <c r="A6" s="162" t="s">
        <v>9</v>
      </c>
      <c r="B6" s="163" t="s">
        <v>317</v>
      </c>
      <c r="C6" s="144">
        <v>382128</v>
      </c>
      <c r="D6" s="144">
        <v>385574</v>
      </c>
      <c r="E6" s="144">
        <v>207208</v>
      </c>
      <c r="F6" s="163" t="s">
        <v>52</v>
      </c>
      <c r="G6" s="144">
        <v>139672</v>
      </c>
      <c r="H6" s="144">
        <v>140677</v>
      </c>
      <c r="I6" s="315">
        <v>73910</v>
      </c>
      <c r="J6" s="441"/>
    </row>
    <row r="7" spans="1:10" ht="12.75" customHeight="1">
      <c r="A7" s="164" t="s">
        <v>10</v>
      </c>
      <c r="B7" s="165" t="s">
        <v>318</v>
      </c>
      <c r="C7" s="145">
        <v>97972</v>
      </c>
      <c r="D7" s="145">
        <v>98197</v>
      </c>
      <c r="E7" s="145">
        <v>43842</v>
      </c>
      <c r="F7" s="165" t="s">
        <v>131</v>
      </c>
      <c r="G7" s="145">
        <v>34705</v>
      </c>
      <c r="H7" s="145">
        <v>34730</v>
      </c>
      <c r="I7" s="316">
        <v>17564</v>
      </c>
      <c r="J7" s="441"/>
    </row>
    <row r="8" spans="1:10" ht="12.75" customHeight="1">
      <c r="A8" s="164" t="s">
        <v>11</v>
      </c>
      <c r="B8" s="165" t="s">
        <v>339</v>
      </c>
      <c r="C8" s="145"/>
      <c r="D8" s="145"/>
      <c r="E8" s="145"/>
      <c r="F8" s="165" t="s">
        <v>172</v>
      </c>
      <c r="G8" s="145">
        <v>135167</v>
      </c>
      <c r="H8" s="145">
        <v>139417</v>
      </c>
      <c r="I8" s="316">
        <v>53983</v>
      </c>
      <c r="J8" s="441"/>
    </row>
    <row r="9" spans="1:10" ht="12.75" customHeight="1">
      <c r="A9" s="164" t="s">
        <v>12</v>
      </c>
      <c r="B9" s="165" t="s">
        <v>122</v>
      </c>
      <c r="C9" s="145">
        <v>229740</v>
      </c>
      <c r="D9" s="145">
        <v>243735</v>
      </c>
      <c r="E9" s="145">
        <v>133156</v>
      </c>
      <c r="F9" s="165" t="s">
        <v>132</v>
      </c>
      <c r="G9" s="145">
        <v>36614</v>
      </c>
      <c r="H9" s="145">
        <v>37714</v>
      </c>
      <c r="I9" s="316">
        <v>17468</v>
      </c>
      <c r="J9" s="441"/>
    </row>
    <row r="10" spans="1:10" ht="12.75" customHeight="1">
      <c r="A10" s="164" t="s">
        <v>13</v>
      </c>
      <c r="B10" s="166" t="s">
        <v>361</v>
      </c>
      <c r="C10" s="145">
        <v>22248</v>
      </c>
      <c r="D10" s="145">
        <v>25484</v>
      </c>
      <c r="E10" s="145">
        <v>12873</v>
      </c>
      <c r="F10" s="165" t="s">
        <v>133</v>
      </c>
      <c r="G10" s="145">
        <v>422784</v>
      </c>
      <c r="H10" s="145">
        <v>454931</v>
      </c>
      <c r="I10" s="316">
        <v>248971</v>
      </c>
      <c r="J10" s="441"/>
    </row>
    <row r="11" spans="1:10" ht="12.75" customHeight="1">
      <c r="A11" s="164" t="s">
        <v>14</v>
      </c>
      <c r="B11" s="165" t="s">
        <v>319</v>
      </c>
      <c r="C11" s="146">
        <v>7700</v>
      </c>
      <c r="D11" s="146">
        <v>37700</v>
      </c>
      <c r="E11" s="146">
        <v>136</v>
      </c>
      <c r="F11" s="165" t="s">
        <v>39</v>
      </c>
      <c r="G11" s="145">
        <v>19987</v>
      </c>
      <c r="H11" s="145">
        <v>25420</v>
      </c>
      <c r="I11" s="316"/>
      <c r="J11" s="441"/>
    </row>
    <row r="12" spans="1:10" ht="12.75" customHeight="1">
      <c r="A12" s="164" t="s">
        <v>15</v>
      </c>
      <c r="B12" s="165" t="s">
        <v>422</v>
      </c>
      <c r="C12" s="145"/>
      <c r="D12" s="145"/>
      <c r="E12" s="145"/>
      <c r="F12" s="28"/>
      <c r="G12" s="145"/>
      <c r="H12" s="145"/>
      <c r="I12" s="316"/>
      <c r="J12" s="441"/>
    </row>
    <row r="13" spans="1:10" ht="12.75" customHeight="1">
      <c r="A13" s="164" t="s">
        <v>16</v>
      </c>
      <c r="B13" s="28"/>
      <c r="C13" s="145"/>
      <c r="D13" s="145"/>
      <c r="E13" s="145"/>
      <c r="F13" s="28"/>
      <c r="G13" s="145"/>
      <c r="H13" s="145"/>
      <c r="I13" s="316"/>
      <c r="J13" s="441"/>
    </row>
    <row r="14" spans="1:10" ht="12.75" customHeight="1">
      <c r="A14" s="164" t="s">
        <v>17</v>
      </c>
      <c r="B14" s="230"/>
      <c r="C14" s="146"/>
      <c r="D14" s="146"/>
      <c r="E14" s="146"/>
      <c r="F14" s="28"/>
      <c r="G14" s="145"/>
      <c r="H14" s="145"/>
      <c r="I14" s="316"/>
      <c r="J14" s="441"/>
    </row>
    <row r="15" spans="1:10" ht="12.75" customHeight="1">
      <c r="A15" s="164" t="s">
        <v>18</v>
      </c>
      <c r="B15" s="28"/>
      <c r="C15" s="145"/>
      <c r="D15" s="145"/>
      <c r="E15" s="145"/>
      <c r="F15" s="28"/>
      <c r="G15" s="145"/>
      <c r="H15" s="145"/>
      <c r="I15" s="316"/>
      <c r="J15" s="441"/>
    </row>
    <row r="16" spans="1:10" ht="12.75" customHeight="1">
      <c r="A16" s="164" t="s">
        <v>19</v>
      </c>
      <c r="B16" s="28"/>
      <c r="C16" s="145"/>
      <c r="D16" s="145"/>
      <c r="E16" s="145"/>
      <c r="F16" s="28"/>
      <c r="G16" s="145"/>
      <c r="H16" s="145"/>
      <c r="I16" s="316"/>
      <c r="J16" s="441"/>
    </row>
    <row r="17" spans="1:10" ht="12.75" customHeight="1" thickBot="1">
      <c r="A17" s="164" t="s">
        <v>20</v>
      </c>
      <c r="B17" s="36"/>
      <c r="C17" s="147"/>
      <c r="D17" s="147"/>
      <c r="E17" s="147"/>
      <c r="F17" s="28"/>
      <c r="G17" s="147"/>
      <c r="H17" s="147"/>
      <c r="I17" s="317"/>
      <c r="J17" s="441"/>
    </row>
    <row r="18" spans="1:10" ht="21.75" thickBot="1">
      <c r="A18" s="167" t="s">
        <v>21</v>
      </c>
      <c r="B18" s="58" t="s">
        <v>423</v>
      </c>
      <c r="C18" s="148">
        <f>SUM(C6:C17)</f>
        <v>739788</v>
      </c>
      <c r="D18" s="148">
        <f>SUM(D6:D17)</f>
        <v>790690</v>
      </c>
      <c r="E18" s="148">
        <f>SUM(E6:E17)</f>
        <v>397215</v>
      </c>
      <c r="F18" s="58" t="s">
        <v>325</v>
      </c>
      <c r="G18" s="148">
        <f>SUM(G6:G17)</f>
        <v>788929</v>
      </c>
      <c r="H18" s="148">
        <f>SUM(H6:H17)</f>
        <v>832889</v>
      </c>
      <c r="I18" s="186">
        <f>SUM(I6:I17)</f>
        <v>411896</v>
      </c>
      <c r="J18" s="441"/>
    </row>
    <row r="19" spans="1:10" ht="12.75" customHeight="1">
      <c r="A19" s="168" t="s">
        <v>22</v>
      </c>
      <c r="B19" s="169" t="s">
        <v>322</v>
      </c>
      <c r="C19" s="273">
        <f>+C20+C21+C22+C23</f>
        <v>52747</v>
      </c>
      <c r="D19" s="273">
        <f>+D20+D21+D22+D23</f>
        <v>55900</v>
      </c>
      <c r="E19" s="273">
        <f>+E20+E21+E22+E23</f>
        <v>104022</v>
      </c>
      <c r="F19" s="170" t="s">
        <v>139</v>
      </c>
      <c r="G19" s="149"/>
      <c r="H19" s="149"/>
      <c r="I19" s="318"/>
      <c r="J19" s="441"/>
    </row>
    <row r="20" spans="1:10" ht="12.75" customHeight="1">
      <c r="A20" s="171" t="s">
        <v>23</v>
      </c>
      <c r="B20" s="170" t="s">
        <v>164</v>
      </c>
      <c r="C20" s="48">
        <v>52747</v>
      </c>
      <c r="D20" s="48">
        <v>55900</v>
      </c>
      <c r="E20" s="48">
        <v>104022</v>
      </c>
      <c r="F20" s="170" t="s">
        <v>324</v>
      </c>
      <c r="G20" s="48"/>
      <c r="H20" s="48"/>
      <c r="I20" s="319"/>
      <c r="J20" s="441"/>
    </row>
    <row r="21" spans="1:10" ht="12.75" customHeight="1">
      <c r="A21" s="171" t="s">
        <v>24</v>
      </c>
      <c r="B21" s="170" t="s">
        <v>165</v>
      </c>
      <c r="C21" s="48"/>
      <c r="D21" s="48"/>
      <c r="E21" s="48"/>
      <c r="F21" s="170" t="s">
        <v>113</v>
      </c>
      <c r="G21" s="48"/>
      <c r="H21" s="48"/>
      <c r="I21" s="319"/>
      <c r="J21" s="441"/>
    </row>
    <row r="22" spans="1:10" ht="12.75" customHeight="1">
      <c r="A22" s="171" t="s">
        <v>25</v>
      </c>
      <c r="B22" s="170" t="s">
        <v>170</v>
      </c>
      <c r="C22" s="48"/>
      <c r="D22" s="48"/>
      <c r="E22" s="48"/>
      <c r="F22" s="170" t="s">
        <v>114</v>
      </c>
      <c r="G22" s="48"/>
      <c r="H22" s="48"/>
      <c r="I22" s="319"/>
      <c r="J22" s="441"/>
    </row>
    <row r="23" spans="1:10" ht="12.75" customHeight="1">
      <c r="A23" s="171" t="s">
        <v>26</v>
      </c>
      <c r="B23" s="170" t="s">
        <v>171</v>
      </c>
      <c r="C23" s="48"/>
      <c r="D23" s="48"/>
      <c r="E23" s="48"/>
      <c r="F23" s="169" t="s">
        <v>173</v>
      </c>
      <c r="G23" s="48"/>
      <c r="H23" s="48"/>
      <c r="I23" s="319"/>
      <c r="J23" s="441"/>
    </row>
    <row r="24" spans="1:10" ht="12.75" customHeight="1">
      <c r="A24" s="171" t="s">
        <v>27</v>
      </c>
      <c r="B24" s="170" t="s">
        <v>323</v>
      </c>
      <c r="C24" s="172">
        <f>+C25+C26</f>
        <v>0</v>
      </c>
      <c r="D24" s="172">
        <f>+D25+D26</f>
        <v>0</v>
      </c>
      <c r="E24" s="172">
        <f>+E25+E26</f>
        <v>0</v>
      </c>
      <c r="F24" s="170" t="s">
        <v>140</v>
      </c>
      <c r="G24" s="48"/>
      <c r="H24" s="48"/>
      <c r="I24" s="319"/>
      <c r="J24" s="441"/>
    </row>
    <row r="25" spans="1:10" ht="12.75" customHeight="1">
      <c r="A25" s="168" t="s">
        <v>28</v>
      </c>
      <c r="B25" s="169" t="s">
        <v>320</v>
      </c>
      <c r="C25" s="149"/>
      <c r="D25" s="149"/>
      <c r="E25" s="149"/>
      <c r="F25" s="163" t="s">
        <v>405</v>
      </c>
      <c r="G25" s="149"/>
      <c r="H25" s="149"/>
      <c r="I25" s="318"/>
      <c r="J25" s="441"/>
    </row>
    <row r="26" spans="1:10" ht="12.75" customHeight="1">
      <c r="A26" s="171" t="s">
        <v>29</v>
      </c>
      <c r="B26" s="170" t="s">
        <v>321</v>
      </c>
      <c r="C26" s="48"/>
      <c r="D26" s="48"/>
      <c r="E26" s="48"/>
      <c r="F26" s="165" t="s">
        <v>411</v>
      </c>
      <c r="G26" s="48"/>
      <c r="H26" s="48"/>
      <c r="I26" s="319"/>
      <c r="J26" s="441"/>
    </row>
    <row r="27" spans="1:10" ht="12.75" customHeight="1">
      <c r="A27" s="164" t="s">
        <v>30</v>
      </c>
      <c r="B27" s="170" t="s">
        <v>416</v>
      </c>
      <c r="C27" s="48"/>
      <c r="D27" s="48"/>
      <c r="E27" s="48"/>
      <c r="F27" s="165" t="s">
        <v>315</v>
      </c>
      <c r="G27" s="48"/>
      <c r="H27" s="48">
        <v>12043</v>
      </c>
      <c r="I27" s="319">
        <v>12043</v>
      </c>
      <c r="J27" s="441"/>
    </row>
    <row r="28" spans="1:10" ht="12.75" customHeight="1" thickBot="1">
      <c r="A28" s="201" t="s">
        <v>31</v>
      </c>
      <c r="B28" s="169" t="s">
        <v>278</v>
      </c>
      <c r="C28" s="149"/>
      <c r="D28" s="149"/>
      <c r="E28" s="149"/>
      <c r="F28" s="232"/>
      <c r="G28" s="149"/>
      <c r="H28" s="149"/>
      <c r="I28" s="318"/>
      <c r="J28" s="441"/>
    </row>
    <row r="29" spans="1:10" ht="24" customHeight="1" thickBot="1">
      <c r="A29" s="167" t="s">
        <v>32</v>
      </c>
      <c r="B29" s="58" t="s">
        <v>424</v>
      </c>
      <c r="C29" s="148">
        <f>+C19+C24+C27+C28</f>
        <v>52747</v>
      </c>
      <c r="D29" s="148">
        <f>+D19+D24+D27+D28</f>
        <v>55900</v>
      </c>
      <c r="E29" s="308">
        <f>+E19+E24+E27+E28</f>
        <v>104022</v>
      </c>
      <c r="F29" s="58" t="s">
        <v>426</v>
      </c>
      <c r="G29" s="148">
        <f>SUM(G19:G28)</f>
        <v>0</v>
      </c>
      <c r="H29" s="148">
        <f>SUM(H19:H28)</f>
        <v>12043</v>
      </c>
      <c r="I29" s="186">
        <f>SUM(I19:I28)</f>
        <v>12043</v>
      </c>
      <c r="J29" s="441"/>
    </row>
    <row r="30" spans="1:10" ht="13.5" thickBot="1">
      <c r="A30" s="167" t="s">
        <v>33</v>
      </c>
      <c r="B30" s="173" t="s">
        <v>425</v>
      </c>
      <c r="C30" s="313">
        <f>+C18+C29</f>
        <v>792535</v>
      </c>
      <c r="D30" s="313">
        <f>+D18+D29</f>
        <v>846590</v>
      </c>
      <c r="E30" s="174">
        <f>+E18+E29</f>
        <v>501237</v>
      </c>
      <c r="F30" s="173" t="s">
        <v>427</v>
      </c>
      <c r="G30" s="313">
        <f>+G18+G29</f>
        <v>788929</v>
      </c>
      <c r="H30" s="313">
        <f>+H18+H29</f>
        <v>844932</v>
      </c>
      <c r="I30" s="174">
        <f>+I18+I29</f>
        <v>423939</v>
      </c>
      <c r="J30" s="441"/>
    </row>
    <row r="31" spans="1:10" ht="13.5" thickBot="1">
      <c r="A31" s="167" t="s">
        <v>34</v>
      </c>
      <c r="B31" s="173" t="s">
        <v>117</v>
      </c>
      <c r="C31" s="313">
        <f>IF(C18-G18&lt;0,G18-C18,"-")</f>
        <v>49141</v>
      </c>
      <c r="D31" s="313">
        <f>IF(D18-H18&lt;0,H18-D18,"-")</f>
        <v>42199</v>
      </c>
      <c r="E31" s="174">
        <f>IF(E18-I18&lt;0,I18-E18,"-")</f>
        <v>14681</v>
      </c>
      <c r="F31" s="173" t="s">
        <v>118</v>
      </c>
      <c r="G31" s="313" t="str">
        <f>IF(C18-G18&gt;0,C18-G18,"-")</f>
        <v>-</v>
      </c>
      <c r="H31" s="313" t="str">
        <f>IF(D18-H18&gt;0,D18-H18,"-")</f>
        <v>-</v>
      </c>
      <c r="I31" s="174" t="str">
        <f>IF(E18-I18&gt;0,E18-I18,"-")</f>
        <v>-</v>
      </c>
      <c r="J31" s="441"/>
    </row>
    <row r="32" spans="1:10" ht="13.5" thickBot="1">
      <c r="A32" s="167" t="s">
        <v>35</v>
      </c>
      <c r="B32" s="173" t="s">
        <v>174</v>
      </c>
      <c r="C32" s="313" t="str">
        <f>IF(C18+C29-G30&lt;0,G30-(C18+C29),"-")</f>
        <v>-</v>
      </c>
      <c r="D32" s="313" t="str">
        <f>IF(D18+D29-H30&lt;0,H30-(D18+D29),"-")</f>
        <v>-</v>
      </c>
      <c r="E32" s="174" t="str">
        <f>IF(E18+E29-I30&lt;0,I30-(E18+E29),"-")</f>
        <v>-</v>
      </c>
      <c r="F32" s="173" t="s">
        <v>175</v>
      </c>
      <c r="G32" s="313">
        <f>IF(C18+C29-G30&gt;0,C18+C29-G30,"-")</f>
        <v>3606</v>
      </c>
      <c r="H32" s="313">
        <f>IF(D18+D29-H30&gt;0,D18+D29-H30,"-")</f>
        <v>1658</v>
      </c>
      <c r="I32" s="174">
        <f>IF(E18+E29-I30&gt;0,E18+E29-I30,"-")</f>
        <v>77298</v>
      </c>
      <c r="J32" s="441"/>
    </row>
    <row r="33" spans="2:6" ht="18.75">
      <c r="B33" s="442"/>
      <c r="C33" s="442"/>
      <c r="D33" s="442"/>
      <c r="E33" s="442"/>
      <c r="F33" s="442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E25" sqref="E25"/>
    </sheetView>
  </sheetViews>
  <sheetFormatPr defaultColWidth="9.00390625" defaultRowHeight="12.75"/>
  <cols>
    <col min="1" max="1" width="6.875" style="35" customWidth="1"/>
    <col min="2" max="2" width="49.875" style="79" customWidth="1"/>
    <col min="3" max="5" width="15.50390625" style="35" customWidth="1"/>
    <col min="6" max="6" width="49.875" style="35" customWidth="1"/>
    <col min="7" max="9" width="15.50390625" style="35" customWidth="1"/>
    <col min="10" max="10" width="4.875" style="35" customWidth="1"/>
    <col min="11" max="16384" width="9.375" style="35" customWidth="1"/>
  </cols>
  <sheetData>
    <row r="1" spans="2:10" ht="31.5">
      <c r="B1" s="151" t="s">
        <v>116</v>
      </c>
      <c r="C1" s="152"/>
      <c r="D1" s="152"/>
      <c r="E1" s="152"/>
      <c r="F1" s="152"/>
      <c r="G1" s="152"/>
      <c r="H1" s="152"/>
      <c r="I1" s="152"/>
      <c r="J1" s="441" t="s">
        <v>469</v>
      </c>
    </row>
    <row r="2" spans="7:10" ht="14.25" thickBot="1">
      <c r="G2" s="153" t="s">
        <v>50</v>
      </c>
      <c r="H2" s="153"/>
      <c r="I2" s="153"/>
      <c r="J2" s="441"/>
    </row>
    <row r="3" spans="1:10" ht="13.5" customHeight="1" thickBot="1">
      <c r="A3" s="439" t="s">
        <v>58</v>
      </c>
      <c r="B3" s="154" t="s">
        <v>45</v>
      </c>
      <c r="C3" s="155"/>
      <c r="D3" s="303"/>
      <c r="E3" s="303"/>
      <c r="F3" s="154" t="s">
        <v>46</v>
      </c>
      <c r="G3" s="156"/>
      <c r="H3" s="310"/>
      <c r="I3" s="311"/>
      <c r="J3" s="441"/>
    </row>
    <row r="4" spans="1:10" s="157" customFormat="1" ht="36.75" thickBot="1">
      <c r="A4" s="440"/>
      <c r="B4" s="80" t="s">
        <v>51</v>
      </c>
      <c r="C4" s="81" t="str">
        <f>+CONCATENATE('1.1.sz.mell.'!C3," eredeti előirányzat")</f>
        <v>2015. évi eredeti előirányzat</v>
      </c>
      <c r="D4" s="304" t="str">
        <f>+CONCATENATE('1.1.sz.mell.'!C3," módosított előirányzat")</f>
        <v>2015. évi módosított előirányzat</v>
      </c>
      <c r="E4" s="304" t="str">
        <f>+CONCATENATE(LEFT('1.1.sz.mell.'!C3,4),". VI. 30. teljesítés")</f>
        <v>2015. VI. 30. teljesítés</v>
      </c>
      <c r="F4" s="80" t="s">
        <v>51</v>
      </c>
      <c r="G4" s="81" t="str">
        <f>+C4</f>
        <v>2015. évi eredeti előirányzat</v>
      </c>
      <c r="H4" s="81" t="str">
        <f>+D4</f>
        <v>2015. évi módosított előirányzat</v>
      </c>
      <c r="I4" s="314" t="str">
        <f>+E4</f>
        <v>2015. VI. 30. teljesítés</v>
      </c>
      <c r="J4" s="441"/>
    </row>
    <row r="5" spans="1:10" s="157" customFormat="1" ht="13.5" thickBot="1">
      <c r="A5" s="158" t="s">
        <v>428</v>
      </c>
      <c r="B5" s="159" t="s">
        <v>429</v>
      </c>
      <c r="C5" s="160" t="s">
        <v>430</v>
      </c>
      <c r="D5" s="160" t="s">
        <v>432</v>
      </c>
      <c r="E5" s="160" t="s">
        <v>431</v>
      </c>
      <c r="F5" s="159" t="s">
        <v>433</v>
      </c>
      <c r="G5" s="160" t="s">
        <v>434</v>
      </c>
      <c r="H5" s="325" t="s">
        <v>435</v>
      </c>
      <c r="I5" s="320" t="s">
        <v>468</v>
      </c>
      <c r="J5" s="441"/>
    </row>
    <row r="6" spans="1:10" ht="12.75" customHeight="1">
      <c r="A6" s="162" t="s">
        <v>9</v>
      </c>
      <c r="B6" s="163" t="s">
        <v>326</v>
      </c>
      <c r="C6" s="144">
        <v>116981</v>
      </c>
      <c r="D6" s="144">
        <v>116981</v>
      </c>
      <c r="E6" s="144">
        <v>20626</v>
      </c>
      <c r="F6" s="163" t="s">
        <v>166</v>
      </c>
      <c r="G6" s="144">
        <v>61678</v>
      </c>
      <c r="H6" s="326">
        <v>65225</v>
      </c>
      <c r="I6" s="184">
        <v>14527</v>
      </c>
      <c r="J6" s="441"/>
    </row>
    <row r="7" spans="1:10" ht="12.75">
      <c r="A7" s="164" t="s">
        <v>10</v>
      </c>
      <c r="B7" s="165" t="s">
        <v>327</v>
      </c>
      <c r="C7" s="145"/>
      <c r="D7" s="145"/>
      <c r="E7" s="145"/>
      <c r="F7" s="165" t="s">
        <v>332</v>
      </c>
      <c r="G7" s="145"/>
      <c r="H7" s="145"/>
      <c r="I7" s="316"/>
      <c r="J7" s="441"/>
    </row>
    <row r="8" spans="1:10" ht="12.75" customHeight="1">
      <c r="A8" s="164" t="s">
        <v>11</v>
      </c>
      <c r="B8" s="165" t="s">
        <v>4</v>
      </c>
      <c r="C8" s="145"/>
      <c r="D8" s="145"/>
      <c r="E8" s="145"/>
      <c r="F8" s="165" t="s">
        <v>135</v>
      </c>
      <c r="G8" s="145">
        <v>63187</v>
      </c>
      <c r="H8" s="145">
        <v>65123</v>
      </c>
      <c r="I8" s="316">
        <v>11651</v>
      </c>
      <c r="J8" s="441"/>
    </row>
    <row r="9" spans="1:10" ht="12.75" customHeight="1">
      <c r="A9" s="164" t="s">
        <v>12</v>
      </c>
      <c r="B9" s="165" t="s">
        <v>328</v>
      </c>
      <c r="C9" s="145"/>
      <c r="D9" s="145">
        <v>4650</v>
      </c>
      <c r="E9" s="145">
        <v>60</v>
      </c>
      <c r="F9" s="165" t="s">
        <v>333</v>
      </c>
      <c r="G9" s="145"/>
      <c r="H9" s="145"/>
      <c r="I9" s="316"/>
      <c r="J9" s="441"/>
    </row>
    <row r="10" spans="1:10" ht="12.75" customHeight="1">
      <c r="A10" s="164" t="s">
        <v>13</v>
      </c>
      <c r="B10" s="165" t="s">
        <v>329</v>
      </c>
      <c r="C10" s="145"/>
      <c r="D10" s="145"/>
      <c r="E10" s="145"/>
      <c r="F10" s="165" t="s">
        <v>169</v>
      </c>
      <c r="G10" s="145">
        <v>11427</v>
      </c>
      <c r="H10" s="145">
        <v>16385</v>
      </c>
      <c r="I10" s="316">
        <v>8650</v>
      </c>
      <c r="J10" s="441"/>
    </row>
    <row r="11" spans="1:10" ht="12.75" customHeight="1">
      <c r="A11" s="164" t="s">
        <v>14</v>
      </c>
      <c r="B11" s="165" t="s">
        <v>330</v>
      </c>
      <c r="C11" s="146"/>
      <c r="D11" s="146"/>
      <c r="E11" s="146"/>
      <c r="F11" s="233"/>
      <c r="G11" s="145"/>
      <c r="H11" s="145"/>
      <c r="I11" s="316"/>
      <c r="J11" s="441"/>
    </row>
    <row r="12" spans="1:10" ht="12.75" customHeight="1">
      <c r="A12" s="164" t="s">
        <v>15</v>
      </c>
      <c r="B12" s="28"/>
      <c r="C12" s="145"/>
      <c r="D12" s="145"/>
      <c r="E12" s="145"/>
      <c r="F12" s="233"/>
      <c r="G12" s="145"/>
      <c r="H12" s="145"/>
      <c r="I12" s="316"/>
      <c r="J12" s="441"/>
    </row>
    <row r="13" spans="1:10" ht="12.75" customHeight="1">
      <c r="A13" s="164" t="s">
        <v>16</v>
      </c>
      <c r="B13" s="28"/>
      <c r="C13" s="145"/>
      <c r="D13" s="145"/>
      <c r="E13" s="145"/>
      <c r="F13" s="234"/>
      <c r="G13" s="145"/>
      <c r="H13" s="145"/>
      <c r="I13" s="316"/>
      <c r="J13" s="441"/>
    </row>
    <row r="14" spans="1:10" ht="12.75" customHeight="1">
      <c r="A14" s="164" t="s">
        <v>17</v>
      </c>
      <c r="B14" s="231"/>
      <c r="C14" s="146"/>
      <c r="D14" s="146"/>
      <c r="E14" s="146"/>
      <c r="F14" s="233"/>
      <c r="G14" s="145"/>
      <c r="H14" s="145"/>
      <c r="I14" s="316"/>
      <c r="J14" s="441"/>
    </row>
    <row r="15" spans="1:10" ht="12.75">
      <c r="A15" s="164" t="s">
        <v>18</v>
      </c>
      <c r="B15" s="28"/>
      <c r="C15" s="146"/>
      <c r="D15" s="146"/>
      <c r="E15" s="146"/>
      <c r="F15" s="233"/>
      <c r="G15" s="145"/>
      <c r="H15" s="145"/>
      <c r="I15" s="316"/>
      <c r="J15" s="441"/>
    </row>
    <row r="16" spans="1:10" ht="12.75" customHeight="1" thickBot="1">
      <c r="A16" s="201" t="s">
        <v>19</v>
      </c>
      <c r="B16" s="232"/>
      <c r="C16" s="203"/>
      <c r="D16" s="203"/>
      <c r="E16" s="203"/>
      <c r="F16" s="202" t="s">
        <v>39</v>
      </c>
      <c r="G16" s="323">
        <v>31732</v>
      </c>
      <c r="H16" s="323">
        <v>37162</v>
      </c>
      <c r="I16" s="321"/>
      <c r="J16" s="441"/>
    </row>
    <row r="17" spans="1:10" ht="15.75" customHeight="1" thickBot="1">
      <c r="A17" s="167" t="s">
        <v>20</v>
      </c>
      <c r="B17" s="58" t="s">
        <v>340</v>
      </c>
      <c r="C17" s="148">
        <f>+C6+C8+C9+C11+C12+C13+C14+C15+C16</f>
        <v>116981</v>
      </c>
      <c r="D17" s="148">
        <f>+D6+D8+D9+D11+D12+D13+D14+D15+D16</f>
        <v>121631</v>
      </c>
      <c r="E17" s="148">
        <f>+E6+E8+E9+E11+E12+E13+E14+E15+E16</f>
        <v>20686</v>
      </c>
      <c r="F17" s="58" t="s">
        <v>341</v>
      </c>
      <c r="G17" s="148">
        <f>+G6+G8+G10+G11+G12+G13+G14+G15+G16</f>
        <v>168024</v>
      </c>
      <c r="H17" s="148">
        <f>+H6+H8+H10+H11+H12+H13+H14+H15+H16</f>
        <v>183895</v>
      </c>
      <c r="I17" s="186">
        <f>+I6+I8+I10+I11+I12+I13+I14+I15+I16</f>
        <v>34828</v>
      </c>
      <c r="J17" s="441"/>
    </row>
    <row r="18" spans="1:10" ht="12.75" customHeight="1">
      <c r="A18" s="162" t="s">
        <v>21</v>
      </c>
      <c r="B18" s="176" t="s">
        <v>187</v>
      </c>
      <c r="C18" s="183">
        <f>+C19+C20+C21+C22+C23</f>
        <v>51043</v>
      </c>
      <c r="D18" s="183">
        <f>+D19+D20+D21+D22+D23</f>
        <v>62264</v>
      </c>
      <c r="E18" s="183">
        <f>+E19+E20+E21+E22+E23</f>
        <v>14142</v>
      </c>
      <c r="F18" s="170" t="s">
        <v>139</v>
      </c>
      <c r="G18" s="324"/>
      <c r="H18" s="324"/>
      <c r="I18" s="322"/>
      <c r="J18" s="441"/>
    </row>
    <row r="19" spans="1:10" ht="12.75" customHeight="1">
      <c r="A19" s="164" t="s">
        <v>22</v>
      </c>
      <c r="B19" s="177" t="s">
        <v>176</v>
      </c>
      <c r="C19" s="48">
        <v>51043</v>
      </c>
      <c r="D19" s="48">
        <v>62264</v>
      </c>
      <c r="E19" s="48">
        <v>14142</v>
      </c>
      <c r="F19" s="170" t="s">
        <v>142</v>
      </c>
      <c r="G19" s="48"/>
      <c r="H19" s="48"/>
      <c r="I19" s="319"/>
      <c r="J19" s="441"/>
    </row>
    <row r="20" spans="1:10" ht="12.75" customHeight="1">
      <c r="A20" s="162" t="s">
        <v>23</v>
      </c>
      <c r="B20" s="177" t="s">
        <v>177</v>
      </c>
      <c r="C20" s="48"/>
      <c r="D20" s="48"/>
      <c r="E20" s="48"/>
      <c r="F20" s="170" t="s">
        <v>113</v>
      </c>
      <c r="G20" s="48">
        <v>3606</v>
      </c>
      <c r="H20" s="48">
        <v>3606</v>
      </c>
      <c r="I20" s="319"/>
      <c r="J20" s="441"/>
    </row>
    <row r="21" spans="1:10" ht="12.75" customHeight="1">
      <c r="A21" s="164" t="s">
        <v>24</v>
      </c>
      <c r="B21" s="177" t="s">
        <v>178</v>
      </c>
      <c r="C21" s="48"/>
      <c r="D21" s="48"/>
      <c r="E21" s="48"/>
      <c r="F21" s="170" t="s">
        <v>114</v>
      </c>
      <c r="G21" s="48"/>
      <c r="H21" s="48"/>
      <c r="I21" s="319"/>
      <c r="J21" s="441"/>
    </row>
    <row r="22" spans="1:10" ht="12.75" customHeight="1">
      <c r="A22" s="162" t="s">
        <v>25</v>
      </c>
      <c r="B22" s="177" t="s">
        <v>179</v>
      </c>
      <c r="C22" s="48"/>
      <c r="D22" s="48"/>
      <c r="E22" s="48"/>
      <c r="F22" s="169" t="s">
        <v>173</v>
      </c>
      <c r="G22" s="48"/>
      <c r="H22" s="48"/>
      <c r="I22" s="319"/>
      <c r="J22" s="441"/>
    </row>
    <row r="23" spans="1:10" ht="12.75" customHeight="1">
      <c r="A23" s="164" t="s">
        <v>26</v>
      </c>
      <c r="B23" s="178" t="s">
        <v>180</v>
      </c>
      <c r="C23" s="48"/>
      <c r="D23" s="48"/>
      <c r="E23" s="48"/>
      <c r="F23" s="170" t="s">
        <v>143</v>
      </c>
      <c r="G23" s="48"/>
      <c r="H23" s="48"/>
      <c r="I23" s="319"/>
      <c r="J23" s="441"/>
    </row>
    <row r="24" spans="1:10" ht="12.75" customHeight="1">
      <c r="A24" s="162" t="s">
        <v>27</v>
      </c>
      <c r="B24" s="179" t="s">
        <v>181</v>
      </c>
      <c r="C24" s="172">
        <f>+C25+C26+C27+C28+C29</f>
        <v>0</v>
      </c>
      <c r="D24" s="172">
        <f>+D25+D26+D27+D28+D29</f>
        <v>1948</v>
      </c>
      <c r="E24" s="172">
        <f>+E25+E26+E27+E28+E29</f>
        <v>0</v>
      </c>
      <c r="F24" s="180" t="s">
        <v>141</v>
      </c>
      <c r="G24" s="48"/>
      <c r="H24" s="48"/>
      <c r="I24" s="319"/>
      <c r="J24" s="441"/>
    </row>
    <row r="25" spans="1:10" ht="12.75" customHeight="1">
      <c r="A25" s="164" t="s">
        <v>28</v>
      </c>
      <c r="B25" s="178" t="s">
        <v>182</v>
      </c>
      <c r="C25" s="48"/>
      <c r="D25" s="48">
        <v>1948</v>
      </c>
      <c r="E25" s="48"/>
      <c r="F25" s="180" t="s">
        <v>334</v>
      </c>
      <c r="G25" s="48"/>
      <c r="H25" s="48"/>
      <c r="I25" s="319"/>
      <c r="J25" s="441"/>
    </row>
    <row r="26" spans="1:10" ht="12.75" customHeight="1">
      <c r="A26" s="162" t="s">
        <v>29</v>
      </c>
      <c r="B26" s="178" t="s">
        <v>183</v>
      </c>
      <c r="C26" s="48"/>
      <c r="D26" s="48"/>
      <c r="E26" s="48"/>
      <c r="F26" s="175"/>
      <c r="G26" s="48"/>
      <c r="H26" s="48"/>
      <c r="I26" s="319"/>
      <c r="J26" s="441"/>
    </row>
    <row r="27" spans="1:10" ht="12.75" customHeight="1">
      <c r="A27" s="164" t="s">
        <v>30</v>
      </c>
      <c r="B27" s="177" t="s">
        <v>184</v>
      </c>
      <c r="C27" s="48"/>
      <c r="D27" s="48"/>
      <c r="E27" s="48"/>
      <c r="F27" s="56"/>
      <c r="G27" s="48"/>
      <c r="H27" s="48"/>
      <c r="I27" s="319"/>
      <c r="J27" s="441"/>
    </row>
    <row r="28" spans="1:10" ht="12.75" customHeight="1">
      <c r="A28" s="162" t="s">
        <v>31</v>
      </c>
      <c r="B28" s="181" t="s">
        <v>185</v>
      </c>
      <c r="C28" s="48"/>
      <c r="D28" s="48"/>
      <c r="E28" s="48"/>
      <c r="F28" s="28"/>
      <c r="G28" s="48"/>
      <c r="H28" s="48"/>
      <c r="I28" s="319"/>
      <c r="J28" s="441"/>
    </row>
    <row r="29" spans="1:10" ht="12.75" customHeight="1" thickBot="1">
      <c r="A29" s="164" t="s">
        <v>32</v>
      </c>
      <c r="B29" s="182" t="s">
        <v>186</v>
      </c>
      <c r="C29" s="48"/>
      <c r="D29" s="48"/>
      <c r="E29" s="48"/>
      <c r="F29" s="56"/>
      <c r="G29" s="48"/>
      <c r="H29" s="48"/>
      <c r="I29" s="319"/>
      <c r="J29" s="441"/>
    </row>
    <row r="30" spans="1:10" ht="21.75" customHeight="1" thickBot="1">
      <c r="A30" s="167" t="s">
        <v>33</v>
      </c>
      <c r="B30" s="58" t="s">
        <v>331</v>
      </c>
      <c r="C30" s="148">
        <f>+C18+C24</f>
        <v>51043</v>
      </c>
      <c r="D30" s="148">
        <f>+D18+D24</f>
        <v>64212</v>
      </c>
      <c r="E30" s="148">
        <f>+E18+E24</f>
        <v>14142</v>
      </c>
      <c r="F30" s="58" t="s">
        <v>335</v>
      </c>
      <c r="G30" s="148">
        <f>SUM(G18:G29)</f>
        <v>3606</v>
      </c>
      <c r="H30" s="148">
        <f>SUM(H18:H29)</f>
        <v>3606</v>
      </c>
      <c r="I30" s="186">
        <f>SUM(I18:I29)</f>
        <v>0</v>
      </c>
      <c r="J30" s="441"/>
    </row>
    <row r="31" spans="1:10" ht="13.5" thickBot="1">
      <c r="A31" s="167" t="s">
        <v>34</v>
      </c>
      <c r="B31" s="173" t="s">
        <v>336</v>
      </c>
      <c r="C31" s="313">
        <f>+C17+C30</f>
        <v>168024</v>
      </c>
      <c r="D31" s="313">
        <f>+D17+D30</f>
        <v>185843</v>
      </c>
      <c r="E31" s="174">
        <f>+E17+E30</f>
        <v>34828</v>
      </c>
      <c r="F31" s="173" t="s">
        <v>337</v>
      </c>
      <c r="G31" s="313">
        <f>+G17+G30</f>
        <v>171630</v>
      </c>
      <c r="H31" s="313">
        <f>+H17+H30</f>
        <v>187501</v>
      </c>
      <c r="I31" s="174">
        <f>+I17+I30</f>
        <v>34828</v>
      </c>
      <c r="J31" s="441"/>
    </row>
    <row r="32" spans="1:10" ht="13.5" thickBot="1">
      <c r="A32" s="167" t="s">
        <v>35</v>
      </c>
      <c r="B32" s="173" t="s">
        <v>117</v>
      </c>
      <c r="C32" s="313">
        <f>IF(C17-G17&lt;0,G17-C17,"-")</f>
        <v>51043</v>
      </c>
      <c r="D32" s="313">
        <f>IF(D17-H17&lt;0,H17-D17,"-")</f>
        <v>62264</v>
      </c>
      <c r="E32" s="174">
        <f>IF(E17-I17&lt;0,I17-E17,"-")</f>
        <v>14142</v>
      </c>
      <c r="F32" s="173" t="s">
        <v>118</v>
      </c>
      <c r="G32" s="313" t="str">
        <f>IF(C17-G17&gt;0,C17-G17,"-")</f>
        <v>-</v>
      </c>
      <c r="H32" s="313" t="str">
        <f>IF(D17-H17&gt;0,D17-H17,"-")</f>
        <v>-</v>
      </c>
      <c r="I32" s="174" t="str">
        <f>IF(E17-I17&gt;0,E17-I17,"-")</f>
        <v>-</v>
      </c>
      <c r="J32" s="441"/>
    </row>
    <row r="33" spans="1:10" ht="13.5" thickBot="1">
      <c r="A33" s="167" t="s">
        <v>36</v>
      </c>
      <c r="B33" s="173" t="s">
        <v>174</v>
      </c>
      <c r="C33" s="313" t="str">
        <f>IF(C17+C30-G26&lt;0,G26-(C17+C30),"-")</f>
        <v>-</v>
      </c>
      <c r="D33" s="313" t="str">
        <f>IF(D17+D30-H26&lt;0,H26-(D17+D30),"-")</f>
        <v>-</v>
      </c>
      <c r="E33" s="174" t="str">
        <f>IF(E17+E30-I26&lt;0,I26-(E17+E30),"-")</f>
        <v>-</v>
      </c>
      <c r="F33" s="173" t="s">
        <v>175</v>
      </c>
      <c r="G33" s="313">
        <f>IF(C17+C30-G26&gt;0,C17+C30-G26,"-")</f>
        <v>168024</v>
      </c>
      <c r="H33" s="313">
        <f>IF(D17+D30-H26&gt;0,D17+D30-H26,"-")</f>
        <v>185843</v>
      </c>
      <c r="I33" s="174">
        <f>IF(E17+E30-I26&gt;0,E17+E30-I26,"-")</f>
        <v>34828</v>
      </c>
      <c r="J33" s="441"/>
    </row>
  </sheetData>
  <sheetProtection sheet="1" objects="1" scenarios="1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4">
      <selection activeCell="A39" sqref="A39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327" t="s">
        <v>108</v>
      </c>
      <c r="B1" s="93"/>
      <c r="C1" s="93"/>
      <c r="D1" s="93"/>
      <c r="E1" s="328" t="s">
        <v>112</v>
      </c>
    </row>
    <row r="2" spans="1:5" ht="12.75">
      <c r="A2" s="93"/>
      <c r="B2" s="93"/>
      <c r="C2" s="93"/>
      <c r="D2" s="93"/>
      <c r="E2" s="93"/>
    </row>
    <row r="3" spans="1:5" ht="12.75">
      <c r="A3" s="329"/>
      <c r="B3" s="330"/>
      <c r="C3" s="329"/>
      <c r="D3" s="331"/>
      <c r="E3" s="330"/>
    </row>
    <row r="4" spans="1:5" ht="15.75">
      <c r="A4" s="95" t="str">
        <f>+ÖSSZEFÜGGÉSEK!A6</f>
        <v>2015. évi eredeti előirányzat BEVÉTELEK</v>
      </c>
      <c r="B4" s="332"/>
      <c r="C4" s="333"/>
      <c r="D4" s="331"/>
      <c r="E4" s="330"/>
    </row>
    <row r="5" spans="1:5" ht="12.75">
      <c r="A5" s="329"/>
      <c r="B5" s="330"/>
      <c r="C5" s="329"/>
      <c r="D5" s="331"/>
      <c r="E5" s="330"/>
    </row>
    <row r="6" spans="1:5" ht="12.75">
      <c r="A6" s="329" t="s">
        <v>513</v>
      </c>
      <c r="B6" s="330">
        <f>+'1.1.sz.mell.'!C63</f>
        <v>856769</v>
      </c>
      <c r="C6" s="329" t="s">
        <v>470</v>
      </c>
      <c r="D6" s="331">
        <f>+'2.1.sz.mell  '!C18+'2.2.sz.mell  '!C17</f>
        <v>856769</v>
      </c>
      <c r="E6" s="330">
        <f>+B6-D6</f>
        <v>0</v>
      </c>
    </row>
    <row r="7" spans="1:5" ht="12.75">
      <c r="A7" s="329" t="s">
        <v>529</v>
      </c>
      <c r="B7" s="330">
        <f>+'1.1.sz.mell.'!C87</f>
        <v>103790</v>
      </c>
      <c r="C7" s="329" t="s">
        <v>477</v>
      </c>
      <c r="D7" s="331">
        <f>+'2.1.sz.mell  '!C29+'2.2.sz.mell  '!C30</f>
        <v>103790</v>
      </c>
      <c r="E7" s="330">
        <f>+B7-D7</f>
        <v>0</v>
      </c>
    </row>
    <row r="8" spans="1:5" ht="12.75">
      <c r="A8" s="329" t="s">
        <v>530</v>
      </c>
      <c r="B8" s="330">
        <f>+'1.1.sz.mell.'!C88</f>
        <v>960559</v>
      </c>
      <c r="C8" s="329" t="s">
        <v>478</v>
      </c>
      <c r="D8" s="331">
        <f>+'2.1.sz.mell  '!C30+'2.2.sz.mell  '!C31</f>
        <v>960559</v>
      </c>
      <c r="E8" s="330">
        <f>+B8-D8</f>
        <v>0</v>
      </c>
    </row>
    <row r="9" spans="1:5" ht="12.75">
      <c r="A9" s="329"/>
      <c r="B9" s="330"/>
      <c r="C9" s="329"/>
      <c r="D9" s="331"/>
      <c r="E9" s="330"/>
    </row>
    <row r="10" spans="1:5" ht="15.75">
      <c r="A10" s="95" t="str">
        <f>+ÖSSZEFÜGGÉSEK!A13</f>
        <v>2015. évi módosított előirányzat BEVÉTELEK</v>
      </c>
      <c r="B10" s="332"/>
      <c r="C10" s="333"/>
      <c r="D10" s="331"/>
      <c r="E10" s="330"/>
    </row>
    <row r="11" spans="1:5" ht="12.75">
      <c r="A11" s="329"/>
      <c r="B11" s="330"/>
      <c r="C11" s="329"/>
      <c r="D11" s="331"/>
      <c r="E11" s="330"/>
    </row>
    <row r="12" spans="1:5" ht="12.75">
      <c r="A12" s="329" t="s">
        <v>514</v>
      </c>
      <c r="B12" s="330">
        <f>+'1.1.sz.mell.'!D63</f>
        <v>912321</v>
      </c>
      <c r="C12" s="329" t="s">
        <v>471</v>
      </c>
      <c r="D12" s="331">
        <f>+'2.1.sz.mell  '!D18+'2.2.sz.mell  '!D17</f>
        <v>912321</v>
      </c>
      <c r="E12" s="330">
        <f>+B12-D12</f>
        <v>0</v>
      </c>
    </row>
    <row r="13" spans="1:5" ht="12.75">
      <c r="A13" s="329" t="s">
        <v>515</v>
      </c>
      <c r="B13" s="330">
        <f>+'1.1.sz.mell.'!D87</f>
        <v>120112</v>
      </c>
      <c r="C13" s="329" t="s">
        <v>479</v>
      </c>
      <c r="D13" s="331">
        <f>+'2.1.sz.mell  '!D29+'2.2.sz.mell  '!D30</f>
        <v>120112</v>
      </c>
      <c r="E13" s="330">
        <f>+B13-D13</f>
        <v>0</v>
      </c>
    </row>
    <row r="14" spans="1:5" ht="12.75">
      <c r="A14" s="329" t="s">
        <v>516</v>
      </c>
      <c r="B14" s="330">
        <f>+'1.1.sz.mell.'!D88</f>
        <v>1032433</v>
      </c>
      <c r="C14" s="329" t="s">
        <v>480</v>
      </c>
      <c r="D14" s="331">
        <f>+'2.1.sz.mell  '!D30+'2.2.sz.mell  '!D31</f>
        <v>1032433</v>
      </c>
      <c r="E14" s="330">
        <f>+B14-D14</f>
        <v>0</v>
      </c>
    </row>
    <row r="15" spans="1:5" ht="12.75">
      <c r="A15" s="329"/>
      <c r="B15" s="330"/>
      <c r="C15" s="329"/>
      <c r="D15" s="331"/>
      <c r="E15" s="330"/>
    </row>
    <row r="16" spans="1:5" ht="14.25">
      <c r="A16" s="334" t="str">
        <f>+ÖSSZEFÜGGÉSEK!A19</f>
        <v>2015. I. félévi (I-II. negyedévi) teljesítés BEVÉTELEK</v>
      </c>
      <c r="B16" s="94"/>
      <c r="C16" s="333"/>
      <c r="D16" s="331"/>
      <c r="E16" s="330"/>
    </row>
    <row r="17" spans="1:5" ht="12.75">
      <c r="A17" s="329"/>
      <c r="B17" s="330"/>
      <c r="C17" s="329"/>
      <c r="D17" s="331"/>
      <c r="E17" s="330"/>
    </row>
    <row r="18" spans="1:5" ht="12.75">
      <c r="A18" s="329" t="s">
        <v>517</v>
      </c>
      <c r="B18" s="330">
        <f>+'1.1.sz.mell.'!E63</f>
        <v>417901</v>
      </c>
      <c r="C18" s="329" t="s">
        <v>472</v>
      </c>
      <c r="D18" s="331">
        <f>+'2.1.sz.mell  '!E18+'2.2.sz.mell  '!E17</f>
        <v>417901</v>
      </c>
      <c r="E18" s="330">
        <f>+B18-D18</f>
        <v>0</v>
      </c>
    </row>
    <row r="19" spans="1:5" ht="12.75">
      <c r="A19" s="329" t="s">
        <v>518</v>
      </c>
      <c r="B19" s="330">
        <f>+'1.1.sz.mell.'!E87</f>
        <v>118164</v>
      </c>
      <c r="C19" s="329" t="s">
        <v>481</v>
      </c>
      <c r="D19" s="331">
        <f>+'2.1.sz.mell  '!E29+'2.2.sz.mell  '!E30</f>
        <v>118164</v>
      </c>
      <c r="E19" s="330">
        <f>+B19-D19</f>
        <v>0</v>
      </c>
    </row>
    <row r="20" spans="1:5" ht="12.75">
      <c r="A20" s="329" t="s">
        <v>519</v>
      </c>
      <c r="B20" s="330">
        <f>+'1.1.sz.mell.'!E88</f>
        <v>536065</v>
      </c>
      <c r="C20" s="329" t="s">
        <v>482</v>
      </c>
      <c r="D20" s="331">
        <f>+'2.1.sz.mell  '!E30+'2.2.sz.mell  '!E31</f>
        <v>536065</v>
      </c>
      <c r="E20" s="330">
        <f>+B20-D20</f>
        <v>0</v>
      </c>
    </row>
    <row r="21" spans="1:5" ht="12.75">
      <c r="A21" s="329"/>
      <c r="B21" s="330"/>
      <c r="C21" s="329"/>
      <c r="D21" s="331"/>
      <c r="E21" s="330"/>
    </row>
    <row r="22" spans="1:5" ht="15.75">
      <c r="A22" s="95" t="str">
        <f>+ÖSSZEFÜGGÉSEK!A25</f>
        <v>2015. évi eredeti előirányzat KIADÁSOK</v>
      </c>
      <c r="B22" s="332"/>
      <c r="C22" s="333"/>
      <c r="D22" s="331"/>
      <c r="E22" s="330"/>
    </row>
    <row r="23" spans="1:5" ht="12.75">
      <c r="A23" s="329"/>
      <c r="B23" s="330"/>
      <c r="C23" s="329"/>
      <c r="D23" s="331"/>
      <c r="E23" s="330"/>
    </row>
    <row r="24" spans="1:5" ht="12.75">
      <c r="A24" s="329" t="s">
        <v>531</v>
      </c>
      <c r="B24" s="330">
        <f>+'1.1.sz.mell.'!C130</f>
        <v>956953</v>
      </c>
      <c r="C24" s="329" t="s">
        <v>473</v>
      </c>
      <c r="D24" s="331">
        <f>+'2.1.sz.mell  '!G18+'2.2.sz.mell  '!G17</f>
        <v>956953</v>
      </c>
      <c r="E24" s="330">
        <f>+B24-D24</f>
        <v>0</v>
      </c>
    </row>
    <row r="25" spans="1:5" ht="12.75">
      <c r="A25" s="329" t="s">
        <v>521</v>
      </c>
      <c r="B25" s="330">
        <f>+'1.1.sz.mell.'!C155</f>
        <v>3606</v>
      </c>
      <c r="C25" s="329" t="s">
        <v>483</v>
      </c>
      <c r="D25" s="331">
        <f>+'2.1.sz.mell  '!G29+'2.2.sz.mell  '!G30</f>
        <v>3606</v>
      </c>
      <c r="E25" s="330">
        <f>+B25-D25</f>
        <v>0</v>
      </c>
    </row>
    <row r="26" spans="1:5" ht="12.75">
      <c r="A26" s="329" t="s">
        <v>522</v>
      </c>
      <c r="B26" s="330">
        <f>+'1.1.sz.mell.'!C156</f>
        <v>960559</v>
      </c>
      <c r="C26" s="329" t="s">
        <v>484</v>
      </c>
      <c r="D26" s="331">
        <f>+'2.1.sz.mell  '!G30+'2.2.sz.mell  '!G31</f>
        <v>960559</v>
      </c>
      <c r="E26" s="330">
        <f>+B26-D26</f>
        <v>0</v>
      </c>
    </row>
    <row r="27" spans="1:5" ht="12.75">
      <c r="A27" s="329"/>
      <c r="B27" s="330"/>
      <c r="C27" s="329"/>
      <c r="D27" s="331"/>
      <c r="E27" s="330"/>
    </row>
    <row r="28" spans="1:5" ht="15.75">
      <c r="A28" s="95" t="str">
        <f>+ÖSSZEFÜGGÉSEK!A31</f>
        <v>2015. évi módosított előirányzat KIADÁSOK</v>
      </c>
      <c r="B28" s="332"/>
      <c r="C28" s="333"/>
      <c r="D28" s="331"/>
      <c r="E28" s="330"/>
    </row>
    <row r="29" spans="1:5" ht="12.75">
      <c r="A29" s="329"/>
      <c r="B29" s="330"/>
      <c r="C29" s="329"/>
      <c r="D29" s="331"/>
      <c r="E29" s="330"/>
    </row>
    <row r="30" spans="1:5" ht="12.75">
      <c r="A30" s="329" t="s">
        <v>523</v>
      </c>
      <c r="B30" s="330">
        <f>+'1.1.sz.mell.'!D130</f>
        <v>1016784</v>
      </c>
      <c r="C30" s="329" t="s">
        <v>474</v>
      </c>
      <c r="D30" s="331">
        <f>+'2.1.sz.mell  '!H18+'2.2.sz.mell  '!H17</f>
        <v>1016784</v>
      </c>
      <c r="E30" s="330">
        <f>+B30-D30</f>
        <v>0</v>
      </c>
    </row>
    <row r="31" spans="1:5" ht="12.75">
      <c r="A31" s="329" t="s">
        <v>524</v>
      </c>
      <c r="B31" s="330">
        <f>+'1.1.sz.mell.'!D155</f>
        <v>15649</v>
      </c>
      <c r="C31" s="329" t="s">
        <v>485</v>
      </c>
      <c r="D31" s="331">
        <f>+'2.1.sz.mell  '!H29+'2.2.sz.mell  '!H30</f>
        <v>15649</v>
      </c>
      <c r="E31" s="330">
        <f>+B31-D31</f>
        <v>0</v>
      </c>
    </row>
    <row r="32" spans="1:5" ht="12.75">
      <c r="A32" s="329" t="s">
        <v>525</v>
      </c>
      <c r="B32" s="330">
        <f>+'1.1.sz.mell.'!D156</f>
        <v>1032433</v>
      </c>
      <c r="C32" s="329" t="s">
        <v>486</v>
      </c>
      <c r="D32" s="331">
        <f>+'2.1.sz.mell  '!H30+'2.2.sz.mell  '!H31</f>
        <v>1032433</v>
      </c>
      <c r="E32" s="330">
        <f>+B32-D32</f>
        <v>0</v>
      </c>
    </row>
    <row r="33" spans="1:5" ht="12.75">
      <c r="A33" s="329"/>
      <c r="B33" s="330"/>
      <c r="C33" s="329"/>
      <c r="D33" s="331"/>
      <c r="E33" s="330"/>
    </row>
    <row r="34" spans="1:5" ht="15.75">
      <c r="A34" s="335" t="str">
        <f>+ÖSSZEFÜGGÉSEK!A37</f>
        <v>2015. I. félévi (I-II. negyedévi) teljesítés KIADÁSOK</v>
      </c>
      <c r="B34" s="332"/>
      <c r="C34" s="333"/>
      <c r="D34" s="331"/>
      <c r="E34" s="330"/>
    </row>
    <row r="35" spans="1:5" ht="12.75">
      <c r="A35" s="329"/>
      <c r="B35" s="330"/>
      <c r="C35" s="329"/>
      <c r="D35" s="331"/>
      <c r="E35" s="330"/>
    </row>
    <row r="36" spans="1:5" ht="12.75">
      <c r="A36" s="329" t="s">
        <v>526</v>
      </c>
      <c r="B36" s="330">
        <f>+'1.1.sz.mell.'!E130</f>
        <v>446724</v>
      </c>
      <c r="C36" s="329" t="s">
        <v>475</v>
      </c>
      <c r="D36" s="331">
        <f>+'2.1.sz.mell  '!I18+'2.2.sz.mell  '!I17</f>
        <v>446724</v>
      </c>
      <c r="E36" s="330">
        <f>+B36-D36</f>
        <v>0</v>
      </c>
    </row>
    <row r="37" spans="1:5" ht="12.75">
      <c r="A37" s="329" t="s">
        <v>527</v>
      </c>
      <c r="B37" s="330">
        <f>+'1.1.sz.mell.'!E155</f>
        <v>12043</v>
      </c>
      <c r="C37" s="329" t="s">
        <v>487</v>
      </c>
      <c r="D37" s="331">
        <f>+'2.1.sz.mell  '!I29+'2.2.sz.mell  '!I30</f>
        <v>12043</v>
      </c>
      <c r="E37" s="330">
        <f>+B37-D37</f>
        <v>0</v>
      </c>
    </row>
    <row r="38" spans="1:5" ht="12.75">
      <c r="A38" s="329" t="s">
        <v>532</v>
      </c>
      <c r="B38" s="330">
        <f>+'1.1.sz.mell.'!E156</f>
        <v>458767</v>
      </c>
      <c r="C38" s="329" t="s">
        <v>488</v>
      </c>
      <c r="D38" s="331">
        <f>+'2.1.sz.mell  '!I30+'2.2.sz.mell  '!I31</f>
        <v>458767</v>
      </c>
      <c r="E38" s="330">
        <f>+B38-D38</f>
        <v>0</v>
      </c>
    </row>
  </sheetData>
  <sheetProtection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5"/>
  <sheetViews>
    <sheetView workbookViewId="0" topLeftCell="A4">
      <selection activeCell="D34" sqref="D34"/>
    </sheetView>
  </sheetViews>
  <sheetFormatPr defaultColWidth="9.00390625" defaultRowHeight="12.75"/>
  <cols>
    <col min="1" max="1" width="47.125" style="26" customWidth="1"/>
    <col min="2" max="2" width="15.625" style="25" customWidth="1"/>
    <col min="3" max="3" width="16.375" style="25" customWidth="1"/>
    <col min="4" max="5" width="18.00390625" style="25" customWidth="1"/>
    <col min="6" max="6" width="16.625" style="25" customWidth="1"/>
    <col min="7" max="7" width="18.875" style="35" customWidth="1"/>
    <col min="8" max="9" width="12.875" style="25" customWidth="1"/>
    <col min="10" max="10" width="13.875" style="25" customWidth="1"/>
    <col min="11" max="16384" width="9.375" style="25" customWidth="1"/>
  </cols>
  <sheetData>
    <row r="1" spans="1:7" ht="25.5" customHeight="1">
      <c r="A1" s="443" t="s">
        <v>0</v>
      </c>
      <c r="B1" s="443"/>
      <c r="C1" s="443"/>
      <c r="D1" s="443"/>
      <c r="E1" s="443"/>
      <c r="F1" s="443"/>
      <c r="G1" s="443"/>
    </row>
    <row r="2" spans="1:7" ht="22.5" customHeight="1" thickBot="1">
      <c r="A2" s="79"/>
      <c r="B2" s="35"/>
      <c r="C2" s="35"/>
      <c r="D2" s="35"/>
      <c r="E2" s="35"/>
      <c r="F2" s="35"/>
      <c r="G2" s="30" t="s">
        <v>50</v>
      </c>
    </row>
    <row r="3" spans="1:7" s="27" customFormat="1" ht="44.25" customHeight="1" thickBot="1">
      <c r="A3" s="80" t="s">
        <v>54</v>
      </c>
      <c r="B3" s="81" t="s">
        <v>55</v>
      </c>
      <c r="C3" s="81" t="s">
        <v>56</v>
      </c>
      <c r="D3" s="81" t="str">
        <f>+CONCATENATE("Felhasználás   ",LEFT(ÖSSZEFÜGGÉSEK!A6,4)-1,". XII. 31-ig")</f>
        <v>Felhasználás   2014. XII. 31-ig</v>
      </c>
      <c r="E3" s="81" t="str">
        <f>+CONCATENATE(LEFT(ÖSSZEFÜGGÉSEK!A6,4),". évi",CHAR(10),"módosított előirányzat")</f>
        <v>2015. évi
módosított előirányzat</v>
      </c>
      <c r="F3" s="81" t="str">
        <f>+CONCATENATE("Teljesítés",CHAR(10),LEFT(ÖSSZEFÜGGÉSEK!A6,4),". VI. 30-ig")</f>
        <v>Teljesítés
2015. VI. 30-ig</v>
      </c>
      <c r="G3" s="31" t="str">
        <f>+CONCATENATE("Összes teljesítés",CHAR(10),LEFT(ÖSSZEFÜGGÉSEK!A6,4),". VI. 30-ig")</f>
        <v>Összes teljesítés
2015. VI. 30-ig</v>
      </c>
    </row>
    <row r="4" spans="1:7" s="35" customFormat="1" ht="12" customHeight="1" thickBot="1">
      <c r="A4" s="32" t="s">
        <v>428</v>
      </c>
      <c r="B4" s="33" t="s">
        <v>429</v>
      </c>
      <c r="C4" s="33" t="s">
        <v>430</v>
      </c>
      <c r="D4" s="33" t="s">
        <v>432</v>
      </c>
      <c r="E4" s="33" t="s">
        <v>431</v>
      </c>
      <c r="F4" s="33" t="s">
        <v>433</v>
      </c>
      <c r="G4" s="34" t="s">
        <v>489</v>
      </c>
    </row>
    <row r="5" spans="1:7" ht="15.75" customHeight="1">
      <c r="A5" s="409" t="s">
        <v>538</v>
      </c>
      <c r="B5" s="39">
        <v>692</v>
      </c>
      <c r="C5" s="265" t="s">
        <v>555</v>
      </c>
      <c r="D5" s="39"/>
      <c r="E5" s="39">
        <v>692</v>
      </c>
      <c r="F5" s="39"/>
      <c r="G5" s="40">
        <f aca="true" t="shared" si="0" ref="G5:G24">B5-D5-F5</f>
        <v>692</v>
      </c>
    </row>
    <row r="6" spans="1:7" ht="15.75" customHeight="1">
      <c r="A6" s="410" t="s">
        <v>539</v>
      </c>
      <c r="B6" s="39">
        <v>1500</v>
      </c>
      <c r="C6" s="265" t="s">
        <v>555</v>
      </c>
      <c r="D6" s="39"/>
      <c r="E6" s="39">
        <v>1500</v>
      </c>
      <c r="F6" s="39">
        <v>342</v>
      </c>
      <c r="G6" s="40">
        <f t="shared" si="0"/>
        <v>1158</v>
      </c>
    </row>
    <row r="7" spans="1:7" ht="15.75" customHeight="1">
      <c r="A7" s="411" t="s">
        <v>540</v>
      </c>
      <c r="B7" s="39">
        <v>1600</v>
      </c>
      <c r="C7" s="265" t="s">
        <v>555</v>
      </c>
      <c r="D7" s="39"/>
      <c r="E7" s="39">
        <v>1600</v>
      </c>
      <c r="F7" s="39"/>
      <c r="G7" s="40">
        <f t="shared" si="0"/>
        <v>1600</v>
      </c>
    </row>
    <row r="8" spans="1:7" ht="15.75" customHeight="1">
      <c r="A8" s="410" t="s">
        <v>541</v>
      </c>
      <c r="B8" s="39">
        <v>1100</v>
      </c>
      <c r="C8" s="265" t="s">
        <v>555</v>
      </c>
      <c r="D8" s="39"/>
      <c r="E8" s="39">
        <v>1100</v>
      </c>
      <c r="F8" s="39"/>
      <c r="G8" s="40">
        <f t="shared" si="0"/>
        <v>1100</v>
      </c>
    </row>
    <row r="9" spans="1:7" ht="15.75" customHeight="1">
      <c r="A9" s="412" t="s">
        <v>542</v>
      </c>
      <c r="B9" s="42">
        <v>1600</v>
      </c>
      <c r="C9" s="266" t="s">
        <v>555</v>
      </c>
      <c r="D9" s="39"/>
      <c r="E9" s="42">
        <v>1600</v>
      </c>
      <c r="F9" s="39">
        <v>790</v>
      </c>
      <c r="G9" s="40">
        <f t="shared" si="0"/>
        <v>810</v>
      </c>
    </row>
    <row r="10" spans="1:7" ht="15.75" customHeight="1">
      <c r="A10" s="412" t="s">
        <v>543</v>
      </c>
      <c r="B10" s="42">
        <v>47882</v>
      </c>
      <c r="C10" s="266" t="s">
        <v>555</v>
      </c>
      <c r="D10" s="39"/>
      <c r="E10" s="42">
        <v>47882</v>
      </c>
      <c r="F10" s="39">
        <v>5759</v>
      </c>
      <c r="G10" s="40">
        <f t="shared" si="0"/>
        <v>42123</v>
      </c>
    </row>
    <row r="11" spans="1:7" ht="15.75" customHeight="1">
      <c r="A11" s="412" t="s">
        <v>544</v>
      </c>
      <c r="B11" s="42">
        <v>495</v>
      </c>
      <c r="C11" s="266" t="s">
        <v>555</v>
      </c>
      <c r="D11" s="39"/>
      <c r="E11" s="42">
        <v>495</v>
      </c>
      <c r="F11" s="39"/>
      <c r="G11" s="40">
        <f t="shared" si="0"/>
        <v>495</v>
      </c>
    </row>
    <row r="12" spans="1:7" ht="15.75" customHeight="1">
      <c r="A12" s="412" t="s">
        <v>545</v>
      </c>
      <c r="B12" s="42">
        <v>127</v>
      </c>
      <c r="C12" s="266" t="s">
        <v>555</v>
      </c>
      <c r="D12" s="39"/>
      <c r="E12" s="42">
        <v>132</v>
      </c>
      <c r="F12" s="39">
        <v>38</v>
      </c>
      <c r="G12" s="40">
        <f t="shared" si="0"/>
        <v>89</v>
      </c>
    </row>
    <row r="13" spans="1:7" ht="15.75" customHeight="1">
      <c r="A13" s="412" t="s">
        <v>546</v>
      </c>
      <c r="B13" s="42">
        <v>330</v>
      </c>
      <c r="C13" s="266" t="s">
        <v>555</v>
      </c>
      <c r="D13" s="39"/>
      <c r="E13" s="42">
        <v>330</v>
      </c>
      <c r="F13" s="39">
        <v>220</v>
      </c>
      <c r="G13" s="40">
        <f t="shared" si="0"/>
        <v>110</v>
      </c>
    </row>
    <row r="14" spans="1:7" ht="15.75" customHeight="1">
      <c r="A14" s="412" t="s">
        <v>547</v>
      </c>
      <c r="B14" s="42">
        <v>600</v>
      </c>
      <c r="C14" s="266" t="s">
        <v>555</v>
      </c>
      <c r="D14" s="39"/>
      <c r="E14" s="42">
        <v>600</v>
      </c>
      <c r="F14" s="39">
        <v>404</v>
      </c>
      <c r="G14" s="40">
        <f t="shared" si="0"/>
        <v>196</v>
      </c>
    </row>
    <row r="15" spans="1:7" ht="15.75" customHeight="1">
      <c r="A15" s="412" t="s">
        <v>548</v>
      </c>
      <c r="B15" s="42">
        <v>1552</v>
      </c>
      <c r="C15" s="266" t="s">
        <v>555</v>
      </c>
      <c r="D15" s="39"/>
      <c r="E15" s="42">
        <v>1552</v>
      </c>
      <c r="F15" s="39">
        <v>879</v>
      </c>
      <c r="G15" s="40">
        <f t="shared" si="0"/>
        <v>673</v>
      </c>
    </row>
    <row r="16" spans="1:7" ht="15.75" customHeight="1">
      <c r="A16" s="412" t="s">
        <v>549</v>
      </c>
      <c r="B16" s="42">
        <v>5250</v>
      </c>
      <c r="C16" s="266" t="s">
        <v>555</v>
      </c>
      <c r="D16" s="39"/>
      <c r="E16" s="42">
        <v>4200</v>
      </c>
      <c r="F16" s="39">
        <v>4237</v>
      </c>
      <c r="G16" s="40">
        <f t="shared" si="0"/>
        <v>1013</v>
      </c>
    </row>
    <row r="17" spans="1:7" ht="15.75" customHeight="1">
      <c r="A17" s="413" t="s">
        <v>550</v>
      </c>
      <c r="B17" s="415">
        <v>647</v>
      </c>
      <c r="C17" s="266" t="s">
        <v>555</v>
      </c>
      <c r="D17" s="39"/>
      <c r="E17" s="416">
        <v>647</v>
      </c>
      <c r="F17" s="39">
        <v>647</v>
      </c>
      <c r="G17" s="40">
        <f t="shared" si="0"/>
        <v>0</v>
      </c>
    </row>
    <row r="18" spans="1:7" ht="15.75" customHeight="1">
      <c r="A18" s="414" t="s">
        <v>551</v>
      </c>
      <c r="B18" s="415">
        <v>200</v>
      </c>
      <c r="C18" s="266" t="s">
        <v>555</v>
      </c>
      <c r="D18" s="39"/>
      <c r="E18" s="416">
        <v>200</v>
      </c>
      <c r="F18" s="39"/>
      <c r="G18" s="40">
        <f t="shared" si="0"/>
        <v>200</v>
      </c>
    </row>
    <row r="19" spans="1:7" ht="15.75" customHeight="1">
      <c r="A19" s="412" t="s">
        <v>552</v>
      </c>
      <c r="B19" s="42">
        <v>371</v>
      </c>
      <c r="C19" s="266" t="s">
        <v>555</v>
      </c>
      <c r="D19" s="39"/>
      <c r="E19" s="416">
        <v>371</v>
      </c>
      <c r="F19" s="39">
        <v>371</v>
      </c>
      <c r="G19" s="40">
        <f t="shared" si="0"/>
        <v>0</v>
      </c>
    </row>
    <row r="20" spans="1:7" ht="15.75" customHeight="1">
      <c r="A20" s="412" t="s">
        <v>553</v>
      </c>
      <c r="B20" s="42"/>
      <c r="C20" s="266" t="s">
        <v>555</v>
      </c>
      <c r="D20" s="39"/>
      <c r="E20" s="416">
        <v>166</v>
      </c>
      <c r="F20" s="39">
        <v>75</v>
      </c>
      <c r="G20" s="40">
        <f t="shared" si="0"/>
        <v>-75</v>
      </c>
    </row>
    <row r="21" spans="1:7" ht="15.75" customHeight="1">
      <c r="A21" s="412" t="s">
        <v>554</v>
      </c>
      <c r="B21" s="42">
        <v>50</v>
      </c>
      <c r="C21" s="266" t="s">
        <v>555</v>
      </c>
      <c r="D21" s="39"/>
      <c r="E21" s="416">
        <v>210</v>
      </c>
      <c r="F21" s="39">
        <v>87</v>
      </c>
      <c r="G21" s="40">
        <f t="shared" si="0"/>
        <v>-37</v>
      </c>
    </row>
    <row r="22" spans="1:7" ht="15.75" customHeight="1">
      <c r="A22" s="412" t="s">
        <v>565</v>
      </c>
      <c r="B22" s="42">
        <v>191</v>
      </c>
      <c r="C22" s="266" t="s">
        <v>555</v>
      </c>
      <c r="D22" s="42"/>
      <c r="E22" s="416"/>
      <c r="F22" s="42">
        <v>191</v>
      </c>
      <c r="G22" s="40">
        <f t="shared" si="0"/>
        <v>0</v>
      </c>
    </row>
    <row r="23" spans="1:7" ht="15.75" customHeight="1">
      <c r="A23" s="425" t="s">
        <v>566</v>
      </c>
      <c r="B23" s="39">
        <v>487</v>
      </c>
      <c r="C23" s="265" t="s">
        <v>555</v>
      </c>
      <c r="D23" s="39"/>
      <c r="E23" s="39"/>
      <c r="F23" s="39">
        <v>487</v>
      </c>
      <c r="G23" s="40">
        <f t="shared" si="0"/>
        <v>0</v>
      </c>
    </row>
    <row r="24" spans="1:7" ht="22.5">
      <c r="A24" s="425" t="s">
        <v>567</v>
      </c>
      <c r="B24" s="39">
        <v>1948</v>
      </c>
      <c r="C24" s="265" t="s">
        <v>555</v>
      </c>
      <c r="D24" s="39"/>
      <c r="E24" s="39">
        <v>1948</v>
      </c>
      <c r="F24" s="39"/>
      <c r="G24" s="40">
        <f t="shared" si="0"/>
        <v>1948</v>
      </c>
    </row>
    <row r="25" spans="1:7" s="37" customFormat="1" ht="18" customHeight="1" thickBot="1">
      <c r="A25" s="421" t="s">
        <v>53</v>
      </c>
      <c r="B25" s="422">
        <f>SUM(B5:B24)</f>
        <v>66622</v>
      </c>
      <c r="C25" s="423"/>
      <c r="D25" s="422">
        <f>SUM(D5:D23)</f>
        <v>0</v>
      </c>
      <c r="E25" s="422">
        <f>SUM(E5:E24)</f>
        <v>65225</v>
      </c>
      <c r="F25" s="422">
        <f>SUM(F5:F23)</f>
        <v>14527</v>
      </c>
      <c r="G25" s="424">
        <f>SUM(G5:G23)</f>
        <v>50147</v>
      </c>
    </row>
  </sheetData>
  <sheetProtection/>
  <mergeCells count="1">
    <mergeCell ref="A1:G1"/>
  </mergeCells>
  <printOptions horizontalCentered="1"/>
  <pageMargins left="0.7874015748031497" right="0.7874015748031497" top="1.0236220472440944" bottom="0.984251968503937" header="0.7874015748031497" footer="0.7874015748031497"/>
  <pageSetup fitToHeight="1" fitToWidth="1" horizontalDpi="300" verticalDpi="300" orientation="landscape" paperSize="9" scale="95" r:id="rId1"/>
  <headerFooter alignWithMargins="0">
    <oddHeader xml:space="preserve">&amp;R&amp;"Times New Roman CE,Félkövér dőlt"&amp;11 3. melléklet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4"/>
  <sheetViews>
    <sheetView workbookViewId="0" topLeftCell="A1">
      <selection activeCell="A11" sqref="A11"/>
    </sheetView>
  </sheetViews>
  <sheetFormatPr defaultColWidth="9.00390625" defaultRowHeight="12.75"/>
  <cols>
    <col min="1" max="1" width="54.125" style="26" customWidth="1"/>
    <col min="2" max="2" width="15.625" style="25" customWidth="1"/>
    <col min="3" max="3" width="16.375" style="25" customWidth="1"/>
    <col min="4" max="5" width="18.00390625" style="25" customWidth="1"/>
    <col min="6" max="6" width="16.625" style="25" customWidth="1"/>
    <col min="7" max="7" width="18.875" style="25" customWidth="1"/>
    <col min="8" max="9" width="12.875" style="25" customWidth="1"/>
    <col min="10" max="10" width="13.875" style="25" customWidth="1"/>
    <col min="11" max="16384" width="9.375" style="25" customWidth="1"/>
  </cols>
  <sheetData>
    <row r="1" spans="1:7" ht="24.75" customHeight="1">
      <c r="A1" s="443" t="s">
        <v>1</v>
      </c>
      <c r="B1" s="443"/>
      <c r="C1" s="443"/>
      <c r="D1" s="443"/>
      <c r="E1" s="443"/>
      <c r="F1" s="443"/>
      <c r="G1" s="443"/>
    </row>
    <row r="2" spans="1:7" ht="23.25" customHeight="1" thickBot="1">
      <c r="A2" s="79"/>
      <c r="B2" s="35"/>
      <c r="C2" s="35"/>
      <c r="D2" s="35"/>
      <c r="E2" s="35"/>
      <c r="F2" s="35"/>
      <c r="G2" s="30" t="s">
        <v>50</v>
      </c>
    </row>
    <row r="3" spans="1:7" s="27" customFormat="1" ht="48.75" customHeight="1" thickBot="1">
      <c r="A3" s="80" t="s">
        <v>57</v>
      </c>
      <c r="B3" s="81" t="s">
        <v>55</v>
      </c>
      <c r="C3" s="81" t="s">
        <v>56</v>
      </c>
      <c r="D3" s="81" t="str">
        <f>+'3.sz.mell.'!D3</f>
        <v>Felhasználás   2014. XII. 31-ig</v>
      </c>
      <c r="E3" s="81" t="str">
        <f>+CONCATENATE(LEFT(ÖSSZEFÜGGÉSEK!A6,4),". évi",CHAR(10),"módosított előirányzat")</f>
        <v>2015. évi
módosított előirányzat</v>
      </c>
      <c r="F3" s="81" t="str">
        <f>+CONCATENATE("Teljesítés",CHAR(10),LEFT(ÖSSZEFÜGGÉSEK!A6,4),". VI. 30-ig")</f>
        <v>Teljesítés
2015. VI. 30-ig</v>
      </c>
      <c r="G3" s="31" t="str">
        <f>+CONCATENATE("Összes teljesítés",CHAR(10),LEFT(ÖSSZEFÜGGÉSEK!A6,4),". VI. 30-ig")</f>
        <v>Összes teljesítés
2015. VI. 30-ig</v>
      </c>
    </row>
    <row r="4" spans="1:7" s="35" customFormat="1" ht="15" customHeight="1" thickBot="1">
      <c r="A4" s="32" t="s">
        <v>428</v>
      </c>
      <c r="B4" s="33" t="s">
        <v>429</v>
      </c>
      <c r="C4" s="33" t="s">
        <v>430</v>
      </c>
      <c r="D4" s="33" t="s">
        <v>432</v>
      </c>
      <c r="E4" s="33" t="s">
        <v>431</v>
      </c>
      <c r="F4" s="33" t="s">
        <v>433</v>
      </c>
      <c r="G4" s="34" t="s">
        <v>489</v>
      </c>
    </row>
    <row r="5" spans="1:7" ht="15.75" customHeight="1">
      <c r="A5" s="417" t="s">
        <v>556</v>
      </c>
      <c r="B5" s="39">
        <v>991</v>
      </c>
      <c r="C5" s="265" t="s">
        <v>555</v>
      </c>
      <c r="D5" s="39"/>
      <c r="E5" s="39">
        <v>991</v>
      </c>
      <c r="F5" s="39">
        <v>0</v>
      </c>
      <c r="G5" s="40">
        <f aca="true" t="shared" si="0" ref="G5:G23">B5-D5-F5</f>
        <v>991</v>
      </c>
    </row>
    <row r="6" spans="1:7" ht="15.75" customHeight="1">
      <c r="A6" s="418" t="s">
        <v>557</v>
      </c>
      <c r="B6" s="419">
        <v>2200</v>
      </c>
      <c r="C6" s="265" t="s">
        <v>555</v>
      </c>
      <c r="D6" s="39"/>
      <c r="E6" s="39">
        <v>2200</v>
      </c>
      <c r="F6" s="39">
        <v>429</v>
      </c>
      <c r="G6" s="40">
        <f t="shared" si="0"/>
        <v>1771</v>
      </c>
    </row>
    <row r="7" spans="1:7" ht="15.75" customHeight="1">
      <c r="A7" s="412" t="s">
        <v>558</v>
      </c>
      <c r="B7" s="42">
        <v>59996</v>
      </c>
      <c r="C7" s="265" t="s">
        <v>555</v>
      </c>
      <c r="D7" s="39"/>
      <c r="E7" s="42">
        <v>59996</v>
      </c>
      <c r="F7" s="39">
        <v>10099</v>
      </c>
      <c r="G7" s="40">
        <f t="shared" si="0"/>
        <v>49897</v>
      </c>
    </row>
    <row r="8" spans="1:7" ht="15.75" customHeight="1">
      <c r="A8" s="426" t="s">
        <v>559</v>
      </c>
      <c r="B8" s="420">
        <v>936</v>
      </c>
      <c r="C8" s="265" t="s">
        <v>555</v>
      </c>
      <c r="D8" s="39"/>
      <c r="E8" s="420">
        <v>936</v>
      </c>
      <c r="F8" s="39">
        <v>973</v>
      </c>
      <c r="G8" s="40">
        <f t="shared" si="0"/>
        <v>-37</v>
      </c>
    </row>
    <row r="9" spans="1:7" ht="15.75" customHeight="1">
      <c r="A9" s="427" t="s">
        <v>560</v>
      </c>
      <c r="B9" s="415">
        <v>500</v>
      </c>
      <c r="C9" s="265" t="s">
        <v>555</v>
      </c>
      <c r="D9" s="39"/>
      <c r="E9" s="415">
        <v>500</v>
      </c>
      <c r="F9" s="39"/>
      <c r="G9" s="40">
        <f t="shared" si="0"/>
        <v>500</v>
      </c>
    </row>
    <row r="10" spans="1:7" ht="24">
      <c r="A10" s="427" t="s">
        <v>561</v>
      </c>
      <c r="B10" s="415">
        <v>500</v>
      </c>
      <c r="C10" s="265" t="s">
        <v>555</v>
      </c>
      <c r="D10" s="39"/>
      <c r="E10" s="415">
        <v>500</v>
      </c>
      <c r="F10" s="39"/>
      <c r="G10" s="40">
        <f t="shared" si="0"/>
        <v>500</v>
      </c>
    </row>
    <row r="11" spans="1:7" ht="15.75" customHeight="1">
      <c r="A11" s="418" t="s">
        <v>564</v>
      </c>
      <c r="B11" s="39">
        <v>150</v>
      </c>
      <c r="C11" s="265" t="s">
        <v>555</v>
      </c>
      <c r="D11" s="39"/>
      <c r="E11" s="39"/>
      <c r="F11" s="39">
        <v>150</v>
      </c>
      <c r="G11" s="40">
        <f t="shared" si="0"/>
        <v>0</v>
      </c>
    </row>
    <row r="12" spans="1:7" ht="15.75" customHeight="1">
      <c r="A12" s="38"/>
      <c r="B12" s="39"/>
      <c r="C12" s="265"/>
      <c r="D12" s="39"/>
      <c r="E12" s="39"/>
      <c r="F12" s="39"/>
      <c r="G12" s="40">
        <f t="shared" si="0"/>
        <v>0</v>
      </c>
    </row>
    <row r="13" spans="1:7" ht="15.75" customHeight="1">
      <c r="A13" s="38"/>
      <c r="B13" s="39"/>
      <c r="C13" s="265"/>
      <c r="D13" s="39"/>
      <c r="E13" s="39"/>
      <c r="F13" s="39"/>
      <c r="G13" s="40">
        <f t="shared" si="0"/>
        <v>0</v>
      </c>
    </row>
    <row r="14" spans="1:7" ht="15.75" customHeight="1">
      <c r="A14" s="38"/>
      <c r="B14" s="39"/>
      <c r="C14" s="265"/>
      <c r="D14" s="39"/>
      <c r="E14" s="39"/>
      <c r="F14" s="39"/>
      <c r="G14" s="40">
        <f t="shared" si="0"/>
        <v>0</v>
      </c>
    </row>
    <row r="15" spans="1:7" ht="15.75" customHeight="1">
      <c r="A15" s="38"/>
      <c r="B15" s="39"/>
      <c r="C15" s="265"/>
      <c r="D15" s="39"/>
      <c r="E15" s="39"/>
      <c r="F15" s="39"/>
      <c r="G15" s="40">
        <f t="shared" si="0"/>
        <v>0</v>
      </c>
    </row>
    <row r="16" spans="1:7" ht="15.75" customHeight="1">
      <c r="A16" s="38"/>
      <c r="B16" s="39"/>
      <c r="C16" s="265"/>
      <c r="D16" s="39"/>
      <c r="E16" s="39"/>
      <c r="F16" s="39"/>
      <c r="G16" s="40">
        <f t="shared" si="0"/>
        <v>0</v>
      </c>
    </row>
    <row r="17" spans="1:7" ht="15.75" customHeight="1">
      <c r="A17" s="38"/>
      <c r="B17" s="39"/>
      <c r="C17" s="265"/>
      <c r="D17" s="39"/>
      <c r="E17" s="39"/>
      <c r="F17" s="39"/>
      <c r="G17" s="40">
        <f t="shared" si="0"/>
        <v>0</v>
      </c>
    </row>
    <row r="18" spans="1:7" ht="15.75" customHeight="1">
      <c r="A18" s="38"/>
      <c r="B18" s="39"/>
      <c r="C18" s="265"/>
      <c r="D18" s="39"/>
      <c r="E18" s="39"/>
      <c r="F18" s="39"/>
      <c r="G18" s="40">
        <f t="shared" si="0"/>
        <v>0</v>
      </c>
    </row>
    <row r="19" spans="1:7" ht="15.75" customHeight="1">
      <c r="A19" s="38"/>
      <c r="B19" s="39"/>
      <c r="C19" s="265"/>
      <c r="D19" s="39"/>
      <c r="E19" s="39"/>
      <c r="F19" s="39"/>
      <c r="G19" s="40">
        <f t="shared" si="0"/>
        <v>0</v>
      </c>
    </row>
    <row r="20" spans="1:7" ht="15.75" customHeight="1">
      <c r="A20" s="38"/>
      <c r="B20" s="39"/>
      <c r="C20" s="265"/>
      <c r="D20" s="39"/>
      <c r="E20" s="39"/>
      <c r="F20" s="39"/>
      <c r="G20" s="40">
        <f t="shared" si="0"/>
        <v>0</v>
      </c>
    </row>
    <row r="21" spans="1:7" ht="15.75" customHeight="1">
      <c r="A21" s="38"/>
      <c r="B21" s="39"/>
      <c r="C21" s="265"/>
      <c r="D21" s="39"/>
      <c r="E21" s="39"/>
      <c r="F21" s="39"/>
      <c r="G21" s="40">
        <f t="shared" si="0"/>
        <v>0</v>
      </c>
    </row>
    <row r="22" spans="1:7" ht="15.75" customHeight="1">
      <c r="A22" s="38"/>
      <c r="B22" s="39"/>
      <c r="C22" s="265"/>
      <c r="D22" s="39"/>
      <c r="E22" s="39"/>
      <c r="F22" s="39"/>
      <c r="G22" s="40">
        <f t="shared" si="0"/>
        <v>0</v>
      </c>
    </row>
    <row r="23" spans="1:7" ht="15.75" customHeight="1" thickBot="1">
      <c r="A23" s="41"/>
      <c r="B23" s="42"/>
      <c r="C23" s="266"/>
      <c r="D23" s="42"/>
      <c r="E23" s="42"/>
      <c r="F23" s="42"/>
      <c r="G23" s="43">
        <f t="shared" si="0"/>
        <v>0</v>
      </c>
    </row>
    <row r="24" spans="1:7" s="37" customFormat="1" ht="18" customHeight="1" thickBot="1">
      <c r="A24" s="82" t="s">
        <v>53</v>
      </c>
      <c r="B24" s="83">
        <f>SUM(B5:B23)</f>
        <v>65273</v>
      </c>
      <c r="C24" s="55"/>
      <c r="D24" s="83">
        <f>SUM(D5:D23)</f>
        <v>0</v>
      </c>
      <c r="E24" s="83">
        <f>SUM(E5:E23)</f>
        <v>65123</v>
      </c>
      <c r="F24" s="83">
        <f>SUM(F5:F23)</f>
        <v>11651</v>
      </c>
      <c r="G24" s="44">
        <f>SUM(G5:G23)</f>
        <v>53622</v>
      </c>
    </row>
  </sheetData>
  <sheetProtection/>
  <mergeCells count="1">
    <mergeCell ref="A1:G1"/>
  </mergeCells>
  <printOptions horizontalCentered="1"/>
  <pageMargins left="0.7874015748031497" right="0.7874015748031497" top="1.220472440944882" bottom="0.984251968503937" header="0.7874015748031497" footer="0.7874015748031497"/>
  <pageSetup fitToHeight="1" fitToWidth="1"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66"/>
  <sheetViews>
    <sheetView zoomScale="130" zoomScaleNormal="130" zoomScaleSheetLayoutView="100" workbookViewId="0" topLeftCell="A48">
      <selection activeCell="D35" sqref="D35:M35"/>
    </sheetView>
  </sheetViews>
  <sheetFormatPr defaultColWidth="9.00390625" defaultRowHeight="12.75"/>
  <cols>
    <col min="1" max="1" width="28.50390625" style="29" customWidth="1"/>
    <col min="2" max="4" width="10.00390625" style="29" customWidth="1"/>
    <col min="5" max="5" width="7.875" style="29" bestFit="1" customWidth="1"/>
    <col min="6" max="13" width="10.00390625" style="29" customWidth="1"/>
    <col min="14" max="14" width="4.00390625" style="29" customWidth="1"/>
    <col min="15" max="16384" width="9.375" style="29" customWidth="1"/>
  </cols>
  <sheetData>
    <row r="1" spans="1:14" ht="36" customHeight="1">
      <c r="A1" s="465" t="s">
        <v>490</v>
      </c>
      <c r="B1" s="465"/>
      <c r="C1" s="465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7" t="s">
        <v>504</v>
      </c>
    </row>
    <row r="2" spans="1:14" ht="39.75" customHeight="1" thickBot="1">
      <c r="A2" s="46"/>
      <c r="B2" s="464" t="s">
        <v>562</v>
      </c>
      <c r="C2" s="464"/>
      <c r="D2" s="464"/>
      <c r="E2" s="464"/>
      <c r="F2" s="46"/>
      <c r="G2" s="46"/>
      <c r="H2" s="46"/>
      <c r="I2" s="46"/>
      <c r="J2" s="46"/>
      <c r="K2" s="46"/>
      <c r="L2" s="448" t="s">
        <v>50</v>
      </c>
      <c r="M2" s="448"/>
      <c r="N2" s="467"/>
    </row>
    <row r="3" spans="1:14" ht="13.5" thickBot="1">
      <c r="A3" s="455" t="s">
        <v>90</v>
      </c>
      <c r="B3" s="458" t="s">
        <v>491</v>
      </c>
      <c r="C3" s="458"/>
      <c r="D3" s="458"/>
      <c r="E3" s="458"/>
      <c r="F3" s="458"/>
      <c r="G3" s="458"/>
      <c r="H3" s="458"/>
      <c r="I3" s="458"/>
      <c r="J3" s="459" t="s">
        <v>492</v>
      </c>
      <c r="K3" s="459"/>
      <c r="L3" s="459"/>
      <c r="M3" s="459"/>
      <c r="N3" s="467"/>
    </row>
    <row r="4" spans="1:14" ht="15" customHeight="1" thickBot="1">
      <c r="A4" s="456"/>
      <c r="B4" s="461" t="s">
        <v>493</v>
      </c>
      <c r="C4" s="462" t="s">
        <v>494</v>
      </c>
      <c r="D4" s="463" t="s">
        <v>495</v>
      </c>
      <c r="E4" s="463"/>
      <c r="F4" s="463"/>
      <c r="G4" s="463"/>
      <c r="H4" s="463"/>
      <c r="I4" s="463"/>
      <c r="J4" s="460"/>
      <c r="K4" s="460"/>
      <c r="L4" s="460"/>
      <c r="M4" s="460"/>
      <c r="N4" s="467"/>
    </row>
    <row r="5" spans="1:14" ht="21.75" thickBot="1">
      <c r="A5" s="456"/>
      <c r="B5" s="461"/>
      <c r="C5" s="462"/>
      <c r="D5" s="338" t="s">
        <v>493</v>
      </c>
      <c r="E5" s="338" t="s">
        <v>494</v>
      </c>
      <c r="F5" s="338" t="s">
        <v>493</v>
      </c>
      <c r="G5" s="338" t="s">
        <v>494</v>
      </c>
      <c r="H5" s="338" t="s">
        <v>493</v>
      </c>
      <c r="I5" s="338" t="s">
        <v>494</v>
      </c>
      <c r="J5" s="460"/>
      <c r="K5" s="460"/>
      <c r="L5" s="460"/>
      <c r="M5" s="460"/>
      <c r="N5" s="467"/>
    </row>
    <row r="6" spans="1:14" ht="32.25" thickBot="1">
      <c r="A6" s="457"/>
      <c r="B6" s="462" t="s">
        <v>496</v>
      </c>
      <c r="C6" s="462"/>
      <c r="D6" s="462" t="str">
        <f>+CONCATENATE(LEFT(ÖSSZEFÜGGÉSEK!A6,4),". előtt")</f>
        <v>2015. előtt</v>
      </c>
      <c r="E6" s="462"/>
      <c r="F6" s="462" t="str">
        <f>+CONCATENATE(LEFT(ÖSSZEFÜGGÉSEK!A6,4),". VI.30.")</f>
        <v>2015. VI.30.</v>
      </c>
      <c r="G6" s="462"/>
      <c r="H6" s="461" t="str">
        <f>+CONCATENATE(LEFT(ÖSSZEFÜGGÉSEK!A6,4),". után")</f>
        <v>2015. után</v>
      </c>
      <c r="I6" s="461"/>
      <c r="J6" s="337" t="str">
        <f>+D6</f>
        <v>2015. előtt</v>
      </c>
      <c r="K6" s="338" t="str">
        <f>+F6</f>
        <v>2015. VI.30.</v>
      </c>
      <c r="L6" s="337" t="s">
        <v>40</v>
      </c>
      <c r="M6" s="338" t="str">
        <f>+CONCATENATE("Teljesítés %-a ",LEFT(ÖSSZEFÜGGÉSEK!A6,4),". VI. 30-ig")</f>
        <v>Teljesítés %-a 2015. VI. 30-ig</v>
      </c>
      <c r="N6" s="467"/>
    </row>
    <row r="7" spans="1:14" ht="13.5" thickBot="1">
      <c r="A7" s="339" t="s">
        <v>428</v>
      </c>
      <c r="B7" s="337" t="s">
        <v>429</v>
      </c>
      <c r="C7" s="337" t="s">
        <v>430</v>
      </c>
      <c r="D7" s="340" t="s">
        <v>432</v>
      </c>
      <c r="E7" s="338" t="s">
        <v>431</v>
      </c>
      <c r="F7" s="338" t="s">
        <v>433</v>
      </c>
      <c r="G7" s="338" t="s">
        <v>434</v>
      </c>
      <c r="H7" s="337" t="s">
        <v>435</v>
      </c>
      <c r="I7" s="340" t="s">
        <v>468</v>
      </c>
      <c r="J7" s="340" t="s">
        <v>497</v>
      </c>
      <c r="K7" s="340" t="s">
        <v>498</v>
      </c>
      <c r="L7" s="340" t="s">
        <v>499</v>
      </c>
      <c r="M7" s="341" t="s">
        <v>500</v>
      </c>
      <c r="N7" s="467"/>
    </row>
    <row r="8" spans="1:14" ht="12.75">
      <c r="A8" s="342" t="s">
        <v>91</v>
      </c>
      <c r="B8" s="343"/>
      <c r="C8" s="344"/>
      <c r="D8" s="344"/>
      <c r="E8" s="345"/>
      <c r="F8" s="344"/>
      <c r="G8" s="344"/>
      <c r="H8" s="344"/>
      <c r="I8" s="344"/>
      <c r="J8" s="344"/>
      <c r="K8" s="344"/>
      <c r="L8" s="346">
        <f aca="true" t="shared" si="0" ref="L8:L14">+J8+K8</f>
        <v>0</v>
      </c>
      <c r="M8" s="347">
        <f>IF((C8&lt;&gt;0),ROUND((L8/C8)*100,1),"")</f>
      </c>
      <c r="N8" s="467"/>
    </row>
    <row r="9" spans="1:14" ht="12.75">
      <c r="A9" s="348" t="s">
        <v>103</v>
      </c>
      <c r="B9" s="349"/>
      <c r="C9" s="350"/>
      <c r="D9" s="350"/>
      <c r="E9" s="350"/>
      <c r="F9" s="350"/>
      <c r="G9" s="350"/>
      <c r="H9" s="350"/>
      <c r="I9" s="350"/>
      <c r="J9" s="350"/>
      <c r="K9" s="350"/>
      <c r="L9" s="351">
        <f t="shared" si="0"/>
        <v>0</v>
      </c>
      <c r="M9" s="352">
        <f aca="true" t="shared" si="1" ref="M9:M14">IF((C9&lt;&gt;0),ROUND((L9/C9)*100,1),"")</f>
      </c>
      <c r="N9" s="467"/>
    </row>
    <row r="10" spans="1:14" ht="12.75">
      <c r="A10" s="353" t="s">
        <v>92</v>
      </c>
      <c r="B10" s="354">
        <v>59996</v>
      </c>
      <c r="C10" s="355">
        <v>59996</v>
      </c>
      <c r="D10" s="355"/>
      <c r="E10" s="355"/>
      <c r="F10" s="355"/>
      <c r="G10" s="355"/>
      <c r="H10" s="355"/>
      <c r="I10" s="355"/>
      <c r="J10" s="355"/>
      <c r="K10" s="355"/>
      <c r="L10" s="351">
        <f t="shared" si="0"/>
        <v>0</v>
      </c>
      <c r="M10" s="352">
        <f t="shared" si="1"/>
        <v>0</v>
      </c>
      <c r="N10" s="467"/>
    </row>
    <row r="11" spans="1:14" ht="12.75">
      <c r="A11" s="353" t="s">
        <v>104</v>
      </c>
      <c r="B11" s="354"/>
      <c r="C11" s="355"/>
      <c r="D11" s="355"/>
      <c r="E11" s="355"/>
      <c r="F11" s="355"/>
      <c r="G11" s="355"/>
      <c r="H11" s="355"/>
      <c r="I11" s="355"/>
      <c r="J11" s="355"/>
      <c r="K11" s="355"/>
      <c r="L11" s="351">
        <f t="shared" si="0"/>
        <v>0</v>
      </c>
      <c r="M11" s="352">
        <f t="shared" si="1"/>
      </c>
      <c r="N11" s="467"/>
    </row>
    <row r="12" spans="1:14" ht="12.75">
      <c r="A12" s="353" t="s">
        <v>93</v>
      </c>
      <c r="B12" s="354"/>
      <c r="C12" s="355"/>
      <c r="D12" s="355"/>
      <c r="E12" s="355"/>
      <c r="F12" s="355"/>
      <c r="G12" s="355"/>
      <c r="H12" s="355"/>
      <c r="I12" s="355"/>
      <c r="J12" s="355"/>
      <c r="K12" s="355"/>
      <c r="L12" s="351">
        <f t="shared" si="0"/>
        <v>0</v>
      </c>
      <c r="M12" s="352">
        <f t="shared" si="1"/>
      </c>
      <c r="N12" s="467"/>
    </row>
    <row r="13" spans="1:14" ht="12.75">
      <c r="A13" s="353" t="s">
        <v>94</v>
      </c>
      <c r="B13" s="354"/>
      <c r="C13" s="355"/>
      <c r="D13" s="355"/>
      <c r="E13" s="355"/>
      <c r="F13" s="355"/>
      <c r="G13" s="355"/>
      <c r="H13" s="355"/>
      <c r="I13" s="355"/>
      <c r="J13" s="355"/>
      <c r="K13" s="355"/>
      <c r="L13" s="351">
        <f t="shared" si="0"/>
        <v>0</v>
      </c>
      <c r="M13" s="352">
        <f t="shared" si="1"/>
      </c>
      <c r="N13" s="467"/>
    </row>
    <row r="14" spans="1:14" ht="15" customHeight="1" thickBot="1">
      <c r="A14" s="356"/>
      <c r="B14" s="357"/>
      <c r="C14" s="358"/>
      <c r="D14" s="358"/>
      <c r="E14" s="358"/>
      <c r="F14" s="358"/>
      <c r="G14" s="358"/>
      <c r="H14" s="358"/>
      <c r="I14" s="358"/>
      <c r="J14" s="358"/>
      <c r="K14" s="358"/>
      <c r="L14" s="351">
        <f t="shared" si="0"/>
        <v>0</v>
      </c>
      <c r="M14" s="359">
        <f t="shared" si="1"/>
      </c>
      <c r="N14" s="467"/>
    </row>
    <row r="15" spans="1:14" ht="13.5" thickBot="1">
      <c r="A15" s="360" t="s">
        <v>96</v>
      </c>
      <c r="B15" s="361">
        <f>B8+SUM(B10:B14)</f>
        <v>59996</v>
      </c>
      <c r="C15" s="361">
        <f aca="true" t="shared" si="2" ref="C15:L15">C8+SUM(C10:C14)</f>
        <v>59996</v>
      </c>
      <c r="D15" s="361">
        <f t="shared" si="2"/>
        <v>0</v>
      </c>
      <c r="E15" s="361">
        <f t="shared" si="2"/>
        <v>0</v>
      </c>
      <c r="F15" s="361">
        <f t="shared" si="2"/>
        <v>0</v>
      </c>
      <c r="G15" s="361">
        <f t="shared" si="2"/>
        <v>0</v>
      </c>
      <c r="H15" s="361">
        <f t="shared" si="2"/>
        <v>0</v>
      </c>
      <c r="I15" s="361">
        <f t="shared" si="2"/>
        <v>0</v>
      </c>
      <c r="J15" s="361">
        <f t="shared" si="2"/>
        <v>0</v>
      </c>
      <c r="K15" s="361">
        <f t="shared" si="2"/>
        <v>0</v>
      </c>
      <c r="L15" s="361">
        <f t="shared" si="2"/>
        <v>0</v>
      </c>
      <c r="M15" s="362">
        <f>IF((C15&lt;&gt;0),ROUND((L15/C15)*100,1),"")</f>
        <v>0</v>
      </c>
      <c r="N15" s="467"/>
    </row>
    <row r="16" spans="1:14" ht="12.75">
      <c r="A16" s="363"/>
      <c r="B16" s="364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467"/>
    </row>
    <row r="17" spans="1:14" ht="13.5" thickBot="1">
      <c r="A17" s="366" t="s">
        <v>95</v>
      </c>
      <c r="B17" s="367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467"/>
    </row>
    <row r="18" spans="1:14" ht="12.75">
      <c r="A18" s="369" t="s">
        <v>99</v>
      </c>
      <c r="B18" s="343"/>
      <c r="C18" s="344"/>
      <c r="D18" s="344"/>
      <c r="E18" s="345"/>
      <c r="F18" s="344"/>
      <c r="G18" s="344"/>
      <c r="H18" s="344"/>
      <c r="I18" s="344"/>
      <c r="J18" s="344"/>
      <c r="K18" s="344"/>
      <c r="L18" s="370">
        <f aca="true" t="shared" si="3" ref="L18:L23">+J18+K18</f>
        <v>0</v>
      </c>
      <c r="M18" s="347">
        <f aca="true" t="shared" si="4" ref="M18:M24">IF((C18&lt;&gt;0),ROUND((L18/C18)*100,1),"")</f>
      </c>
      <c r="N18" s="467"/>
    </row>
    <row r="19" spans="1:14" ht="12.75">
      <c r="A19" s="371" t="s">
        <v>100</v>
      </c>
      <c r="B19" s="349">
        <v>53389</v>
      </c>
      <c r="C19" s="349">
        <v>53389</v>
      </c>
      <c r="D19" s="355"/>
      <c r="E19" s="355"/>
      <c r="F19" s="355"/>
      <c r="G19" s="355"/>
      <c r="H19" s="355"/>
      <c r="I19" s="355"/>
      <c r="J19" s="355"/>
      <c r="K19" s="355"/>
      <c r="L19" s="372">
        <f t="shared" si="3"/>
        <v>0</v>
      </c>
      <c r="M19" s="352">
        <f t="shared" si="4"/>
        <v>0</v>
      </c>
      <c r="N19" s="467"/>
    </row>
    <row r="20" spans="1:14" ht="12.75">
      <c r="A20" s="371" t="s">
        <v>101</v>
      </c>
      <c r="B20" s="354">
        <v>6607</v>
      </c>
      <c r="C20" s="354">
        <v>6607</v>
      </c>
      <c r="D20" s="355"/>
      <c r="E20" s="355"/>
      <c r="F20" s="355"/>
      <c r="G20" s="355"/>
      <c r="H20" s="355"/>
      <c r="I20" s="355"/>
      <c r="J20" s="355"/>
      <c r="K20" s="355"/>
      <c r="L20" s="372">
        <f t="shared" si="3"/>
        <v>0</v>
      </c>
      <c r="M20" s="352">
        <f t="shared" si="4"/>
        <v>0</v>
      </c>
      <c r="N20" s="467"/>
    </row>
    <row r="21" spans="1:14" ht="12.75">
      <c r="A21" s="371" t="s">
        <v>102</v>
      </c>
      <c r="B21" s="354"/>
      <c r="C21" s="355"/>
      <c r="D21" s="355"/>
      <c r="E21" s="355"/>
      <c r="F21" s="355"/>
      <c r="G21" s="355"/>
      <c r="H21" s="355"/>
      <c r="I21" s="355"/>
      <c r="J21" s="355"/>
      <c r="K21" s="355"/>
      <c r="L21" s="372">
        <f t="shared" si="3"/>
        <v>0</v>
      </c>
      <c r="M21" s="352">
        <f t="shared" si="4"/>
      </c>
      <c r="N21" s="467"/>
    </row>
    <row r="22" spans="1:14" ht="12.75">
      <c r="A22" s="373"/>
      <c r="B22" s="354"/>
      <c r="C22" s="355"/>
      <c r="D22" s="355"/>
      <c r="E22" s="355"/>
      <c r="F22" s="355"/>
      <c r="G22" s="355"/>
      <c r="H22" s="355"/>
      <c r="I22" s="355"/>
      <c r="J22" s="355"/>
      <c r="K22" s="355"/>
      <c r="L22" s="372">
        <f t="shared" si="3"/>
        <v>0</v>
      </c>
      <c r="M22" s="352">
        <f t="shared" si="4"/>
      </c>
      <c r="N22" s="467"/>
    </row>
    <row r="23" spans="1:14" ht="13.5" thickBot="1">
      <c r="A23" s="374"/>
      <c r="B23" s="357"/>
      <c r="C23" s="358"/>
      <c r="D23" s="358"/>
      <c r="E23" s="358"/>
      <c r="F23" s="358"/>
      <c r="G23" s="358"/>
      <c r="H23" s="358"/>
      <c r="I23" s="358"/>
      <c r="J23" s="358"/>
      <c r="K23" s="358"/>
      <c r="L23" s="372">
        <f t="shared" si="3"/>
        <v>0</v>
      </c>
      <c r="M23" s="359">
        <f t="shared" si="4"/>
      </c>
      <c r="N23" s="467"/>
    </row>
    <row r="24" spans="1:14" ht="13.5" thickBot="1">
      <c r="A24" s="375" t="s">
        <v>81</v>
      </c>
      <c r="B24" s="361">
        <f aca="true" t="shared" si="5" ref="B24:L24">SUM(B18:B23)</f>
        <v>59996</v>
      </c>
      <c r="C24" s="361">
        <f t="shared" si="5"/>
        <v>59996</v>
      </c>
      <c r="D24" s="361">
        <f t="shared" si="5"/>
        <v>0</v>
      </c>
      <c r="E24" s="361">
        <f t="shared" si="5"/>
        <v>0</v>
      </c>
      <c r="F24" s="361">
        <f t="shared" si="5"/>
        <v>0</v>
      </c>
      <c r="G24" s="361">
        <f t="shared" si="5"/>
        <v>0</v>
      </c>
      <c r="H24" s="361">
        <f t="shared" si="5"/>
        <v>0</v>
      </c>
      <c r="I24" s="361">
        <f t="shared" si="5"/>
        <v>0</v>
      </c>
      <c r="J24" s="361">
        <f t="shared" si="5"/>
        <v>0</v>
      </c>
      <c r="K24" s="361">
        <f t="shared" si="5"/>
        <v>0</v>
      </c>
      <c r="L24" s="361">
        <f t="shared" si="5"/>
        <v>0</v>
      </c>
      <c r="M24" s="362">
        <f t="shared" si="4"/>
        <v>0</v>
      </c>
      <c r="N24" s="467"/>
    </row>
    <row r="25" spans="1:14" ht="12.75">
      <c r="A25" s="446" t="s">
        <v>501</v>
      </c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67"/>
    </row>
    <row r="26" spans="1:14" ht="5.25" customHeight="1">
      <c r="A26" s="376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467"/>
    </row>
    <row r="27" spans="1:14" ht="15.75">
      <c r="A27" s="447" t="str">
        <f>+CONCATENATE("Önkormányzaton kívüli EU-s projekthez történő hozzájárulás ",LEFT(ÖSSZEFÜGGÉSEK!A6,4),". VI. 30.  előirányzata és teljesítése")</f>
        <v>Önkormányzaton kívüli EU-s projekthez történő hozzájárulás 2015. VI. 30.  előirányzata és teljesítése</v>
      </c>
      <c r="B27" s="447"/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67"/>
    </row>
    <row r="28" spans="1:14" ht="12" customHeight="1" thickBo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448" t="s">
        <v>50</v>
      </c>
      <c r="M28" s="448"/>
      <c r="N28" s="467"/>
    </row>
    <row r="29" spans="1:14" ht="21.75" thickBot="1">
      <c r="A29" s="449" t="s">
        <v>97</v>
      </c>
      <c r="B29" s="450"/>
      <c r="C29" s="450"/>
      <c r="D29" s="450"/>
      <c r="E29" s="450"/>
      <c r="F29" s="450"/>
      <c r="G29" s="450"/>
      <c r="H29" s="450"/>
      <c r="I29" s="450"/>
      <c r="J29" s="450"/>
      <c r="K29" s="377" t="s">
        <v>502</v>
      </c>
      <c r="L29" s="377" t="s">
        <v>503</v>
      </c>
      <c r="M29" s="377" t="s">
        <v>492</v>
      </c>
      <c r="N29" s="467"/>
    </row>
    <row r="30" spans="1:14" ht="12.75">
      <c r="A30" s="451"/>
      <c r="B30" s="452"/>
      <c r="C30" s="452"/>
      <c r="D30" s="452"/>
      <c r="E30" s="452"/>
      <c r="F30" s="452"/>
      <c r="G30" s="452"/>
      <c r="H30" s="452"/>
      <c r="I30" s="452"/>
      <c r="J30" s="452"/>
      <c r="K30" s="345"/>
      <c r="L30" s="378"/>
      <c r="M30" s="378"/>
      <c r="N30" s="467"/>
    </row>
    <row r="31" spans="1:14" ht="13.5" thickBot="1">
      <c r="A31" s="453"/>
      <c r="B31" s="454"/>
      <c r="C31" s="454"/>
      <c r="D31" s="454"/>
      <c r="E31" s="454"/>
      <c r="F31" s="454"/>
      <c r="G31" s="454"/>
      <c r="H31" s="454"/>
      <c r="I31" s="454"/>
      <c r="J31" s="454"/>
      <c r="K31" s="379"/>
      <c r="L31" s="358"/>
      <c r="M31" s="358"/>
      <c r="N31" s="467"/>
    </row>
    <row r="32" spans="1:14" ht="13.5" thickBot="1">
      <c r="A32" s="444" t="s">
        <v>41</v>
      </c>
      <c r="B32" s="445"/>
      <c r="C32" s="445"/>
      <c r="D32" s="445"/>
      <c r="E32" s="445"/>
      <c r="F32" s="445"/>
      <c r="G32" s="445"/>
      <c r="H32" s="445"/>
      <c r="I32" s="445"/>
      <c r="J32" s="445"/>
      <c r="K32" s="380">
        <f>SUM(K30:K31)</f>
        <v>0</v>
      </c>
      <c r="L32" s="380">
        <f>SUM(L30:L31)</f>
        <v>0</v>
      </c>
      <c r="M32" s="380">
        <f>SUM(M30:M31)</f>
        <v>0</v>
      </c>
      <c r="N32" s="467"/>
    </row>
    <row r="33" ht="12.75">
      <c r="N33" s="467"/>
    </row>
    <row r="35" spans="1:13" ht="15" customHeight="1">
      <c r="A35" s="465" t="s">
        <v>490</v>
      </c>
      <c r="B35" s="465"/>
      <c r="C35" s="465"/>
      <c r="D35" s="466"/>
      <c r="E35" s="466"/>
      <c r="F35" s="466"/>
      <c r="G35" s="466"/>
      <c r="H35" s="466"/>
      <c r="I35" s="466"/>
      <c r="J35" s="466"/>
      <c r="K35" s="466"/>
      <c r="L35" s="466"/>
      <c r="M35" s="466"/>
    </row>
    <row r="36" spans="1:13" ht="52.5" customHeight="1" thickBot="1">
      <c r="A36" s="46"/>
      <c r="B36" s="464" t="s">
        <v>563</v>
      </c>
      <c r="C36" s="464"/>
      <c r="D36" s="464"/>
      <c r="E36" s="464"/>
      <c r="F36" s="46"/>
      <c r="G36" s="46"/>
      <c r="H36" s="46"/>
      <c r="I36" s="46"/>
      <c r="J36" s="46"/>
      <c r="K36" s="46"/>
      <c r="L36" s="448" t="s">
        <v>50</v>
      </c>
      <c r="M36" s="448"/>
    </row>
    <row r="37" spans="1:13" ht="13.5" customHeight="1" thickBot="1">
      <c r="A37" s="455" t="s">
        <v>90</v>
      </c>
      <c r="B37" s="458" t="s">
        <v>491</v>
      </c>
      <c r="C37" s="458"/>
      <c r="D37" s="458"/>
      <c r="E37" s="458"/>
      <c r="F37" s="458"/>
      <c r="G37" s="458"/>
      <c r="H37" s="458"/>
      <c r="I37" s="458"/>
      <c r="J37" s="459" t="s">
        <v>492</v>
      </c>
      <c r="K37" s="459"/>
      <c r="L37" s="459"/>
      <c r="M37" s="459"/>
    </row>
    <row r="38" spans="1:13" ht="13.5" customHeight="1" thickBot="1">
      <c r="A38" s="456"/>
      <c r="B38" s="461" t="s">
        <v>493</v>
      </c>
      <c r="C38" s="462" t="s">
        <v>494</v>
      </c>
      <c r="D38" s="463" t="s">
        <v>495</v>
      </c>
      <c r="E38" s="463"/>
      <c r="F38" s="463"/>
      <c r="G38" s="463"/>
      <c r="H38" s="463"/>
      <c r="I38" s="463"/>
      <c r="J38" s="460"/>
      <c r="K38" s="460"/>
      <c r="L38" s="460"/>
      <c r="M38" s="460"/>
    </row>
    <row r="39" spans="1:13" ht="21.75" thickBot="1">
      <c r="A39" s="456"/>
      <c r="B39" s="461"/>
      <c r="C39" s="462"/>
      <c r="D39" s="338" t="s">
        <v>493</v>
      </c>
      <c r="E39" s="338" t="s">
        <v>494</v>
      </c>
      <c r="F39" s="338" t="s">
        <v>493</v>
      </c>
      <c r="G39" s="338" t="s">
        <v>494</v>
      </c>
      <c r="H39" s="338" t="s">
        <v>493</v>
      </c>
      <c r="I39" s="338" t="s">
        <v>494</v>
      </c>
      <c r="J39" s="460"/>
      <c r="K39" s="460"/>
      <c r="L39" s="460"/>
      <c r="M39" s="460"/>
    </row>
    <row r="40" spans="1:13" ht="32.25" thickBot="1">
      <c r="A40" s="457"/>
      <c r="B40" s="462" t="s">
        <v>496</v>
      </c>
      <c r="C40" s="462"/>
      <c r="D40" s="462" t="str">
        <f>+CONCATENATE(LEFT(ÖSSZEFÜGGÉSEK!A40,4),". előtt")</f>
        <v>1.1.. előtt</v>
      </c>
      <c r="E40" s="462"/>
      <c r="F40" s="462" t="str">
        <f>+CONCATENATE(LEFT(ÖSSZEFÜGGÉSEK!A40,4),". VI.30.")</f>
        <v>1.1.. VI.30.</v>
      </c>
      <c r="G40" s="462"/>
      <c r="H40" s="461" t="str">
        <f>+CONCATENATE(LEFT(ÖSSZEFÜGGÉSEK!A40,4),". után")</f>
        <v>1.1.. után</v>
      </c>
      <c r="I40" s="461"/>
      <c r="J40" s="337" t="str">
        <f>+D40</f>
        <v>1.1.. előtt</v>
      </c>
      <c r="K40" s="338" t="str">
        <f>+F40</f>
        <v>1.1.. VI.30.</v>
      </c>
      <c r="L40" s="337" t="s">
        <v>40</v>
      </c>
      <c r="M40" s="338" t="str">
        <f>+CONCATENATE("Teljesítés %-a ",LEFT(ÖSSZEFÜGGÉSEK!A40,4),". VI. 30-ig")</f>
        <v>Teljesítés %-a 1.1.. VI. 30-ig</v>
      </c>
    </row>
    <row r="41" spans="1:13" ht="13.5" thickBot="1">
      <c r="A41" s="339" t="s">
        <v>428</v>
      </c>
      <c r="B41" s="337" t="s">
        <v>429</v>
      </c>
      <c r="C41" s="337" t="s">
        <v>430</v>
      </c>
      <c r="D41" s="340" t="s">
        <v>432</v>
      </c>
      <c r="E41" s="338" t="s">
        <v>431</v>
      </c>
      <c r="F41" s="338" t="s">
        <v>433</v>
      </c>
      <c r="G41" s="338" t="s">
        <v>434</v>
      </c>
      <c r="H41" s="337" t="s">
        <v>435</v>
      </c>
      <c r="I41" s="340" t="s">
        <v>468</v>
      </c>
      <c r="J41" s="340" t="s">
        <v>497</v>
      </c>
      <c r="K41" s="340" t="s">
        <v>498</v>
      </c>
      <c r="L41" s="340" t="s">
        <v>499</v>
      </c>
      <c r="M41" s="341" t="s">
        <v>500</v>
      </c>
    </row>
    <row r="42" spans="1:13" ht="12.75">
      <c r="A42" s="342" t="s">
        <v>91</v>
      </c>
      <c r="B42" s="343">
        <v>5697</v>
      </c>
      <c r="C42" s="344">
        <v>5697</v>
      </c>
      <c r="D42" s="344"/>
      <c r="E42" s="345"/>
      <c r="F42" s="344"/>
      <c r="G42" s="344"/>
      <c r="H42" s="344"/>
      <c r="I42" s="344"/>
      <c r="J42" s="344"/>
      <c r="K42" s="344"/>
      <c r="L42" s="346">
        <f aca="true" t="shared" si="6" ref="L42:L48">+J42+K42</f>
        <v>0</v>
      </c>
      <c r="M42" s="347">
        <f>IF((C42&lt;&gt;0),ROUND((L42/C42)*100,1),"")</f>
        <v>0</v>
      </c>
    </row>
    <row r="43" spans="1:13" ht="12.75">
      <c r="A43" s="348" t="s">
        <v>103</v>
      </c>
      <c r="B43" s="349"/>
      <c r="C43" s="350"/>
      <c r="D43" s="350"/>
      <c r="E43" s="350"/>
      <c r="F43" s="350"/>
      <c r="G43" s="350"/>
      <c r="H43" s="350"/>
      <c r="I43" s="350"/>
      <c r="J43" s="350"/>
      <c r="K43" s="350"/>
      <c r="L43" s="351">
        <f t="shared" si="6"/>
        <v>0</v>
      </c>
      <c r="M43" s="352">
        <f aca="true" t="shared" si="7" ref="M43:M48">IF((C43&lt;&gt;0),ROUND((L43/C43)*100,1),"")</f>
      </c>
    </row>
    <row r="44" spans="1:13" ht="12.75">
      <c r="A44" s="353" t="s">
        <v>92</v>
      </c>
      <c r="B44" s="354">
        <v>42185</v>
      </c>
      <c r="C44" s="355">
        <v>42185</v>
      </c>
      <c r="D44" s="355"/>
      <c r="E44" s="355"/>
      <c r="F44" s="355"/>
      <c r="G44" s="355"/>
      <c r="H44" s="355"/>
      <c r="I44" s="355"/>
      <c r="J44" s="355"/>
      <c r="K44" s="355"/>
      <c r="L44" s="351">
        <f t="shared" si="6"/>
        <v>0</v>
      </c>
      <c r="M44" s="352">
        <f t="shared" si="7"/>
        <v>0</v>
      </c>
    </row>
    <row r="45" spans="1:13" ht="12.75">
      <c r="A45" s="353" t="s">
        <v>104</v>
      </c>
      <c r="B45" s="354"/>
      <c r="C45" s="355"/>
      <c r="D45" s="355"/>
      <c r="E45" s="355"/>
      <c r="F45" s="355"/>
      <c r="G45" s="355"/>
      <c r="H45" s="355"/>
      <c r="I45" s="355"/>
      <c r="J45" s="355"/>
      <c r="K45" s="355"/>
      <c r="L45" s="351">
        <f t="shared" si="6"/>
        <v>0</v>
      </c>
      <c r="M45" s="352">
        <f t="shared" si="7"/>
      </c>
    </row>
    <row r="46" spans="1:13" ht="12.75">
      <c r="A46" s="353" t="s">
        <v>93</v>
      </c>
      <c r="B46" s="354"/>
      <c r="C46" s="355"/>
      <c r="D46" s="355"/>
      <c r="E46" s="355"/>
      <c r="F46" s="355"/>
      <c r="G46" s="355"/>
      <c r="H46" s="355"/>
      <c r="I46" s="355"/>
      <c r="J46" s="355"/>
      <c r="K46" s="355"/>
      <c r="L46" s="351">
        <f t="shared" si="6"/>
        <v>0</v>
      </c>
      <c r="M46" s="352">
        <f t="shared" si="7"/>
      </c>
    </row>
    <row r="47" spans="1:13" ht="12.75">
      <c r="A47" s="353" t="s">
        <v>94</v>
      </c>
      <c r="B47" s="354"/>
      <c r="C47" s="355"/>
      <c r="D47" s="355"/>
      <c r="E47" s="355"/>
      <c r="F47" s="355"/>
      <c r="G47" s="355"/>
      <c r="H47" s="355"/>
      <c r="I47" s="355"/>
      <c r="J47" s="355"/>
      <c r="K47" s="355"/>
      <c r="L47" s="351">
        <f t="shared" si="6"/>
        <v>0</v>
      </c>
      <c r="M47" s="352">
        <f t="shared" si="7"/>
      </c>
    </row>
    <row r="48" spans="1:13" ht="13.5" thickBot="1">
      <c r="A48" s="356"/>
      <c r="B48" s="357"/>
      <c r="C48" s="358"/>
      <c r="D48" s="358"/>
      <c r="E48" s="358"/>
      <c r="F48" s="358"/>
      <c r="G48" s="358"/>
      <c r="H48" s="358"/>
      <c r="I48" s="358"/>
      <c r="J48" s="358"/>
      <c r="K48" s="358"/>
      <c r="L48" s="351">
        <f t="shared" si="6"/>
        <v>0</v>
      </c>
      <c r="M48" s="359">
        <f t="shared" si="7"/>
      </c>
    </row>
    <row r="49" spans="1:13" ht="13.5" thickBot="1">
      <c r="A49" s="360" t="s">
        <v>96</v>
      </c>
      <c r="B49" s="361">
        <f>B42+SUM(B44:B48)</f>
        <v>47882</v>
      </c>
      <c r="C49" s="361">
        <f aca="true" t="shared" si="8" ref="C49:L49">C42+SUM(C44:C48)</f>
        <v>47882</v>
      </c>
      <c r="D49" s="361">
        <f t="shared" si="8"/>
        <v>0</v>
      </c>
      <c r="E49" s="361">
        <f t="shared" si="8"/>
        <v>0</v>
      </c>
      <c r="F49" s="361">
        <f t="shared" si="8"/>
        <v>0</v>
      </c>
      <c r="G49" s="361">
        <f t="shared" si="8"/>
        <v>0</v>
      </c>
      <c r="H49" s="361">
        <f t="shared" si="8"/>
        <v>0</v>
      </c>
      <c r="I49" s="361">
        <f t="shared" si="8"/>
        <v>0</v>
      </c>
      <c r="J49" s="361">
        <f t="shared" si="8"/>
        <v>0</v>
      </c>
      <c r="K49" s="361">
        <f t="shared" si="8"/>
        <v>0</v>
      </c>
      <c r="L49" s="361">
        <f t="shared" si="8"/>
        <v>0</v>
      </c>
      <c r="M49" s="362">
        <f>IF((C49&lt;&gt;0),ROUND((L49/C49)*100,1),"")</f>
        <v>0</v>
      </c>
    </row>
    <row r="50" spans="1:13" ht="12.75">
      <c r="A50" s="363"/>
      <c r="B50" s="364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</row>
    <row r="51" spans="1:13" ht="13.5" thickBot="1">
      <c r="A51" s="366" t="s">
        <v>95</v>
      </c>
      <c r="B51" s="367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</row>
    <row r="52" spans="1:13" ht="12.75">
      <c r="A52" s="369" t="s">
        <v>99</v>
      </c>
      <c r="B52" s="343"/>
      <c r="C52" s="344"/>
      <c r="D52" s="344"/>
      <c r="E52" s="345"/>
      <c r="F52" s="344"/>
      <c r="G52" s="344"/>
      <c r="H52" s="344"/>
      <c r="I52" s="344"/>
      <c r="J52" s="344"/>
      <c r="K52" s="344"/>
      <c r="L52" s="370">
        <f aca="true" t="shared" si="9" ref="L52:L57">+J52+K52</f>
        <v>0</v>
      </c>
      <c r="M52" s="347">
        <f aca="true" t="shared" si="10" ref="M52:M58">IF((C52&lt;&gt;0),ROUND((L52/C52)*100,1),"")</f>
      </c>
    </row>
    <row r="53" spans="1:13" ht="12.75">
      <c r="A53" s="371" t="s">
        <v>100</v>
      </c>
      <c r="B53" s="349">
        <v>42020</v>
      </c>
      <c r="C53" s="355">
        <v>42020</v>
      </c>
      <c r="D53" s="355"/>
      <c r="E53" s="355"/>
      <c r="F53" s="355"/>
      <c r="G53" s="355"/>
      <c r="H53" s="355"/>
      <c r="I53" s="355"/>
      <c r="J53" s="355"/>
      <c r="K53" s="355"/>
      <c r="L53" s="372">
        <f t="shared" si="9"/>
        <v>0</v>
      </c>
      <c r="M53" s="352">
        <f t="shared" si="10"/>
        <v>0</v>
      </c>
    </row>
    <row r="54" spans="1:13" ht="12.75">
      <c r="A54" s="371" t="s">
        <v>101</v>
      </c>
      <c r="B54" s="354">
        <v>5862</v>
      </c>
      <c r="C54" s="355">
        <v>5862</v>
      </c>
      <c r="D54" s="355"/>
      <c r="E54" s="355"/>
      <c r="F54" s="355"/>
      <c r="G54" s="355"/>
      <c r="H54" s="355"/>
      <c r="I54" s="355"/>
      <c r="J54" s="355"/>
      <c r="K54" s="355"/>
      <c r="L54" s="372">
        <f t="shared" si="9"/>
        <v>0</v>
      </c>
      <c r="M54" s="352">
        <f t="shared" si="10"/>
        <v>0</v>
      </c>
    </row>
    <row r="55" spans="1:13" ht="12.75">
      <c r="A55" s="371" t="s">
        <v>102</v>
      </c>
      <c r="B55" s="354"/>
      <c r="C55" s="355"/>
      <c r="D55" s="355"/>
      <c r="E55" s="355"/>
      <c r="F55" s="355"/>
      <c r="G55" s="355"/>
      <c r="H55" s="355"/>
      <c r="I55" s="355"/>
      <c r="J55" s="355"/>
      <c r="K55" s="355"/>
      <c r="L55" s="372">
        <f t="shared" si="9"/>
        <v>0</v>
      </c>
      <c r="M55" s="352">
        <f t="shared" si="10"/>
      </c>
    </row>
    <row r="56" spans="1:13" ht="12.75">
      <c r="A56" s="373"/>
      <c r="B56" s="354"/>
      <c r="C56" s="355"/>
      <c r="D56" s="355"/>
      <c r="E56" s="355"/>
      <c r="F56" s="355"/>
      <c r="G56" s="355"/>
      <c r="H56" s="355"/>
      <c r="I56" s="355"/>
      <c r="J56" s="355"/>
      <c r="K56" s="355"/>
      <c r="L56" s="372">
        <f t="shared" si="9"/>
        <v>0</v>
      </c>
      <c r="M56" s="352">
        <f t="shared" si="10"/>
      </c>
    </row>
    <row r="57" spans="1:13" ht="13.5" thickBot="1">
      <c r="A57" s="374"/>
      <c r="B57" s="357"/>
      <c r="C57" s="358"/>
      <c r="D57" s="358"/>
      <c r="E57" s="358"/>
      <c r="F57" s="358"/>
      <c r="G57" s="358"/>
      <c r="H57" s="358"/>
      <c r="I57" s="358"/>
      <c r="J57" s="358"/>
      <c r="K57" s="358"/>
      <c r="L57" s="372">
        <f t="shared" si="9"/>
        <v>0</v>
      </c>
      <c r="M57" s="359">
        <f t="shared" si="10"/>
      </c>
    </row>
    <row r="58" spans="1:13" ht="13.5" thickBot="1">
      <c r="A58" s="375" t="s">
        <v>81</v>
      </c>
      <c r="B58" s="361">
        <f aca="true" t="shared" si="11" ref="B58:L58">SUM(B52:B57)</f>
        <v>47882</v>
      </c>
      <c r="C58" s="361">
        <f t="shared" si="11"/>
        <v>47882</v>
      </c>
      <c r="D58" s="361">
        <f t="shared" si="11"/>
        <v>0</v>
      </c>
      <c r="E58" s="361">
        <f t="shared" si="11"/>
        <v>0</v>
      </c>
      <c r="F58" s="361">
        <f t="shared" si="11"/>
        <v>0</v>
      </c>
      <c r="G58" s="361">
        <f t="shared" si="11"/>
        <v>0</v>
      </c>
      <c r="H58" s="361">
        <f t="shared" si="11"/>
        <v>0</v>
      </c>
      <c r="I58" s="361">
        <f t="shared" si="11"/>
        <v>0</v>
      </c>
      <c r="J58" s="361">
        <f t="shared" si="11"/>
        <v>0</v>
      </c>
      <c r="K58" s="361">
        <f t="shared" si="11"/>
        <v>0</v>
      </c>
      <c r="L58" s="361">
        <f t="shared" si="11"/>
        <v>0</v>
      </c>
      <c r="M58" s="362">
        <f t="shared" si="10"/>
        <v>0</v>
      </c>
    </row>
    <row r="59" spans="1:13" ht="12.75" customHeight="1">
      <c r="A59" s="446" t="s">
        <v>501</v>
      </c>
      <c r="B59" s="446"/>
      <c r="C59" s="446"/>
      <c r="D59" s="446"/>
      <c r="E59" s="446"/>
      <c r="F59" s="446"/>
      <c r="G59" s="446"/>
      <c r="H59" s="446"/>
      <c r="I59" s="446"/>
      <c r="J59" s="446"/>
      <c r="K59" s="446"/>
      <c r="L59" s="446"/>
      <c r="M59" s="446"/>
    </row>
    <row r="60" spans="1:13" ht="12.75">
      <c r="A60" s="376"/>
      <c r="B60" s="376"/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</row>
    <row r="61" spans="1:13" ht="15" customHeight="1">
      <c r="A61" s="447" t="str">
        <f>+CONCATENATE("Önkormányzaton kívüli EU-s projekthez történő hozzájárulás ",LEFT(ÖSSZEFÜGGÉSEK!A40,4),". VI. 30.  előirányzata és teljesítése")</f>
        <v>Önkormányzaton kívüli EU-s projekthez történő hozzájárulás 1.1.. VI. 30.  előirányzata és teljesítése</v>
      </c>
      <c r="B61" s="447"/>
      <c r="C61" s="447"/>
      <c r="D61" s="447"/>
      <c r="E61" s="447"/>
      <c r="F61" s="447"/>
      <c r="G61" s="447"/>
      <c r="H61" s="447"/>
      <c r="I61" s="447"/>
      <c r="J61" s="447"/>
      <c r="K61" s="447"/>
      <c r="L61" s="447"/>
      <c r="M61" s="447"/>
    </row>
    <row r="62" spans="1:13" ht="14.25" thickBo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448" t="s">
        <v>50</v>
      </c>
      <c r="M62" s="448"/>
    </row>
    <row r="63" spans="1:13" ht="21.75" thickBot="1">
      <c r="A63" s="449" t="s">
        <v>97</v>
      </c>
      <c r="B63" s="450"/>
      <c r="C63" s="450"/>
      <c r="D63" s="450"/>
      <c r="E63" s="450"/>
      <c r="F63" s="450"/>
      <c r="G63" s="450"/>
      <c r="H63" s="450"/>
      <c r="I63" s="450"/>
      <c r="J63" s="450"/>
      <c r="K63" s="377" t="s">
        <v>502</v>
      </c>
      <c r="L63" s="377" t="s">
        <v>503</v>
      </c>
      <c r="M63" s="377" t="s">
        <v>492</v>
      </c>
    </row>
    <row r="64" spans="1:13" ht="12.75">
      <c r="A64" s="451"/>
      <c r="B64" s="452"/>
      <c r="C64" s="452"/>
      <c r="D64" s="452"/>
      <c r="E64" s="452"/>
      <c r="F64" s="452"/>
      <c r="G64" s="452"/>
      <c r="H64" s="452"/>
      <c r="I64" s="452"/>
      <c r="J64" s="452"/>
      <c r="K64" s="345"/>
      <c r="L64" s="378"/>
      <c r="M64" s="378"/>
    </row>
    <row r="65" spans="1:13" ht="13.5" thickBot="1">
      <c r="A65" s="453"/>
      <c r="B65" s="454"/>
      <c r="C65" s="454"/>
      <c r="D65" s="454"/>
      <c r="E65" s="454"/>
      <c r="F65" s="454"/>
      <c r="G65" s="454"/>
      <c r="H65" s="454"/>
      <c r="I65" s="454"/>
      <c r="J65" s="454"/>
      <c r="K65" s="379"/>
      <c r="L65" s="358"/>
      <c r="M65" s="358"/>
    </row>
    <row r="66" spans="1:13" ht="13.5" thickBot="1">
      <c r="A66" s="444" t="s">
        <v>41</v>
      </c>
      <c r="B66" s="445"/>
      <c r="C66" s="445"/>
      <c r="D66" s="445"/>
      <c r="E66" s="445"/>
      <c r="F66" s="445"/>
      <c r="G66" s="445"/>
      <c r="H66" s="445"/>
      <c r="I66" s="445"/>
      <c r="J66" s="445"/>
      <c r="K66" s="380">
        <f>SUM(K64:K65)</f>
        <v>0</v>
      </c>
      <c r="L66" s="380">
        <f>SUM(L64:L65)</f>
        <v>0</v>
      </c>
      <c r="M66" s="380">
        <f>SUM(M64:M65)</f>
        <v>0</v>
      </c>
    </row>
  </sheetData>
  <sheetProtection/>
  <mergeCells count="43">
    <mergeCell ref="D4:I4"/>
    <mergeCell ref="A27:M27"/>
    <mergeCell ref="A1:C1"/>
    <mergeCell ref="D1:M1"/>
    <mergeCell ref="N1:N33"/>
    <mergeCell ref="L2:M2"/>
    <mergeCell ref="A3:A6"/>
    <mergeCell ref="B3:I3"/>
    <mergeCell ref="J3:M5"/>
    <mergeCell ref="B4:B5"/>
    <mergeCell ref="A32:J32"/>
    <mergeCell ref="B6:C6"/>
    <mergeCell ref="D6:E6"/>
    <mergeCell ref="F6:G6"/>
    <mergeCell ref="H6:I6"/>
    <mergeCell ref="A25:M25"/>
    <mergeCell ref="B2:E2"/>
    <mergeCell ref="A35:C35"/>
    <mergeCell ref="D35:M35"/>
    <mergeCell ref="B36:E36"/>
    <mergeCell ref="L36:M36"/>
    <mergeCell ref="C4:C5"/>
    <mergeCell ref="L28:M28"/>
    <mergeCell ref="A29:J29"/>
    <mergeCell ref="A30:J30"/>
    <mergeCell ref="A31:J31"/>
    <mergeCell ref="A37:A40"/>
    <mergeCell ref="B37:I37"/>
    <mergeCell ref="J37:M39"/>
    <mergeCell ref="B38:B39"/>
    <mergeCell ref="C38:C39"/>
    <mergeCell ref="D38:I38"/>
    <mergeCell ref="B40:C40"/>
    <mergeCell ref="D40:E40"/>
    <mergeCell ref="F40:G40"/>
    <mergeCell ref="H40:I40"/>
    <mergeCell ref="A66:J66"/>
    <mergeCell ref="A59:M59"/>
    <mergeCell ref="A61:M61"/>
    <mergeCell ref="L62:M62"/>
    <mergeCell ref="A63:J63"/>
    <mergeCell ref="A64:J64"/>
    <mergeCell ref="A65:J65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89" r:id="rId1"/>
  <headerFooter alignWithMargins="0">
    <oddHeader>&amp;C&amp;"Times New Roman CE,Félkövér"&amp;12
Európai uniós támogatással megvalósuló projektek 
bevételei, kiadásai, hozzájárulások</oddHeader>
  </headerFooter>
  <rowBreaks count="1" manualBreakCount="1">
    <brk id="32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82">
      <selection activeCell="G94" sqref="G94"/>
    </sheetView>
  </sheetViews>
  <sheetFormatPr defaultColWidth="9.00390625" defaultRowHeight="12.75"/>
  <cols>
    <col min="1" max="1" width="16.125" style="198" customWidth="1"/>
    <col min="2" max="2" width="62.00390625" style="199" customWidth="1"/>
    <col min="3" max="3" width="14.125" style="200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96"/>
      <c r="B1" s="98"/>
      <c r="E1" s="381" t="s">
        <v>507</v>
      </c>
    </row>
    <row r="2" spans="1:5" s="50" customFormat="1" ht="21" customHeight="1" thickBot="1">
      <c r="A2" s="382" t="s">
        <v>51</v>
      </c>
      <c r="B2" s="471" t="s">
        <v>163</v>
      </c>
      <c r="C2" s="471"/>
      <c r="D2" s="471"/>
      <c r="E2" s="383" t="s">
        <v>42</v>
      </c>
    </row>
    <row r="3" spans="1:5" s="50" customFormat="1" ht="24.75" thickBot="1">
      <c r="A3" s="382" t="s">
        <v>144</v>
      </c>
      <c r="B3" s="471" t="s">
        <v>342</v>
      </c>
      <c r="C3" s="471"/>
      <c r="D3" s="471"/>
      <c r="E3" s="384" t="s">
        <v>42</v>
      </c>
    </row>
    <row r="4" spans="1:5" s="51" customFormat="1" ht="15.75" customHeight="1" thickBot="1">
      <c r="A4" s="99"/>
      <c r="B4" s="99"/>
      <c r="C4" s="100"/>
      <c r="E4" s="100" t="s">
        <v>43</v>
      </c>
    </row>
    <row r="5" spans="1:5" ht="24.75" thickBot="1">
      <c r="A5" s="212" t="s">
        <v>145</v>
      </c>
      <c r="B5" s="101" t="s">
        <v>44</v>
      </c>
      <c r="C5" s="101" t="s">
        <v>505</v>
      </c>
      <c r="D5" s="85" t="s">
        <v>506</v>
      </c>
      <c r="E5" s="385" t="str">
        <f>+CONCATENATE("Teljesítés",CHAR(10),LEFT(ÖSSZEFÜGGÉSEK!A6,4),". VI. 30.")</f>
        <v>Teljesítés
2015. VI. 30.</v>
      </c>
    </row>
    <row r="6" spans="1:5" s="45" customFormat="1" ht="12.75" customHeight="1" thickBot="1">
      <c r="A6" s="87" t="s">
        <v>428</v>
      </c>
      <c r="B6" s="88" t="s">
        <v>429</v>
      </c>
      <c r="C6" s="88" t="s">
        <v>430</v>
      </c>
      <c r="D6" s="386" t="s">
        <v>432</v>
      </c>
      <c r="E6" s="89" t="s">
        <v>431</v>
      </c>
    </row>
    <row r="7" spans="1:5" s="45" customFormat="1" ht="15.75" customHeight="1" thickBot="1">
      <c r="A7" s="468" t="s">
        <v>45</v>
      </c>
      <c r="B7" s="469"/>
      <c r="C7" s="469"/>
      <c r="D7" s="469"/>
      <c r="E7" s="470"/>
    </row>
    <row r="8" spans="1:5" s="45" customFormat="1" ht="12" customHeight="1" thickBot="1">
      <c r="A8" s="23" t="s">
        <v>9</v>
      </c>
      <c r="B8" s="19" t="s">
        <v>188</v>
      </c>
      <c r="C8" s="205">
        <f>+C9+C10+C11+C12+C13+C14</f>
        <v>382128</v>
      </c>
      <c r="D8" s="294">
        <f>+D9+D10+D11+D12+D13+D14</f>
        <v>385574</v>
      </c>
      <c r="E8" s="131">
        <f>+E9+E10+E11+E12+E13+E14</f>
        <v>207208</v>
      </c>
    </row>
    <row r="9" spans="1:5" s="52" customFormat="1" ht="12" customHeight="1">
      <c r="A9" s="235" t="s">
        <v>70</v>
      </c>
      <c r="B9" s="219" t="s">
        <v>189</v>
      </c>
      <c r="C9" s="207">
        <v>122226</v>
      </c>
      <c r="D9" s="295">
        <v>123297</v>
      </c>
      <c r="E9" s="133">
        <v>64093</v>
      </c>
    </row>
    <row r="10" spans="1:5" s="53" customFormat="1" ht="12" customHeight="1">
      <c r="A10" s="236" t="s">
        <v>71</v>
      </c>
      <c r="B10" s="220" t="s">
        <v>190</v>
      </c>
      <c r="C10" s="206">
        <v>124987</v>
      </c>
      <c r="D10" s="296">
        <v>124987</v>
      </c>
      <c r="E10" s="132">
        <v>63082</v>
      </c>
    </row>
    <row r="11" spans="1:5" s="53" customFormat="1" ht="12" customHeight="1">
      <c r="A11" s="236" t="s">
        <v>72</v>
      </c>
      <c r="B11" s="220" t="s">
        <v>191</v>
      </c>
      <c r="C11" s="206">
        <v>126825</v>
      </c>
      <c r="D11" s="296">
        <v>127518</v>
      </c>
      <c r="E11" s="132">
        <v>71475</v>
      </c>
    </row>
    <row r="12" spans="1:5" s="53" customFormat="1" ht="12" customHeight="1">
      <c r="A12" s="236" t="s">
        <v>73</v>
      </c>
      <c r="B12" s="220" t="s">
        <v>192</v>
      </c>
      <c r="C12" s="206">
        <v>7555</v>
      </c>
      <c r="D12" s="296">
        <v>8395</v>
      </c>
      <c r="E12" s="132">
        <v>4769</v>
      </c>
    </row>
    <row r="13" spans="1:5" s="53" customFormat="1" ht="12" customHeight="1">
      <c r="A13" s="236" t="s">
        <v>105</v>
      </c>
      <c r="B13" s="220" t="s">
        <v>436</v>
      </c>
      <c r="C13" s="206">
        <v>535</v>
      </c>
      <c r="D13" s="296">
        <v>1377</v>
      </c>
      <c r="E13" s="132">
        <v>3789</v>
      </c>
    </row>
    <row r="14" spans="1:5" s="52" customFormat="1" ht="12" customHeight="1" thickBot="1">
      <c r="A14" s="237" t="s">
        <v>74</v>
      </c>
      <c r="B14" s="221" t="s">
        <v>371</v>
      </c>
      <c r="C14" s="206"/>
      <c r="D14" s="296"/>
      <c r="E14" s="132"/>
    </row>
    <row r="15" spans="1:5" s="52" customFormat="1" ht="12" customHeight="1" thickBot="1">
      <c r="A15" s="23" t="s">
        <v>10</v>
      </c>
      <c r="B15" s="138" t="s">
        <v>193</v>
      </c>
      <c r="C15" s="205">
        <f>+C16+C17+C18+C19+C20</f>
        <v>84383</v>
      </c>
      <c r="D15" s="294">
        <f>+D16+D17+D18+D19+D20</f>
        <v>84383</v>
      </c>
      <c r="E15" s="131">
        <f>+E16+E17+E18+E19+E20</f>
        <v>38611</v>
      </c>
    </row>
    <row r="16" spans="1:5" s="52" customFormat="1" ht="12" customHeight="1">
      <c r="A16" s="235" t="s">
        <v>76</v>
      </c>
      <c r="B16" s="219" t="s">
        <v>194</v>
      </c>
      <c r="C16" s="207"/>
      <c r="D16" s="295"/>
      <c r="E16" s="133"/>
    </row>
    <row r="17" spans="1:5" s="52" customFormat="1" ht="12" customHeight="1">
      <c r="A17" s="236" t="s">
        <v>77</v>
      </c>
      <c r="B17" s="220" t="s">
        <v>195</v>
      </c>
      <c r="C17" s="206"/>
      <c r="D17" s="296"/>
      <c r="E17" s="132"/>
    </row>
    <row r="18" spans="1:5" s="52" customFormat="1" ht="12" customHeight="1">
      <c r="A18" s="236" t="s">
        <v>78</v>
      </c>
      <c r="B18" s="220" t="s">
        <v>362</v>
      </c>
      <c r="C18" s="206"/>
      <c r="D18" s="296"/>
      <c r="E18" s="132"/>
    </row>
    <row r="19" spans="1:5" s="52" customFormat="1" ht="12" customHeight="1">
      <c r="A19" s="236" t="s">
        <v>79</v>
      </c>
      <c r="B19" s="220" t="s">
        <v>363</v>
      </c>
      <c r="C19" s="206"/>
      <c r="D19" s="296"/>
      <c r="E19" s="132"/>
    </row>
    <row r="20" spans="1:5" s="52" customFormat="1" ht="12" customHeight="1">
      <c r="A20" s="236" t="s">
        <v>80</v>
      </c>
      <c r="B20" s="220" t="s">
        <v>196</v>
      </c>
      <c r="C20" s="206">
        <v>84383</v>
      </c>
      <c r="D20" s="296">
        <v>84383</v>
      </c>
      <c r="E20" s="132">
        <v>38611</v>
      </c>
    </row>
    <row r="21" spans="1:5" s="53" customFormat="1" ht="12" customHeight="1" thickBot="1">
      <c r="A21" s="237" t="s">
        <v>87</v>
      </c>
      <c r="B21" s="221" t="s">
        <v>197</v>
      </c>
      <c r="C21" s="208"/>
      <c r="D21" s="297"/>
      <c r="E21" s="134"/>
    </row>
    <row r="22" spans="1:5" s="53" customFormat="1" ht="12" customHeight="1" thickBot="1">
      <c r="A22" s="23" t="s">
        <v>11</v>
      </c>
      <c r="B22" s="19" t="s">
        <v>198</v>
      </c>
      <c r="C22" s="205">
        <f>+C23+C24+C25+C26+C27</f>
        <v>116981</v>
      </c>
      <c r="D22" s="294">
        <f>+D23+D24+D25+D26+D27</f>
        <v>116981</v>
      </c>
      <c r="E22" s="131">
        <f>+E23+E24+E25+E26+E27</f>
        <v>20626</v>
      </c>
    </row>
    <row r="23" spans="1:5" s="53" customFormat="1" ht="12" customHeight="1">
      <c r="A23" s="235" t="s">
        <v>59</v>
      </c>
      <c r="B23" s="219" t="s">
        <v>199</v>
      </c>
      <c r="C23" s="207"/>
      <c r="D23" s="295"/>
      <c r="E23" s="133"/>
    </row>
    <row r="24" spans="1:5" s="52" customFormat="1" ht="12" customHeight="1">
      <c r="A24" s="236" t="s">
        <v>60</v>
      </c>
      <c r="B24" s="220" t="s">
        <v>200</v>
      </c>
      <c r="C24" s="206"/>
      <c r="D24" s="296"/>
      <c r="E24" s="132"/>
    </row>
    <row r="25" spans="1:5" s="53" customFormat="1" ht="12" customHeight="1">
      <c r="A25" s="236" t="s">
        <v>61</v>
      </c>
      <c r="B25" s="220" t="s">
        <v>364</v>
      </c>
      <c r="C25" s="206"/>
      <c r="D25" s="296"/>
      <c r="E25" s="132"/>
    </row>
    <row r="26" spans="1:5" s="53" customFormat="1" ht="12" customHeight="1">
      <c r="A26" s="236" t="s">
        <v>62</v>
      </c>
      <c r="B26" s="220" t="s">
        <v>365</v>
      </c>
      <c r="C26" s="206"/>
      <c r="D26" s="296"/>
      <c r="E26" s="132"/>
    </row>
    <row r="27" spans="1:5" s="53" customFormat="1" ht="12" customHeight="1">
      <c r="A27" s="236" t="s">
        <v>119</v>
      </c>
      <c r="B27" s="220" t="s">
        <v>201</v>
      </c>
      <c r="C27" s="206">
        <v>116981</v>
      </c>
      <c r="D27" s="296">
        <v>116981</v>
      </c>
      <c r="E27" s="132">
        <v>20626</v>
      </c>
    </row>
    <row r="28" spans="1:5" s="53" customFormat="1" ht="12" customHeight="1" thickBot="1">
      <c r="A28" s="237" t="s">
        <v>120</v>
      </c>
      <c r="B28" s="221" t="s">
        <v>202</v>
      </c>
      <c r="C28" s="208"/>
      <c r="D28" s="297"/>
      <c r="E28" s="134"/>
    </row>
    <row r="29" spans="1:5" s="53" customFormat="1" ht="12" customHeight="1" thickBot="1">
      <c r="A29" s="23" t="s">
        <v>121</v>
      </c>
      <c r="B29" s="19" t="s">
        <v>203</v>
      </c>
      <c r="C29" s="211">
        <f>+C30+C34+C35+C36</f>
        <v>229690</v>
      </c>
      <c r="D29" s="298">
        <f>+D30+D34+D35+D36</f>
        <v>243685</v>
      </c>
      <c r="E29" s="247">
        <f>+E30+E34+E35+E36</f>
        <v>133156</v>
      </c>
    </row>
    <row r="30" spans="1:5" s="53" customFormat="1" ht="12" customHeight="1">
      <c r="A30" s="235" t="s">
        <v>204</v>
      </c>
      <c r="B30" s="219" t="s">
        <v>437</v>
      </c>
      <c r="C30" s="249">
        <f>+C31+C32+C33</f>
        <v>212000</v>
      </c>
      <c r="D30" s="387">
        <f>+D31+D32+D33</f>
        <v>225995</v>
      </c>
      <c r="E30" s="248">
        <f>+E31+E32+E33</f>
        <v>124366</v>
      </c>
    </row>
    <row r="31" spans="1:5" s="53" customFormat="1" ht="12" customHeight="1">
      <c r="A31" s="236" t="s">
        <v>205</v>
      </c>
      <c r="B31" s="220" t="s">
        <v>210</v>
      </c>
      <c r="C31" s="206">
        <v>32000</v>
      </c>
      <c r="D31" s="296">
        <v>32000</v>
      </c>
      <c r="E31" s="132">
        <v>17050</v>
      </c>
    </row>
    <row r="32" spans="1:5" s="53" customFormat="1" ht="12" customHeight="1">
      <c r="A32" s="236" t="s">
        <v>206</v>
      </c>
      <c r="B32" s="220" t="s">
        <v>211</v>
      </c>
      <c r="C32" s="206"/>
      <c r="D32" s="296"/>
      <c r="E32" s="132"/>
    </row>
    <row r="33" spans="1:5" s="53" customFormat="1" ht="12" customHeight="1">
      <c r="A33" s="236" t="s">
        <v>375</v>
      </c>
      <c r="B33" s="267" t="s">
        <v>376</v>
      </c>
      <c r="C33" s="206">
        <v>180000</v>
      </c>
      <c r="D33" s="296">
        <v>193995</v>
      </c>
      <c r="E33" s="132">
        <v>107316</v>
      </c>
    </row>
    <row r="34" spans="1:5" s="53" customFormat="1" ht="12" customHeight="1">
      <c r="A34" s="236" t="s">
        <v>207</v>
      </c>
      <c r="B34" s="220" t="s">
        <v>212</v>
      </c>
      <c r="C34" s="206">
        <v>15000</v>
      </c>
      <c r="D34" s="296">
        <v>15000</v>
      </c>
      <c r="E34" s="132">
        <v>8172</v>
      </c>
    </row>
    <row r="35" spans="1:5" s="53" customFormat="1" ht="12" customHeight="1">
      <c r="A35" s="236" t="s">
        <v>208</v>
      </c>
      <c r="B35" s="220" t="s">
        <v>213</v>
      </c>
      <c r="C35" s="206">
        <v>650</v>
      </c>
      <c r="D35" s="296">
        <v>650</v>
      </c>
      <c r="E35" s="132">
        <v>202</v>
      </c>
    </row>
    <row r="36" spans="1:5" s="53" customFormat="1" ht="12" customHeight="1" thickBot="1">
      <c r="A36" s="237" t="s">
        <v>209</v>
      </c>
      <c r="B36" s="221" t="s">
        <v>214</v>
      </c>
      <c r="C36" s="208">
        <v>2040</v>
      </c>
      <c r="D36" s="297">
        <v>2040</v>
      </c>
      <c r="E36" s="134">
        <v>416</v>
      </c>
    </row>
    <row r="37" spans="1:5" s="53" customFormat="1" ht="12" customHeight="1" thickBot="1">
      <c r="A37" s="23" t="s">
        <v>13</v>
      </c>
      <c r="B37" s="19" t="s">
        <v>372</v>
      </c>
      <c r="C37" s="205">
        <f>SUM(C38:C48)</f>
        <v>16944</v>
      </c>
      <c r="D37" s="294">
        <f>SUM(D38:D48)</f>
        <v>20180</v>
      </c>
      <c r="E37" s="131">
        <f>SUM(E38:E48)</f>
        <v>10863</v>
      </c>
    </row>
    <row r="38" spans="1:5" s="53" customFormat="1" ht="12" customHeight="1">
      <c r="A38" s="235" t="s">
        <v>63</v>
      </c>
      <c r="B38" s="219" t="s">
        <v>217</v>
      </c>
      <c r="C38" s="207">
        <v>60</v>
      </c>
      <c r="D38" s="295">
        <v>60</v>
      </c>
      <c r="E38" s="133">
        <v>63</v>
      </c>
    </row>
    <row r="39" spans="1:5" s="53" customFormat="1" ht="12" customHeight="1">
      <c r="A39" s="236" t="s">
        <v>64</v>
      </c>
      <c r="B39" s="220" t="s">
        <v>218</v>
      </c>
      <c r="C39" s="206">
        <v>12020</v>
      </c>
      <c r="D39" s="296">
        <v>12020</v>
      </c>
      <c r="E39" s="132">
        <v>7001</v>
      </c>
    </row>
    <row r="40" spans="1:5" s="53" customFormat="1" ht="12" customHeight="1">
      <c r="A40" s="236" t="s">
        <v>65</v>
      </c>
      <c r="B40" s="220" t="s">
        <v>219</v>
      </c>
      <c r="C40" s="206">
        <v>2200</v>
      </c>
      <c r="D40" s="296">
        <v>2200</v>
      </c>
      <c r="E40" s="132">
        <v>329</v>
      </c>
    </row>
    <row r="41" spans="1:5" s="53" customFormat="1" ht="12" customHeight="1">
      <c r="A41" s="236" t="s">
        <v>123</v>
      </c>
      <c r="B41" s="220" t="s">
        <v>220</v>
      </c>
      <c r="C41" s="206"/>
      <c r="D41" s="296"/>
      <c r="E41" s="132"/>
    </row>
    <row r="42" spans="1:5" s="53" customFormat="1" ht="12" customHeight="1">
      <c r="A42" s="236" t="s">
        <v>124</v>
      </c>
      <c r="B42" s="220" t="s">
        <v>221</v>
      </c>
      <c r="C42" s="206"/>
      <c r="D42" s="296"/>
      <c r="E42" s="132"/>
    </row>
    <row r="43" spans="1:5" s="53" customFormat="1" ht="12" customHeight="1">
      <c r="A43" s="236" t="s">
        <v>125</v>
      </c>
      <c r="B43" s="220" t="s">
        <v>222</v>
      </c>
      <c r="C43" s="206">
        <v>1800</v>
      </c>
      <c r="D43" s="296">
        <v>1800</v>
      </c>
      <c r="E43" s="132">
        <v>1064</v>
      </c>
    </row>
    <row r="44" spans="1:5" s="53" customFormat="1" ht="12" customHeight="1">
      <c r="A44" s="236" t="s">
        <v>126</v>
      </c>
      <c r="B44" s="220" t="s">
        <v>223</v>
      </c>
      <c r="C44" s="206">
        <v>594</v>
      </c>
      <c r="D44" s="296">
        <v>3594</v>
      </c>
      <c r="E44" s="132">
        <v>1956</v>
      </c>
    </row>
    <row r="45" spans="1:5" s="53" customFormat="1" ht="12" customHeight="1">
      <c r="A45" s="236" t="s">
        <v>127</v>
      </c>
      <c r="B45" s="220" t="s">
        <v>224</v>
      </c>
      <c r="C45" s="206">
        <v>270</v>
      </c>
      <c r="D45" s="296">
        <v>270</v>
      </c>
      <c r="E45" s="132">
        <v>134</v>
      </c>
    </row>
    <row r="46" spans="1:5" s="53" customFormat="1" ht="12" customHeight="1">
      <c r="A46" s="236" t="s">
        <v>215</v>
      </c>
      <c r="B46" s="220" t="s">
        <v>225</v>
      </c>
      <c r="C46" s="209"/>
      <c r="D46" s="388"/>
      <c r="E46" s="135"/>
    </row>
    <row r="47" spans="1:5" s="53" customFormat="1" ht="12" customHeight="1">
      <c r="A47" s="237" t="s">
        <v>216</v>
      </c>
      <c r="B47" s="221" t="s">
        <v>374</v>
      </c>
      <c r="C47" s="210"/>
      <c r="D47" s="389">
        <v>236</v>
      </c>
      <c r="E47" s="136">
        <v>315</v>
      </c>
    </row>
    <row r="48" spans="1:5" s="53" customFormat="1" ht="12" customHeight="1" thickBot="1">
      <c r="A48" s="237" t="s">
        <v>373</v>
      </c>
      <c r="B48" s="221" t="s">
        <v>226</v>
      </c>
      <c r="C48" s="210"/>
      <c r="D48" s="389"/>
      <c r="E48" s="136">
        <v>1</v>
      </c>
    </row>
    <row r="49" spans="1:5" s="53" customFormat="1" ht="12" customHeight="1" thickBot="1">
      <c r="A49" s="23" t="s">
        <v>14</v>
      </c>
      <c r="B49" s="19" t="s">
        <v>227</v>
      </c>
      <c r="C49" s="205">
        <f>SUM(C50:C54)</f>
        <v>0</v>
      </c>
      <c r="D49" s="294">
        <f>SUM(D50:D54)</f>
        <v>0</v>
      </c>
      <c r="E49" s="131">
        <f>SUM(E50:E54)</f>
        <v>0</v>
      </c>
    </row>
    <row r="50" spans="1:5" s="53" customFormat="1" ht="12" customHeight="1">
      <c r="A50" s="235" t="s">
        <v>66</v>
      </c>
      <c r="B50" s="219" t="s">
        <v>231</v>
      </c>
      <c r="C50" s="260"/>
      <c r="D50" s="390"/>
      <c r="E50" s="137"/>
    </row>
    <row r="51" spans="1:5" s="53" customFormat="1" ht="12" customHeight="1">
      <c r="A51" s="236" t="s">
        <v>67</v>
      </c>
      <c r="B51" s="220" t="s">
        <v>232</v>
      </c>
      <c r="C51" s="209"/>
      <c r="D51" s="388"/>
      <c r="E51" s="135"/>
    </row>
    <row r="52" spans="1:5" s="53" customFormat="1" ht="12" customHeight="1">
      <c r="A52" s="236" t="s">
        <v>228</v>
      </c>
      <c r="B52" s="220" t="s">
        <v>233</v>
      </c>
      <c r="C52" s="209"/>
      <c r="D52" s="388"/>
      <c r="E52" s="135"/>
    </row>
    <row r="53" spans="1:5" s="53" customFormat="1" ht="12" customHeight="1">
      <c r="A53" s="236" t="s">
        <v>229</v>
      </c>
      <c r="B53" s="220" t="s">
        <v>234</v>
      </c>
      <c r="C53" s="209"/>
      <c r="D53" s="388"/>
      <c r="E53" s="135"/>
    </row>
    <row r="54" spans="1:5" s="53" customFormat="1" ht="12" customHeight="1" thickBot="1">
      <c r="A54" s="237" t="s">
        <v>230</v>
      </c>
      <c r="B54" s="221" t="s">
        <v>235</v>
      </c>
      <c r="C54" s="210"/>
      <c r="D54" s="389"/>
      <c r="E54" s="136"/>
    </row>
    <row r="55" spans="1:5" s="53" customFormat="1" ht="12" customHeight="1" thickBot="1">
      <c r="A55" s="23" t="s">
        <v>128</v>
      </c>
      <c r="B55" s="19" t="s">
        <v>236</v>
      </c>
      <c r="C55" s="205">
        <f>SUM(C56:C58)</f>
        <v>7700</v>
      </c>
      <c r="D55" s="294">
        <f>SUM(D56:D58)</f>
        <v>37700</v>
      </c>
      <c r="E55" s="131">
        <f>SUM(E56:E58)</f>
        <v>136</v>
      </c>
    </row>
    <row r="56" spans="1:5" s="53" customFormat="1" ht="12" customHeight="1">
      <c r="A56" s="235" t="s">
        <v>68</v>
      </c>
      <c r="B56" s="219" t="s">
        <v>237</v>
      </c>
      <c r="C56" s="207"/>
      <c r="D56" s="295"/>
      <c r="E56" s="133"/>
    </row>
    <row r="57" spans="1:5" s="53" customFormat="1" ht="12" customHeight="1">
      <c r="A57" s="236" t="s">
        <v>69</v>
      </c>
      <c r="B57" s="220" t="s">
        <v>366</v>
      </c>
      <c r="C57" s="206"/>
      <c r="D57" s="296">
        <v>30000</v>
      </c>
      <c r="E57" s="132">
        <v>9</v>
      </c>
    </row>
    <row r="58" spans="1:5" s="53" customFormat="1" ht="12" customHeight="1">
      <c r="A58" s="236" t="s">
        <v>240</v>
      </c>
      <c r="B58" s="220" t="s">
        <v>238</v>
      </c>
      <c r="C58" s="206">
        <v>7700</v>
      </c>
      <c r="D58" s="296">
        <v>7700</v>
      </c>
      <c r="E58" s="132">
        <v>127</v>
      </c>
    </row>
    <row r="59" spans="1:5" s="53" customFormat="1" ht="12" customHeight="1" thickBot="1">
      <c r="A59" s="237" t="s">
        <v>241</v>
      </c>
      <c r="B59" s="221" t="s">
        <v>239</v>
      </c>
      <c r="C59" s="208"/>
      <c r="D59" s="297"/>
      <c r="E59" s="134"/>
    </row>
    <row r="60" spans="1:5" s="53" customFormat="1" ht="12" customHeight="1" thickBot="1">
      <c r="A60" s="23" t="s">
        <v>16</v>
      </c>
      <c r="B60" s="138" t="s">
        <v>242</v>
      </c>
      <c r="C60" s="205">
        <f>SUM(C61:C63)</f>
        <v>0</v>
      </c>
      <c r="D60" s="294">
        <f>SUM(D61:D63)</f>
        <v>4650</v>
      </c>
      <c r="E60" s="131">
        <f>SUM(E61:E63)</f>
        <v>60</v>
      </c>
    </row>
    <row r="61" spans="1:5" s="53" customFormat="1" ht="12" customHeight="1">
      <c r="A61" s="235" t="s">
        <v>129</v>
      </c>
      <c r="B61" s="219" t="s">
        <v>244</v>
      </c>
      <c r="C61" s="209"/>
      <c r="D61" s="388"/>
      <c r="E61" s="135"/>
    </row>
    <row r="62" spans="1:5" s="53" customFormat="1" ht="12" customHeight="1">
      <c r="A62" s="236" t="s">
        <v>130</v>
      </c>
      <c r="B62" s="220" t="s">
        <v>367</v>
      </c>
      <c r="C62" s="209"/>
      <c r="D62" s="388">
        <v>4650</v>
      </c>
      <c r="E62" s="135">
        <v>60</v>
      </c>
    </row>
    <row r="63" spans="1:5" s="53" customFormat="1" ht="12" customHeight="1">
      <c r="A63" s="236" t="s">
        <v>168</v>
      </c>
      <c r="B63" s="220" t="s">
        <v>245</v>
      </c>
      <c r="C63" s="209"/>
      <c r="D63" s="388"/>
      <c r="E63" s="135"/>
    </row>
    <row r="64" spans="1:5" s="53" customFormat="1" ht="12" customHeight="1" thickBot="1">
      <c r="A64" s="237" t="s">
        <v>243</v>
      </c>
      <c r="B64" s="221" t="s">
        <v>246</v>
      </c>
      <c r="C64" s="209"/>
      <c r="D64" s="388"/>
      <c r="E64" s="135"/>
    </row>
    <row r="65" spans="1:5" s="53" customFormat="1" ht="12" customHeight="1" thickBot="1">
      <c r="A65" s="23" t="s">
        <v>17</v>
      </c>
      <c r="B65" s="19" t="s">
        <v>247</v>
      </c>
      <c r="C65" s="211">
        <f>+C8+C15+C22+C29+C37+C49+C55+C60</f>
        <v>837826</v>
      </c>
      <c r="D65" s="298">
        <f>+D8+D15+D22+D29+D37+D49+D55+D60</f>
        <v>893153</v>
      </c>
      <c r="E65" s="247">
        <f>+E8+E15+E22+E29+E37+E49+E55+E60</f>
        <v>410660</v>
      </c>
    </row>
    <row r="66" spans="1:5" s="53" customFormat="1" ht="12" customHeight="1" thickBot="1">
      <c r="A66" s="238" t="s">
        <v>338</v>
      </c>
      <c r="B66" s="138" t="s">
        <v>249</v>
      </c>
      <c r="C66" s="205">
        <f>SUM(C67:C69)</f>
        <v>0</v>
      </c>
      <c r="D66" s="294">
        <f>SUM(D67:D69)</f>
        <v>1948</v>
      </c>
      <c r="E66" s="131">
        <f>SUM(E67:E69)</f>
        <v>0</v>
      </c>
    </row>
    <row r="67" spans="1:5" s="53" customFormat="1" ht="12" customHeight="1">
      <c r="A67" s="235" t="s">
        <v>280</v>
      </c>
      <c r="B67" s="219" t="s">
        <v>250</v>
      </c>
      <c r="C67" s="209"/>
      <c r="D67" s="388">
        <v>1948</v>
      </c>
      <c r="E67" s="135"/>
    </row>
    <row r="68" spans="1:5" s="53" customFormat="1" ht="12" customHeight="1">
      <c r="A68" s="236" t="s">
        <v>289</v>
      </c>
      <c r="B68" s="220" t="s">
        <v>251</v>
      </c>
      <c r="C68" s="209"/>
      <c r="D68" s="388"/>
      <c r="E68" s="135"/>
    </row>
    <row r="69" spans="1:5" s="53" customFormat="1" ht="12" customHeight="1" thickBot="1">
      <c r="A69" s="237" t="s">
        <v>290</v>
      </c>
      <c r="B69" s="222" t="s">
        <v>252</v>
      </c>
      <c r="C69" s="209"/>
      <c r="D69" s="391"/>
      <c r="E69" s="135"/>
    </row>
    <row r="70" spans="1:5" s="53" customFormat="1" ht="12" customHeight="1" thickBot="1">
      <c r="A70" s="238" t="s">
        <v>253</v>
      </c>
      <c r="B70" s="138" t="s">
        <v>254</v>
      </c>
      <c r="C70" s="205">
        <f>SUM(C71:C74)</f>
        <v>0</v>
      </c>
      <c r="D70" s="205">
        <f>SUM(D71:D74)</f>
        <v>0</v>
      </c>
      <c r="E70" s="131">
        <f>SUM(E71:E74)</f>
        <v>0</v>
      </c>
    </row>
    <row r="71" spans="1:5" s="53" customFormat="1" ht="12" customHeight="1">
      <c r="A71" s="235" t="s">
        <v>106</v>
      </c>
      <c r="B71" s="219" t="s">
        <v>255</v>
      </c>
      <c r="C71" s="209"/>
      <c r="D71" s="209"/>
      <c r="E71" s="135"/>
    </row>
    <row r="72" spans="1:5" s="53" customFormat="1" ht="12" customHeight="1">
      <c r="A72" s="236" t="s">
        <v>107</v>
      </c>
      <c r="B72" s="220" t="s">
        <v>256</v>
      </c>
      <c r="C72" s="209"/>
      <c r="D72" s="209"/>
      <c r="E72" s="135"/>
    </row>
    <row r="73" spans="1:5" s="53" customFormat="1" ht="12" customHeight="1">
      <c r="A73" s="236" t="s">
        <v>281</v>
      </c>
      <c r="B73" s="220" t="s">
        <v>257</v>
      </c>
      <c r="C73" s="209"/>
      <c r="D73" s="209"/>
      <c r="E73" s="135"/>
    </row>
    <row r="74" spans="1:5" s="53" customFormat="1" ht="12" customHeight="1" thickBot="1">
      <c r="A74" s="237" t="s">
        <v>282</v>
      </c>
      <c r="B74" s="221" t="s">
        <v>258</v>
      </c>
      <c r="C74" s="209"/>
      <c r="D74" s="209"/>
      <c r="E74" s="135"/>
    </row>
    <row r="75" spans="1:5" s="53" customFormat="1" ht="12" customHeight="1" thickBot="1">
      <c r="A75" s="238" t="s">
        <v>259</v>
      </c>
      <c r="B75" s="138" t="s">
        <v>260</v>
      </c>
      <c r="C75" s="205">
        <f>SUM(C76:C77)</f>
        <v>101735</v>
      </c>
      <c r="D75" s="205">
        <f>SUM(D76:D77)</f>
        <v>116109</v>
      </c>
      <c r="E75" s="131">
        <f>SUM(E76:E77)</f>
        <v>116109</v>
      </c>
    </row>
    <row r="76" spans="1:5" s="53" customFormat="1" ht="12" customHeight="1">
      <c r="A76" s="235" t="s">
        <v>283</v>
      </c>
      <c r="B76" s="219" t="s">
        <v>261</v>
      </c>
      <c r="C76" s="209">
        <v>101735</v>
      </c>
      <c r="D76" s="209">
        <v>116109</v>
      </c>
      <c r="E76" s="135">
        <v>116109</v>
      </c>
    </row>
    <row r="77" spans="1:5" s="53" customFormat="1" ht="12" customHeight="1" thickBot="1">
      <c r="A77" s="237" t="s">
        <v>284</v>
      </c>
      <c r="B77" s="221" t="s">
        <v>262</v>
      </c>
      <c r="C77" s="209"/>
      <c r="D77" s="209"/>
      <c r="E77" s="135"/>
    </row>
    <row r="78" spans="1:5" s="52" customFormat="1" ht="12" customHeight="1" thickBot="1">
      <c r="A78" s="238" t="s">
        <v>263</v>
      </c>
      <c r="B78" s="138" t="s">
        <v>264</v>
      </c>
      <c r="C78" s="205">
        <f>SUM(C79:C81)</f>
        <v>0</v>
      </c>
      <c r="D78" s="205">
        <f>SUM(D79:D81)</f>
        <v>0</v>
      </c>
      <c r="E78" s="131">
        <f>SUM(E79:E81)</f>
        <v>0</v>
      </c>
    </row>
    <row r="79" spans="1:5" s="53" customFormat="1" ht="12" customHeight="1">
      <c r="A79" s="235" t="s">
        <v>285</v>
      </c>
      <c r="B79" s="219" t="s">
        <v>265</v>
      </c>
      <c r="C79" s="209"/>
      <c r="D79" s="209"/>
      <c r="E79" s="135"/>
    </row>
    <row r="80" spans="1:5" s="53" customFormat="1" ht="12" customHeight="1">
      <c r="A80" s="236" t="s">
        <v>286</v>
      </c>
      <c r="B80" s="220" t="s">
        <v>266</v>
      </c>
      <c r="C80" s="209"/>
      <c r="D80" s="209"/>
      <c r="E80" s="135"/>
    </row>
    <row r="81" spans="1:5" s="53" customFormat="1" ht="12" customHeight="1" thickBot="1">
      <c r="A81" s="237" t="s">
        <v>287</v>
      </c>
      <c r="B81" s="221" t="s">
        <v>267</v>
      </c>
      <c r="C81" s="209"/>
      <c r="D81" s="209"/>
      <c r="E81" s="135"/>
    </row>
    <row r="82" spans="1:5" s="53" customFormat="1" ht="12" customHeight="1" thickBot="1">
      <c r="A82" s="238" t="s">
        <v>268</v>
      </c>
      <c r="B82" s="138" t="s">
        <v>288</v>
      </c>
      <c r="C82" s="205">
        <f>SUM(C83:C86)</f>
        <v>0</v>
      </c>
      <c r="D82" s="205">
        <f>SUM(D83:D86)</f>
        <v>0</v>
      </c>
      <c r="E82" s="131">
        <f>SUM(E83:E86)</f>
        <v>0</v>
      </c>
    </row>
    <row r="83" spans="1:5" s="53" customFormat="1" ht="12" customHeight="1">
      <c r="A83" s="239" t="s">
        <v>269</v>
      </c>
      <c r="B83" s="219" t="s">
        <v>270</v>
      </c>
      <c r="C83" s="209"/>
      <c r="D83" s="209"/>
      <c r="E83" s="135"/>
    </row>
    <row r="84" spans="1:5" s="53" customFormat="1" ht="12" customHeight="1">
      <c r="A84" s="240" t="s">
        <v>271</v>
      </c>
      <c r="B84" s="220" t="s">
        <v>272</v>
      </c>
      <c r="C84" s="209"/>
      <c r="D84" s="209"/>
      <c r="E84" s="135"/>
    </row>
    <row r="85" spans="1:5" s="53" customFormat="1" ht="12" customHeight="1">
      <c r="A85" s="240" t="s">
        <v>273</v>
      </c>
      <c r="B85" s="220" t="s">
        <v>274</v>
      </c>
      <c r="C85" s="209"/>
      <c r="D85" s="209"/>
      <c r="E85" s="135"/>
    </row>
    <row r="86" spans="1:5" s="52" customFormat="1" ht="12" customHeight="1" thickBot="1">
      <c r="A86" s="241" t="s">
        <v>275</v>
      </c>
      <c r="B86" s="221" t="s">
        <v>276</v>
      </c>
      <c r="C86" s="209"/>
      <c r="D86" s="209"/>
      <c r="E86" s="135"/>
    </row>
    <row r="87" spans="1:5" s="52" customFormat="1" ht="12" customHeight="1" thickBot="1">
      <c r="A87" s="238" t="s">
        <v>277</v>
      </c>
      <c r="B87" s="138" t="s">
        <v>416</v>
      </c>
      <c r="C87" s="263"/>
      <c r="D87" s="263"/>
      <c r="E87" s="264"/>
    </row>
    <row r="88" spans="1:5" s="52" customFormat="1" ht="12" customHeight="1" thickBot="1">
      <c r="A88" s="238" t="s">
        <v>438</v>
      </c>
      <c r="B88" s="138" t="s">
        <v>278</v>
      </c>
      <c r="C88" s="263"/>
      <c r="D88" s="263"/>
      <c r="E88" s="264"/>
    </row>
    <row r="89" spans="1:5" s="52" customFormat="1" ht="12" customHeight="1" thickBot="1">
      <c r="A89" s="238" t="s">
        <v>439</v>
      </c>
      <c r="B89" s="226" t="s">
        <v>419</v>
      </c>
      <c r="C89" s="211">
        <f>+C66+C70+C75+C78+C82+C88+C87</f>
        <v>101735</v>
      </c>
      <c r="D89" s="211">
        <f>+D66+D70+D75+D78+D82+D88+D87</f>
        <v>118057</v>
      </c>
      <c r="E89" s="247">
        <f>+E66+E70+E75+E78+E82+E88+E87</f>
        <v>116109</v>
      </c>
    </row>
    <row r="90" spans="1:5" s="52" customFormat="1" ht="12" customHeight="1" thickBot="1">
      <c r="A90" s="242" t="s">
        <v>440</v>
      </c>
      <c r="B90" s="227" t="s">
        <v>441</v>
      </c>
      <c r="C90" s="211">
        <f>+C65+C89</f>
        <v>939561</v>
      </c>
      <c r="D90" s="211">
        <f>+D65+D89</f>
        <v>1011210</v>
      </c>
      <c r="E90" s="247">
        <f>+E65+E89</f>
        <v>526769</v>
      </c>
    </row>
    <row r="91" spans="1:3" s="53" customFormat="1" ht="15" customHeight="1" thickBot="1">
      <c r="A91" s="105"/>
      <c r="B91" s="106"/>
      <c r="C91" s="187"/>
    </row>
    <row r="92" spans="1:5" s="45" customFormat="1" ht="16.5" customHeight="1" thickBot="1">
      <c r="A92" s="468" t="s">
        <v>46</v>
      </c>
      <c r="B92" s="469"/>
      <c r="C92" s="469"/>
      <c r="D92" s="469"/>
      <c r="E92" s="470"/>
    </row>
    <row r="93" spans="1:5" s="54" customFormat="1" ht="12" customHeight="1" thickBot="1">
      <c r="A93" s="213" t="s">
        <v>9</v>
      </c>
      <c r="B93" s="22" t="s">
        <v>445</v>
      </c>
      <c r="C93" s="204">
        <f>+C94+C95+C96+C97+C98+C111</f>
        <v>656117</v>
      </c>
      <c r="D93" s="204">
        <f>+D94+D95+D96+D97+D98+D111</f>
        <v>703774</v>
      </c>
      <c r="E93" s="275">
        <f>+E94+E95+E96+E97+E98+E111</f>
        <v>327658</v>
      </c>
    </row>
    <row r="94" spans="1:5" ht="12" customHeight="1">
      <c r="A94" s="243" t="s">
        <v>70</v>
      </c>
      <c r="B94" s="8" t="s">
        <v>38</v>
      </c>
      <c r="C94" s="282">
        <v>42039</v>
      </c>
      <c r="D94" s="282">
        <v>42039</v>
      </c>
      <c r="E94" s="276">
        <v>24141</v>
      </c>
    </row>
    <row r="95" spans="1:5" ht="12" customHeight="1">
      <c r="A95" s="236" t="s">
        <v>71</v>
      </c>
      <c r="B95" s="6" t="s">
        <v>131</v>
      </c>
      <c r="C95" s="206">
        <v>8360</v>
      </c>
      <c r="D95" s="206">
        <v>8360</v>
      </c>
      <c r="E95" s="132">
        <v>5000</v>
      </c>
    </row>
    <row r="96" spans="1:5" ht="12" customHeight="1">
      <c r="A96" s="236" t="s">
        <v>72</v>
      </c>
      <c r="B96" s="6" t="s">
        <v>98</v>
      </c>
      <c r="C96" s="208">
        <v>94601</v>
      </c>
      <c r="D96" s="206">
        <v>98430</v>
      </c>
      <c r="E96" s="134">
        <v>32359</v>
      </c>
    </row>
    <row r="97" spans="1:5" ht="12" customHeight="1">
      <c r="A97" s="236" t="s">
        <v>73</v>
      </c>
      <c r="B97" s="9" t="s">
        <v>132</v>
      </c>
      <c r="C97" s="208">
        <v>36614</v>
      </c>
      <c r="D97" s="297">
        <v>37714</v>
      </c>
      <c r="E97" s="134">
        <v>17468</v>
      </c>
    </row>
    <row r="98" spans="1:5" ht="12" customHeight="1">
      <c r="A98" s="236" t="s">
        <v>82</v>
      </c>
      <c r="B98" s="17" t="s">
        <v>133</v>
      </c>
      <c r="C98" s="208">
        <v>422784</v>
      </c>
      <c r="D98" s="297">
        <v>454649</v>
      </c>
      <c r="E98" s="134">
        <v>248690</v>
      </c>
    </row>
    <row r="99" spans="1:5" ht="12" customHeight="1">
      <c r="A99" s="236" t="s">
        <v>74</v>
      </c>
      <c r="B99" s="6" t="s">
        <v>442</v>
      </c>
      <c r="C99" s="208"/>
      <c r="D99" s="297"/>
      <c r="E99" s="134"/>
    </row>
    <row r="100" spans="1:5" ht="12" customHeight="1">
      <c r="A100" s="236" t="s">
        <v>75</v>
      </c>
      <c r="B100" s="63" t="s">
        <v>382</v>
      </c>
      <c r="C100" s="208"/>
      <c r="D100" s="297"/>
      <c r="E100" s="134"/>
    </row>
    <row r="101" spans="1:5" ht="12" customHeight="1">
      <c r="A101" s="236" t="s">
        <v>83</v>
      </c>
      <c r="B101" s="63" t="s">
        <v>381</v>
      </c>
      <c r="C101" s="208">
        <v>64824</v>
      </c>
      <c r="D101" s="297">
        <v>65771</v>
      </c>
      <c r="E101" s="134">
        <v>49564</v>
      </c>
    </row>
    <row r="102" spans="1:5" ht="12" customHeight="1">
      <c r="A102" s="236" t="s">
        <v>84</v>
      </c>
      <c r="B102" s="63" t="s">
        <v>294</v>
      </c>
      <c r="C102" s="208"/>
      <c r="D102" s="297"/>
      <c r="E102" s="134"/>
    </row>
    <row r="103" spans="1:5" ht="12" customHeight="1">
      <c r="A103" s="236" t="s">
        <v>85</v>
      </c>
      <c r="B103" s="64" t="s">
        <v>295</v>
      </c>
      <c r="C103" s="208"/>
      <c r="D103" s="297"/>
      <c r="E103" s="134"/>
    </row>
    <row r="104" spans="1:5" ht="12" customHeight="1">
      <c r="A104" s="236" t="s">
        <v>86</v>
      </c>
      <c r="B104" s="64" t="s">
        <v>296</v>
      </c>
      <c r="C104" s="208"/>
      <c r="D104" s="297"/>
      <c r="E104" s="134"/>
    </row>
    <row r="105" spans="1:5" ht="12" customHeight="1">
      <c r="A105" s="236" t="s">
        <v>88</v>
      </c>
      <c r="B105" s="63" t="s">
        <v>297</v>
      </c>
      <c r="C105" s="208">
        <v>281884</v>
      </c>
      <c r="D105" s="297">
        <v>282577</v>
      </c>
      <c r="E105" s="134">
        <v>143529</v>
      </c>
    </row>
    <row r="106" spans="1:5" ht="12" customHeight="1">
      <c r="A106" s="236" t="s">
        <v>134</v>
      </c>
      <c r="B106" s="63" t="s">
        <v>298</v>
      </c>
      <c r="C106" s="208"/>
      <c r="D106" s="297"/>
      <c r="E106" s="134"/>
    </row>
    <row r="107" spans="1:5" ht="12" customHeight="1">
      <c r="A107" s="236" t="s">
        <v>292</v>
      </c>
      <c r="B107" s="64" t="s">
        <v>299</v>
      </c>
      <c r="C107" s="206"/>
      <c r="D107" s="297">
        <v>30000</v>
      </c>
      <c r="E107" s="134">
        <v>22104</v>
      </c>
    </row>
    <row r="108" spans="1:5" ht="12" customHeight="1">
      <c r="A108" s="244" t="s">
        <v>293</v>
      </c>
      <c r="B108" s="65" t="s">
        <v>300</v>
      </c>
      <c r="C108" s="208"/>
      <c r="D108" s="297"/>
      <c r="E108" s="134"/>
    </row>
    <row r="109" spans="1:5" ht="12" customHeight="1">
      <c r="A109" s="236" t="s">
        <v>379</v>
      </c>
      <c r="B109" s="65" t="s">
        <v>301</v>
      </c>
      <c r="C109" s="208"/>
      <c r="D109" s="297"/>
      <c r="E109" s="134"/>
    </row>
    <row r="110" spans="1:5" ht="12" customHeight="1">
      <c r="A110" s="236" t="s">
        <v>380</v>
      </c>
      <c r="B110" s="64" t="s">
        <v>302</v>
      </c>
      <c r="C110" s="206">
        <v>76076</v>
      </c>
      <c r="D110" s="296">
        <v>76301</v>
      </c>
      <c r="E110" s="132">
        <v>33493</v>
      </c>
    </row>
    <row r="111" spans="1:5" ht="12" customHeight="1">
      <c r="A111" s="236" t="s">
        <v>384</v>
      </c>
      <c r="B111" s="9" t="s">
        <v>39</v>
      </c>
      <c r="C111" s="206">
        <v>51719</v>
      </c>
      <c r="D111" s="296">
        <v>62582</v>
      </c>
      <c r="E111" s="132"/>
    </row>
    <row r="112" spans="1:5" ht="12" customHeight="1">
      <c r="A112" s="237" t="s">
        <v>385</v>
      </c>
      <c r="B112" s="6" t="s">
        <v>443</v>
      </c>
      <c r="C112" s="208">
        <v>12459</v>
      </c>
      <c r="D112" s="297">
        <v>4592</v>
      </c>
      <c r="E112" s="134"/>
    </row>
    <row r="113" spans="1:5" ht="12" customHeight="1" thickBot="1">
      <c r="A113" s="245" t="s">
        <v>386</v>
      </c>
      <c r="B113" s="66" t="s">
        <v>444</v>
      </c>
      <c r="C113" s="283">
        <v>39260</v>
      </c>
      <c r="D113" s="394">
        <v>57990</v>
      </c>
      <c r="E113" s="277"/>
    </row>
    <row r="114" spans="1:5" ht="12" customHeight="1" thickBot="1">
      <c r="A114" s="23" t="s">
        <v>10</v>
      </c>
      <c r="B114" s="21" t="s">
        <v>303</v>
      </c>
      <c r="C114" s="205">
        <f>+C115+C117+C119</f>
        <v>134740</v>
      </c>
      <c r="D114" s="294">
        <f>+D115+D117+D119</f>
        <v>144429</v>
      </c>
      <c r="E114" s="131">
        <f>+E115+E117+E119</f>
        <v>33633</v>
      </c>
    </row>
    <row r="115" spans="1:5" ht="12" customHeight="1">
      <c r="A115" s="235" t="s">
        <v>76</v>
      </c>
      <c r="B115" s="6" t="s">
        <v>166</v>
      </c>
      <c r="C115" s="207">
        <v>60126</v>
      </c>
      <c r="D115" s="295">
        <v>62921</v>
      </c>
      <c r="E115" s="133">
        <v>13332</v>
      </c>
    </row>
    <row r="116" spans="1:5" ht="12" customHeight="1">
      <c r="A116" s="235" t="s">
        <v>77</v>
      </c>
      <c r="B116" s="10" t="s">
        <v>307</v>
      </c>
      <c r="C116" s="207"/>
      <c r="D116" s="295"/>
      <c r="E116" s="133"/>
    </row>
    <row r="117" spans="1:5" ht="12" customHeight="1">
      <c r="A117" s="235" t="s">
        <v>78</v>
      </c>
      <c r="B117" s="10" t="s">
        <v>135</v>
      </c>
      <c r="C117" s="206">
        <v>63187</v>
      </c>
      <c r="D117" s="296">
        <v>65123</v>
      </c>
      <c r="E117" s="132">
        <v>11651</v>
      </c>
    </row>
    <row r="118" spans="1:5" ht="12" customHeight="1">
      <c r="A118" s="235" t="s">
        <v>79</v>
      </c>
      <c r="B118" s="10" t="s">
        <v>308</v>
      </c>
      <c r="C118" s="206"/>
      <c r="D118" s="296"/>
      <c r="E118" s="132"/>
    </row>
    <row r="119" spans="1:5" ht="12" customHeight="1">
      <c r="A119" s="235" t="s">
        <v>80</v>
      </c>
      <c r="B119" s="140" t="s">
        <v>169</v>
      </c>
      <c r="C119" s="206">
        <v>11427</v>
      </c>
      <c r="D119" s="296">
        <v>16385</v>
      </c>
      <c r="E119" s="132">
        <v>8650</v>
      </c>
    </row>
    <row r="120" spans="1:5" ht="12" customHeight="1">
      <c r="A120" s="235" t="s">
        <v>87</v>
      </c>
      <c r="B120" s="139" t="s">
        <v>368</v>
      </c>
      <c r="C120" s="206"/>
      <c r="D120" s="296"/>
      <c r="E120" s="132"/>
    </row>
    <row r="121" spans="1:5" ht="12" customHeight="1">
      <c r="A121" s="235" t="s">
        <v>89</v>
      </c>
      <c r="B121" s="215" t="s">
        <v>313</v>
      </c>
      <c r="C121" s="206"/>
      <c r="D121" s="296"/>
      <c r="E121" s="132"/>
    </row>
    <row r="122" spans="1:5" ht="12" customHeight="1">
      <c r="A122" s="235" t="s">
        <v>136</v>
      </c>
      <c r="B122" s="64" t="s">
        <v>296</v>
      </c>
      <c r="C122" s="206">
        <v>7427</v>
      </c>
      <c r="D122" s="296">
        <v>7735</v>
      </c>
      <c r="E122" s="132"/>
    </row>
    <row r="123" spans="1:5" ht="12" customHeight="1">
      <c r="A123" s="235" t="s">
        <v>137</v>
      </c>
      <c r="B123" s="64" t="s">
        <v>312</v>
      </c>
      <c r="C123" s="206"/>
      <c r="D123" s="296"/>
      <c r="E123" s="132"/>
    </row>
    <row r="124" spans="1:5" ht="12" customHeight="1">
      <c r="A124" s="235" t="s">
        <v>138</v>
      </c>
      <c r="B124" s="64" t="s">
        <v>311</v>
      </c>
      <c r="C124" s="206"/>
      <c r="D124" s="296"/>
      <c r="E124" s="132"/>
    </row>
    <row r="125" spans="1:5" ht="12" customHeight="1">
      <c r="A125" s="235" t="s">
        <v>304</v>
      </c>
      <c r="B125" s="64" t="s">
        <v>299</v>
      </c>
      <c r="C125" s="206"/>
      <c r="D125" s="296">
        <v>4650</v>
      </c>
      <c r="E125" s="132">
        <v>4650</v>
      </c>
    </row>
    <row r="126" spans="1:5" ht="12" customHeight="1">
      <c r="A126" s="235" t="s">
        <v>305</v>
      </c>
      <c r="B126" s="64" t="s">
        <v>310</v>
      </c>
      <c r="C126" s="206"/>
      <c r="D126" s="296"/>
      <c r="E126" s="132"/>
    </row>
    <row r="127" spans="1:5" ht="12" customHeight="1" thickBot="1">
      <c r="A127" s="244" t="s">
        <v>306</v>
      </c>
      <c r="B127" s="64" t="s">
        <v>309</v>
      </c>
      <c r="C127" s="208">
        <v>4000</v>
      </c>
      <c r="D127" s="297">
        <v>4000</v>
      </c>
      <c r="E127" s="134">
        <v>4000</v>
      </c>
    </row>
    <row r="128" spans="1:5" ht="12" customHeight="1" thickBot="1">
      <c r="A128" s="23" t="s">
        <v>11</v>
      </c>
      <c r="B128" s="57" t="s">
        <v>389</v>
      </c>
      <c r="C128" s="205">
        <f>+C93+C114</f>
        <v>790857</v>
      </c>
      <c r="D128" s="294">
        <f>+D93+D114</f>
        <v>848203</v>
      </c>
      <c r="E128" s="131">
        <f>+E93+E114</f>
        <v>361291</v>
      </c>
    </row>
    <row r="129" spans="1:5" ht="12" customHeight="1" thickBot="1">
      <c r="A129" s="23" t="s">
        <v>12</v>
      </c>
      <c r="B129" s="57" t="s">
        <v>390</v>
      </c>
      <c r="C129" s="205">
        <f>+C130+C131+C132</f>
        <v>3606</v>
      </c>
      <c r="D129" s="294">
        <f>+D130+D131+D132</f>
        <v>3606</v>
      </c>
      <c r="E129" s="131">
        <f>+E130+E131+E132</f>
        <v>0</v>
      </c>
    </row>
    <row r="130" spans="1:5" s="54" customFormat="1" ht="12" customHeight="1">
      <c r="A130" s="235" t="s">
        <v>204</v>
      </c>
      <c r="B130" s="7" t="s">
        <v>448</v>
      </c>
      <c r="C130" s="206"/>
      <c r="D130" s="296"/>
      <c r="E130" s="132"/>
    </row>
    <row r="131" spans="1:5" ht="12" customHeight="1">
      <c r="A131" s="235" t="s">
        <v>207</v>
      </c>
      <c r="B131" s="7" t="s">
        <v>398</v>
      </c>
      <c r="C131" s="206">
        <v>3606</v>
      </c>
      <c r="D131" s="296">
        <v>3606</v>
      </c>
      <c r="E131" s="132"/>
    </row>
    <row r="132" spans="1:5" ht="12" customHeight="1" thickBot="1">
      <c r="A132" s="244" t="s">
        <v>208</v>
      </c>
      <c r="B132" s="5" t="s">
        <v>447</v>
      </c>
      <c r="C132" s="206"/>
      <c r="D132" s="296"/>
      <c r="E132" s="132"/>
    </row>
    <row r="133" spans="1:5" ht="12" customHeight="1" thickBot="1">
      <c r="A133" s="23" t="s">
        <v>13</v>
      </c>
      <c r="B133" s="57" t="s">
        <v>391</v>
      </c>
      <c r="C133" s="205">
        <f>+C134+C135+C136+C137+C138+C139</f>
        <v>0</v>
      </c>
      <c r="D133" s="294">
        <f>+D134+D135+D136+D137+D138+D139</f>
        <v>0</v>
      </c>
      <c r="E133" s="131">
        <f>+E134+E135+E136+E137+E138+E139</f>
        <v>0</v>
      </c>
    </row>
    <row r="134" spans="1:5" ht="12" customHeight="1">
      <c r="A134" s="235" t="s">
        <v>63</v>
      </c>
      <c r="B134" s="7" t="s">
        <v>400</v>
      </c>
      <c r="C134" s="206"/>
      <c r="D134" s="296"/>
      <c r="E134" s="132"/>
    </row>
    <row r="135" spans="1:5" ht="12" customHeight="1">
      <c r="A135" s="235" t="s">
        <v>64</v>
      </c>
      <c r="B135" s="7" t="s">
        <v>392</v>
      </c>
      <c r="C135" s="206"/>
      <c r="D135" s="296"/>
      <c r="E135" s="132"/>
    </row>
    <row r="136" spans="1:5" ht="12" customHeight="1">
      <c r="A136" s="235" t="s">
        <v>65</v>
      </c>
      <c r="B136" s="7" t="s">
        <v>393</v>
      </c>
      <c r="C136" s="206"/>
      <c r="D136" s="296"/>
      <c r="E136" s="132"/>
    </row>
    <row r="137" spans="1:5" ht="12" customHeight="1">
      <c r="A137" s="235" t="s">
        <v>123</v>
      </c>
      <c r="B137" s="7" t="s">
        <v>446</v>
      </c>
      <c r="C137" s="206"/>
      <c r="D137" s="296"/>
      <c r="E137" s="132"/>
    </row>
    <row r="138" spans="1:5" ht="12" customHeight="1">
      <c r="A138" s="235" t="s">
        <v>124</v>
      </c>
      <c r="B138" s="7" t="s">
        <v>395</v>
      </c>
      <c r="C138" s="206"/>
      <c r="D138" s="296"/>
      <c r="E138" s="132"/>
    </row>
    <row r="139" spans="1:5" s="54" customFormat="1" ht="12" customHeight="1" thickBot="1">
      <c r="A139" s="244" t="s">
        <v>125</v>
      </c>
      <c r="B139" s="5" t="s">
        <v>396</v>
      </c>
      <c r="C139" s="206"/>
      <c r="D139" s="296"/>
      <c r="E139" s="132"/>
    </row>
    <row r="140" spans="1:11" ht="12" customHeight="1" thickBot="1">
      <c r="A140" s="23" t="s">
        <v>14</v>
      </c>
      <c r="B140" s="57" t="s">
        <v>461</v>
      </c>
      <c r="C140" s="211">
        <f>+C141+C142+C144+C145+C143</f>
        <v>145098</v>
      </c>
      <c r="D140" s="298">
        <f>+D141+D142+D144+D145+D143</f>
        <v>159401</v>
      </c>
      <c r="E140" s="247">
        <f>+E141+E142+E144+E145+E143</f>
        <v>89403</v>
      </c>
      <c r="K140" s="114"/>
    </row>
    <row r="141" spans="1:5" ht="12.75">
      <c r="A141" s="235" t="s">
        <v>66</v>
      </c>
      <c r="B141" s="7" t="s">
        <v>314</v>
      </c>
      <c r="C141" s="206"/>
      <c r="D141" s="296"/>
      <c r="E141" s="132"/>
    </row>
    <row r="142" spans="1:5" ht="12" customHeight="1">
      <c r="A142" s="235" t="s">
        <v>67</v>
      </c>
      <c r="B142" s="7" t="s">
        <v>315</v>
      </c>
      <c r="C142" s="206"/>
      <c r="D142" s="296">
        <v>12043</v>
      </c>
      <c r="E142" s="132">
        <v>12043</v>
      </c>
    </row>
    <row r="143" spans="1:5" ht="12" customHeight="1">
      <c r="A143" s="235" t="s">
        <v>228</v>
      </c>
      <c r="B143" s="7" t="s">
        <v>460</v>
      </c>
      <c r="C143" s="206">
        <v>145098</v>
      </c>
      <c r="D143" s="296">
        <v>147358</v>
      </c>
      <c r="E143" s="132">
        <v>77360</v>
      </c>
    </row>
    <row r="144" spans="1:5" s="54" customFormat="1" ht="12" customHeight="1">
      <c r="A144" s="235" t="s">
        <v>229</v>
      </c>
      <c r="B144" s="7" t="s">
        <v>405</v>
      </c>
      <c r="C144" s="206"/>
      <c r="D144" s="296"/>
      <c r="E144" s="132"/>
    </row>
    <row r="145" spans="1:5" s="54" customFormat="1" ht="12" customHeight="1" thickBot="1">
      <c r="A145" s="244" t="s">
        <v>230</v>
      </c>
      <c r="B145" s="5" t="s">
        <v>334</v>
      </c>
      <c r="C145" s="206"/>
      <c r="D145" s="296"/>
      <c r="E145" s="132"/>
    </row>
    <row r="146" spans="1:5" s="54" customFormat="1" ht="12" customHeight="1" thickBot="1">
      <c r="A146" s="23" t="s">
        <v>15</v>
      </c>
      <c r="B146" s="57" t="s">
        <v>406</v>
      </c>
      <c r="C146" s="285">
        <f>+C147+C148+C149+C150+C151</f>
        <v>0</v>
      </c>
      <c r="D146" s="299">
        <f>+D147+D148+D149+D150+D151</f>
        <v>0</v>
      </c>
      <c r="E146" s="279">
        <f>+E147+E148+E149+E150+E151</f>
        <v>0</v>
      </c>
    </row>
    <row r="147" spans="1:5" s="54" customFormat="1" ht="12" customHeight="1">
      <c r="A147" s="235" t="s">
        <v>68</v>
      </c>
      <c r="B147" s="7" t="s">
        <v>401</v>
      </c>
      <c r="C147" s="206"/>
      <c r="D147" s="296"/>
      <c r="E147" s="132"/>
    </row>
    <row r="148" spans="1:5" s="54" customFormat="1" ht="12" customHeight="1">
      <c r="A148" s="235" t="s">
        <v>69</v>
      </c>
      <c r="B148" s="7" t="s">
        <v>408</v>
      </c>
      <c r="C148" s="206"/>
      <c r="D148" s="296"/>
      <c r="E148" s="132"/>
    </row>
    <row r="149" spans="1:5" s="54" customFormat="1" ht="12" customHeight="1">
      <c r="A149" s="235" t="s">
        <v>240</v>
      </c>
      <c r="B149" s="7" t="s">
        <v>403</v>
      </c>
      <c r="C149" s="206"/>
      <c r="D149" s="296"/>
      <c r="E149" s="132"/>
    </row>
    <row r="150" spans="1:5" s="54" customFormat="1" ht="12" customHeight="1">
      <c r="A150" s="235" t="s">
        <v>241</v>
      </c>
      <c r="B150" s="7" t="s">
        <v>449</v>
      </c>
      <c r="C150" s="206"/>
      <c r="D150" s="296"/>
      <c r="E150" s="132"/>
    </row>
    <row r="151" spans="1:5" ht="12.75" customHeight="1" thickBot="1">
      <c r="A151" s="244" t="s">
        <v>407</v>
      </c>
      <c r="B151" s="5" t="s">
        <v>410</v>
      </c>
      <c r="C151" s="208"/>
      <c r="D151" s="297"/>
      <c r="E151" s="134"/>
    </row>
    <row r="152" spans="1:5" ht="12.75" customHeight="1" thickBot="1">
      <c r="A152" s="274" t="s">
        <v>16</v>
      </c>
      <c r="B152" s="57" t="s">
        <v>411</v>
      </c>
      <c r="C152" s="285"/>
      <c r="D152" s="299"/>
      <c r="E152" s="279"/>
    </row>
    <row r="153" spans="1:5" ht="12.75" customHeight="1" thickBot="1">
      <c r="A153" s="274" t="s">
        <v>17</v>
      </c>
      <c r="B153" s="57" t="s">
        <v>412</v>
      </c>
      <c r="C153" s="285"/>
      <c r="D153" s="299"/>
      <c r="E153" s="279"/>
    </row>
    <row r="154" spans="1:5" ht="12" customHeight="1" thickBot="1">
      <c r="A154" s="23" t="s">
        <v>18</v>
      </c>
      <c r="B154" s="57" t="s">
        <v>414</v>
      </c>
      <c r="C154" s="287">
        <f>+C129+C133+C140+C146+C152+C153</f>
        <v>148704</v>
      </c>
      <c r="D154" s="301">
        <f>+D129+D133+D140+D146+D152+D153</f>
        <v>163007</v>
      </c>
      <c r="E154" s="281">
        <f>+E129+E133+E140+E146+E152+E153</f>
        <v>89403</v>
      </c>
    </row>
    <row r="155" spans="1:5" ht="15" customHeight="1" thickBot="1">
      <c r="A155" s="246" t="s">
        <v>19</v>
      </c>
      <c r="B155" s="192" t="s">
        <v>413</v>
      </c>
      <c r="C155" s="287">
        <f>+C128+C154</f>
        <v>939561</v>
      </c>
      <c r="D155" s="301">
        <f>+D128+D154</f>
        <v>1011210</v>
      </c>
      <c r="E155" s="281">
        <f>+E128+E154</f>
        <v>450694</v>
      </c>
    </row>
    <row r="156" spans="1:5" ht="13.5" thickBot="1">
      <c r="A156" s="195"/>
      <c r="B156" s="196"/>
      <c r="C156" s="197"/>
      <c r="D156" s="197"/>
      <c r="E156" s="197"/>
    </row>
    <row r="157" spans="1:5" ht="15" customHeight="1" thickBot="1">
      <c r="A157" s="112" t="s">
        <v>450</v>
      </c>
      <c r="B157" s="113"/>
      <c r="C157" s="393"/>
      <c r="D157" s="393"/>
      <c r="E157" s="392"/>
    </row>
    <row r="158" spans="1:5" ht="14.25" customHeight="1" thickBot="1">
      <c r="A158" s="112" t="s">
        <v>146</v>
      </c>
      <c r="B158" s="113"/>
      <c r="C158" s="393"/>
      <c r="D158" s="393"/>
      <c r="E158" s="392"/>
    </row>
  </sheetData>
  <sheetProtection sheet="1"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Polgármester</cp:lastModifiedBy>
  <cp:lastPrinted>2015-09-17T09:30:49Z</cp:lastPrinted>
  <dcterms:created xsi:type="dcterms:W3CDTF">1999-10-30T10:30:45Z</dcterms:created>
  <dcterms:modified xsi:type="dcterms:W3CDTF">2015-09-18T08:41:49Z</dcterms:modified>
  <cp:category/>
  <cp:version/>
  <cp:contentType/>
  <cp:contentStatus/>
</cp:coreProperties>
</file>