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7490" windowHeight="9495" activeTab="1"/>
  </bookViews>
  <sheets>
    <sheet name="2016_ktgv" sheetId="9" r:id="rId1"/>
    <sheet name="1.mell.Kiadások" sheetId="8" r:id="rId2"/>
    <sheet name="2.mell.Bevételek" sheetId="5" r:id="rId3"/>
    <sheet name="3.mell.arányok" sheetId="6" r:id="rId4"/>
  </sheets>
  <definedNames>
    <definedName name="_xlnm.Print_Area" localSheetId="1">'1.mell.Kiadások'!$A$1:$S$37</definedName>
    <definedName name="_xlnm.Print_Area" localSheetId="2">'2.mell.Bevételek'!$A$1:$M$24</definedName>
    <definedName name="_xlnm.Print_Area" localSheetId="0">'2016_ktgv'!$A$1:$E$58</definedName>
  </definedNames>
  <calcPr calcId="145621"/>
</workbook>
</file>

<file path=xl/calcChain.xml><?xml version="1.0" encoding="utf-8"?>
<calcChain xmlns="http://schemas.openxmlformats.org/spreadsheetml/2006/main">
  <c r="F47" i="9" l="1"/>
  <c r="G46" i="9" l="1"/>
  <c r="G47" i="9"/>
  <c r="G45" i="9"/>
  <c r="M6" i="5" l="1"/>
  <c r="M7" i="5"/>
  <c r="M8" i="5"/>
  <c r="M9" i="5"/>
  <c r="M10" i="5"/>
  <c r="M11" i="5"/>
  <c r="M12" i="5"/>
  <c r="C13" i="5"/>
  <c r="G24" i="8" l="1"/>
  <c r="M24" i="8" s="1"/>
  <c r="E25" i="8"/>
  <c r="C4" i="8"/>
  <c r="C22" i="8"/>
  <c r="C19" i="8"/>
  <c r="C20" i="8"/>
  <c r="C13" i="8"/>
  <c r="C3" i="8"/>
  <c r="C2" i="8"/>
  <c r="N24" i="8" l="1"/>
  <c r="O24" i="8"/>
  <c r="S24" i="8" s="1"/>
  <c r="G16" i="5"/>
  <c r="G35" i="8" l="1"/>
  <c r="R25" i="8"/>
  <c r="F23" i="8"/>
  <c r="G23" i="8" l="1"/>
  <c r="C17" i="8"/>
  <c r="M23" i="8" l="1"/>
  <c r="N23" i="8"/>
  <c r="O23" i="8"/>
  <c r="S23" i="8" l="1"/>
  <c r="D25" i="8"/>
  <c r="B25" i="8"/>
  <c r="F22" i="8"/>
  <c r="G22" i="8" s="1"/>
  <c r="F21" i="8"/>
  <c r="G21" i="8" s="1"/>
  <c r="F20" i="8"/>
  <c r="G20" i="8" s="1"/>
  <c r="F19" i="8"/>
  <c r="G19" i="8" s="1"/>
  <c r="F18" i="8"/>
  <c r="G18" i="8" s="1"/>
  <c r="F17" i="8"/>
  <c r="G17" i="8" s="1"/>
  <c r="F16" i="8"/>
  <c r="F13" i="8"/>
  <c r="F14" i="8"/>
  <c r="F15" i="8"/>
  <c r="F12" i="8"/>
  <c r="G12" i="8" s="1"/>
  <c r="F11" i="8"/>
  <c r="G11" i="8" s="1"/>
  <c r="F10" i="8"/>
  <c r="G10" i="8" s="1"/>
  <c r="F3" i="8"/>
  <c r="F4" i="8"/>
  <c r="G4" i="8" s="1"/>
  <c r="F5" i="8"/>
  <c r="G5" i="8" s="1"/>
  <c r="F6" i="8"/>
  <c r="G6" i="8" s="1"/>
  <c r="F7" i="8"/>
  <c r="G7" i="8" s="1"/>
  <c r="F8" i="8"/>
  <c r="G8" i="8" s="1"/>
  <c r="F9" i="8"/>
  <c r="G9" i="8" s="1"/>
  <c r="F2" i="8"/>
  <c r="C16" i="8"/>
  <c r="C15" i="8"/>
  <c r="C25" i="8" s="1"/>
  <c r="C14" i="8"/>
  <c r="G3" i="8"/>
  <c r="G14" i="8" l="1"/>
  <c r="N3" i="8"/>
  <c r="M3" i="8"/>
  <c r="O3" i="8"/>
  <c r="O14" i="8"/>
  <c r="M14" i="8"/>
  <c r="N14" i="8"/>
  <c r="N9" i="8"/>
  <c r="O9" i="8"/>
  <c r="M9" i="8"/>
  <c r="G2" i="8"/>
  <c r="O6" i="8"/>
  <c r="M6" i="8"/>
  <c r="N6" i="8"/>
  <c r="O10" i="8"/>
  <c r="M10" i="8"/>
  <c r="N10" i="8"/>
  <c r="O18" i="8"/>
  <c r="M18" i="8"/>
  <c r="Q18" i="8"/>
  <c r="Q25" i="8" s="1"/>
  <c r="N18" i="8"/>
  <c r="O22" i="8"/>
  <c r="M22" i="8"/>
  <c r="N22" i="8"/>
  <c r="M19" i="8"/>
  <c r="N19" i="8"/>
  <c r="O19" i="8"/>
  <c r="N5" i="8"/>
  <c r="O5" i="8"/>
  <c r="M5" i="8"/>
  <c r="N11" i="8"/>
  <c r="O11" i="8"/>
  <c r="M11" i="8"/>
  <c r="G13" i="8"/>
  <c r="P17" i="8"/>
  <c r="P25" i="8" s="1"/>
  <c r="N17" i="8"/>
  <c r="O17" i="8"/>
  <c r="M17" i="8"/>
  <c r="O4" i="8"/>
  <c r="M4" i="8"/>
  <c r="N4" i="8"/>
  <c r="O8" i="8"/>
  <c r="M8" i="8"/>
  <c r="N8" i="8"/>
  <c r="O12" i="8"/>
  <c r="M12" i="8"/>
  <c r="N12" i="8"/>
  <c r="G16" i="8"/>
  <c r="O20" i="8"/>
  <c r="N20" i="8"/>
  <c r="M20" i="8"/>
  <c r="M7" i="8"/>
  <c r="N7" i="8"/>
  <c r="O7" i="8"/>
  <c r="G15" i="8"/>
  <c r="N21" i="8"/>
  <c r="O21" i="8"/>
  <c r="M21" i="8"/>
  <c r="F25" i="8"/>
  <c r="L16" i="5"/>
  <c r="K16" i="5"/>
  <c r="J16" i="5"/>
  <c r="I16" i="5"/>
  <c r="H16" i="5"/>
  <c r="M14" i="5"/>
  <c r="M13" i="5"/>
  <c r="M5" i="5"/>
  <c r="I2" i="5"/>
  <c r="H2" i="5"/>
  <c r="G2" i="5"/>
  <c r="M2" i="5" s="1"/>
  <c r="R30" i="8"/>
  <c r="R32" i="8" s="1"/>
  <c r="L3" i="5" s="1"/>
  <c r="L4" i="5" s="1"/>
  <c r="Q30" i="8"/>
  <c r="P30" i="8"/>
  <c r="O30" i="8"/>
  <c r="N30" i="8"/>
  <c r="M30" i="8"/>
  <c r="S29" i="8"/>
  <c r="S28" i="8"/>
  <c r="S27" i="8"/>
  <c r="S26" i="8"/>
  <c r="P2" i="5" l="1"/>
  <c r="R2" i="5"/>
  <c r="Q2" i="5"/>
  <c r="P32" i="8"/>
  <c r="J3" i="5" s="1"/>
  <c r="J4" i="5" s="1"/>
  <c r="S20" i="8"/>
  <c r="S21" i="8"/>
  <c r="G25" i="8"/>
  <c r="S5" i="8"/>
  <c r="S9" i="8"/>
  <c r="S8" i="8"/>
  <c r="S22" i="8"/>
  <c r="S18" i="8"/>
  <c r="S3" i="8"/>
  <c r="S12" i="8"/>
  <c r="S14" i="8"/>
  <c r="S11" i="8"/>
  <c r="S19" i="8"/>
  <c r="S6" i="8"/>
  <c r="N15" i="8"/>
  <c r="M15" i="8"/>
  <c r="O15" i="8"/>
  <c r="M2" i="8"/>
  <c r="O2" i="8"/>
  <c r="N2" i="8"/>
  <c r="S17" i="8"/>
  <c r="N13" i="8"/>
  <c r="O13" i="8"/>
  <c r="M13" i="8"/>
  <c r="S7" i="8"/>
  <c r="O16" i="8"/>
  <c r="M16" i="8"/>
  <c r="N16" i="8"/>
  <c r="S4" i="8"/>
  <c r="Q32" i="8"/>
  <c r="K3" i="5" s="1"/>
  <c r="K4" i="5" s="1"/>
  <c r="S10" i="8"/>
  <c r="M16" i="5"/>
  <c r="S30" i="8"/>
  <c r="M25" i="8" l="1"/>
  <c r="U25" i="8" s="1"/>
  <c r="S2" i="8"/>
  <c r="N25" i="8"/>
  <c r="S15" i="8"/>
  <c r="O25" i="8"/>
  <c r="S16" i="8"/>
  <c r="S13" i="8"/>
  <c r="E50" i="9"/>
  <c r="E44" i="9"/>
  <c r="E55" i="9" s="1"/>
  <c r="E36" i="9"/>
  <c r="E29" i="9"/>
  <c r="E25" i="9"/>
  <c r="E19" i="9"/>
  <c r="E8" i="9"/>
  <c r="N32" i="8" l="1"/>
  <c r="H3" i="5" s="1"/>
  <c r="H4" i="5" s="1"/>
  <c r="V25" i="8"/>
  <c r="O32" i="8"/>
  <c r="I3" i="5" s="1"/>
  <c r="I4" i="5" s="1"/>
  <c r="W25" i="8"/>
  <c r="E35" i="9"/>
  <c r="E40" i="9" s="1"/>
  <c r="S25" i="8"/>
  <c r="S32" i="8" s="1"/>
  <c r="M32" i="8"/>
  <c r="G3" i="5" s="1"/>
  <c r="C50" i="9"/>
  <c r="C44" i="9"/>
  <c r="C36" i="9"/>
  <c r="C29" i="9"/>
  <c r="C25" i="9"/>
  <c r="C19" i="9"/>
  <c r="C8" i="9"/>
  <c r="M3" i="5" l="1"/>
  <c r="C35" i="9"/>
  <c r="C40" i="9" s="1"/>
  <c r="C55" i="9"/>
  <c r="B16" i="6"/>
  <c r="C16" i="6"/>
  <c r="D38" i="6"/>
  <c r="D37" i="6"/>
  <c r="D36" i="6"/>
  <c r="D35" i="6"/>
  <c r="D34" i="6"/>
  <c r="D33" i="6"/>
  <c r="D32" i="6"/>
  <c r="C39" i="6"/>
  <c r="B39" i="6"/>
  <c r="D31" i="6"/>
  <c r="D26" i="6"/>
  <c r="D25" i="6"/>
  <c r="D24" i="6"/>
  <c r="D23" i="6"/>
  <c r="D22" i="6"/>
  <c r="D21" i="6"/>
  <c r="C27" i="6"/>
  <c r="B27" i="6"/>
  <c r="D15" i="6"/>
  <c r="D14" i="6"/>
  <c r="D13" i="6"/>
  <c r="D16" i="6" l="1"/>
  <c r="D27" i="6"/>
  <c r="D39" i="6"/>
  <c r="B7" i="6" l="1"/>
  <c r="C6" i="6" l="1"/>
  <c r="C5" i="6"/>
  <c r="C4" i="6"/>
  <c r="C7" i="6" l="1"/>
  <c r="G4" i="5"/>
  <c r="M4" i="5" s="1"/>
  <c r="C4" i="5" s="1"/>
  <c r="C16" i="5" s="1"/>
</calcChain>
</file>

<file path=xl/sharedStrings.xml><?xml version="1.0" encoding="utf-8"?>
<sst xmlns="http://schemas.openxmlformats.org/spreadsheetml/2006/main" count="223" uniqueCount="173">
  <si>
    <t>Összesen</t>
  </si>
  <si>
    <t>Bátaszék</t>
  </si>
  <si>
    <t>Alsónyék</t>
  </si>
  <si>
    <t>Alsónána</t>
  </si>
  <si>
    <t>Bátaszék arányszám</t>
  </si>
  <si>
    <t>Alsónyék arányszám</t>
  </si>
  <si>
    <t>Alsónána arányszám</t>
  </si>
  <si>
    <t>Létszám</t>
  </si>
  <si>
    <t>Személyi juttatások és bérjárulékok összesen:</t>
  </si>
  <si>
    <t>Bátaszék lakosságszám</t>
  </si>
  <si>
    <t>Alsónyék lakosságszám</t>
  </si>
  <si>
    <t>Alsónána lakosságszám</t>
  </si>
  <si>
    <t>Összesen:</t>
  </si>
  <si>
    <t>Bevételekmegnevezése</t>
  </si>
  <si>
    <t>Állami támogatás</t>
  </si>
  <si>
    <t>Szolgáltatások ellenértéke</t>
  </si>
  <si>
    <t>Közvetített szolgáltatások értéke</t>
  </si>
  <si>
    <t>Kiszámlázott általános forgalmi adó</t>
  </si>
  <si>
    <t>Szennyvizes Társ</t>
  </si>
  <si>
    <t>MOB (Bátaszék)</t>
  </si>
  <si>
    <t>ESZGY (Bátaszék)</t>
  </si>
  <si>
    <t>Álláshelyek száma:</t>
  </si>
  <si>
    <t>Jegyzői személyi juttatások</t>
  </si>
  <si>
    <t xml:space="preserve">Aljegyző személyi juttatások </t>
  </si>
  <si>
    <t xml:space="preserve">Személyzet, kereskedelem </t>
  </si>
  <si>
    <t xml:space="preserve">Anyakönyvvezető személyi juttatás </t>
  </si>
  <si>
    <t xml:space="preserve">Informatika személyi juttatás </t>
  </si>
  <si>
    <t xml:space="preserve">Pénzügyes személyi juttatások (Alsónyék) </t>
  </si>
  <si>
    <t xml:space="preserve">Pénzügyes személyi juttatások (Alsónána) </t>
  </si>
  <si>
    <t>Pénzügyes személyi juttatások (Bátaszék)</t>
  </si>
  <si>
    <t>Pénzügyes személyi juttatások (MOB)</t>
  </si>
  <si>
    <t xml:space="preserve">Pénzügyes személyi juttatások (ESZGY) </t>
  </si>
  <si>
    <t>Adócsoport személyi juttatások</t>
  </si>
  <si>
    <t>Városüzemeltetési feladatok</t>
  </si>
  <si>
    <t>Iktatás személyi juttatás</t>
  </si>
  <si>
    <t xml:space="preserve">Titkárság személyi juttatás </t>
  </si>
  <si>
    <t>KÖH munkaszervezetre átvett társulásoktól</t>
  </si>
  <si>
    <t xml:space="preserve">Dologi kiadások </t>
  </si>
  <si>
    <t>Alsónána községháza fenntartása</t>
  </si>
  <si>
    <t>Alsónyék községháza fenntartása</t>
  </si>
  <si>
    <t>Bevétel mindösszesen:</t>
  </si>
  <si>
    <t>Közművelődési-köznevelési referens</t>
  </si>
  <si>
    <t>Kiadások megnevezése</t>
  </si>
  <si>
    <t>Költsg. Térítés</t>
  </si>
  <si>
    <t>MOB arányszám</t>
  </si>
  <si>
    <t>ESZGY arányszám</t>
  </si>
  <si>
    <t>MOB</t>
  </si>
  <si>
    <t>ESZGY</t>
  </si>
  <si>
    <t>Szennyvízes társulás</t>
  </si>
  <si>
    <t xml:space="preserve">Alsónyék helyben teljesítő alkalmazott </t>
  </si>
  <si>
    <t xml:space="preserve">Alsónána helyben teljesítő alkalmazott </t>
  </si>
  <si>
    <t xml:space="preserve">Szociális ügyek személyi juttatás </t>
  </si>
  <si>
    <t>MOB Társulás</t>
  </si>
  <si>
    <t>Pörböly</t>
  </si>
  <si>
    <t>Fő</t>
  </si>
  <si>
    <t>%</t>
  </si>
  <si>
    <t>Hozzájárulás</t>
  </si>
  <si>
    <t>Szennyvízes Társ</t>
  </si>
  <si>
    <t>Bátaapáti</t>
  </si>
  <si>
    <t>Mórágy</t>
  </si>
  <si>
    <t>Mőcsény</t>
  </si>
  <si>
    <t>ESZGY Társulás</t>
  </si>
  <si>
    <t>Báta</t>
  </si>
  <si>
    <t>Sárpilis</t>
  </si>
  <si>
    <t>Várdomb</t>
  </si>
  <si>
    <t>2014. január 1-jei lakosságszámok!</t>
  </si>
  <si>
    <t>2015. január 1-jei lakosságszámok!</t>
  </si>
  <si>
    <t>9.2. melléklet a ……/2015. (….) önkormányzati rendelethez</t>
  </si>
  <si>
    <t>Költségvetési szerv megnevezése</t>
  </si>
  <si>
    <t>Önkormányzati Közös Hivatal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</si>
  <si>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</si>
  <si>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</si>
  <si>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</si>
  <si>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</si>
  <si>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</si>
  <si>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</si>
  <si>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</si>
  <si>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</si>
  <si>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</si>
  <si>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</si>
  <si>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</si>
  <si>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</si>
  <si>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</si>
  <si>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1.3.</t>
  </si>
  <si>
    <t>1.4.</t>
  </si>
  <si>
    <t>Tulajdonosi bevételek</t>
  </si>
  <si>
    <t>1.5.</t>
  </si>
  <si>
    <t>Ellátási díjak</t>
  </si>
  <si>
    <t>1.6.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</si>
  <si>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</si>
  <si>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</si>
  <si>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</si>
  <si>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</si>
  <si>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</si>
  <si>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</si>
  <si>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</si>
  <si>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</si>
  <si>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</si>
  <si>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</si>
  <si>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</si>
  <si>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</si>
  <si>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</si>
  <si>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</si>
  <si>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</si>
  <si>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</si>
  <si>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</si>
  <si>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</si>
  <si>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</si>
  <si>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</si>
  <si>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</si>
  <si>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</si>
  <si>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</si>
  <si>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</si>
  <si>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</si>
  <si>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</si>
  <si>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</si>
  <si>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</si>
  <si>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</si>
  <si>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</si>
  <si>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</si>
  <si>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</si>
  <si>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</si>
  <si>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</si>
  <si>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</si>
  <si>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</si>
  <si>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</si>
  <si>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</si>
  <si>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</si>
  <si>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</si>
  <si>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</si>
  <si>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</si>
  <si>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</si>
  <si>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</si>
  <si>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</si>
  <si>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</si>
  <si>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</si>
  <si>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</si>
  <si>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</si>
  <si>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</si>
  <si>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</si>
  <si>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</si>
  <si>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</si>
  <si>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</si>
  <si>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</si>
  <si>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</si>
  <si>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</si>
  <si>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</si>
  <si>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</si>
  <si>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</si>
  <si>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</si>
  <si>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</si>
  <si>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</si>
  <si>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</si>
  <si>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</si>
  <si>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</si>
  <si>
    <t>2015. év</t>
  </si>
  <si>
    <t>2016. év</t>
  </si>
  <si>
    <t>9.2. melléklet a ……/2016. (….) önkormányzati rendelethez</t>
  </si>
  <si>
    <t>Cafetéria</t>
  </si>
  <si>
    <t>Bér</t>
  </si>
  <si>
    <t>Járulékok</t>
  </si>
  <si>
    <t xml:space="preserve">Polgármesteri jogireferens </t>
  </si>
  <si>
    <t>Megbízási díjak</t>
  </si>
  <si>
    <t>KÖH-nek fizetendő</t>
  </si>
  <si>
    <t>Közterületfenntartás</t>
  </si>
  <si>
    <t>Településüzemeltetési mérnök (max.11 hónap)</t>
  </si>
  <si>
    <t>Rehab</t>
  </si>
  <si>
    <t>Előző évi maradvány</t>
  </si>
  <si>
    <t>Egyéb bevétel</t>
  </si>
  <si>
    <t>Reprezentáció</t>
  </si>
  <si>
    <t>Beruházás, eszközbeszerzés</t>
  </si>
  <si>
    <t>ÁFA visszatérülés</t>
  </si>
  <si>
    <t>Kamat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</si>
</sst>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#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0"/>
      <color theme="1"/>
      <name val="Times New Roman"/>
      <family val="1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38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2" borderId="1" xfId="0" applyFill="1" applyBorder="1"/>
    <xf numFmtId="3" fontId="0" fillId="2" borderId="1" xfId="0" applyNumberFormat="1" applyFill="1" applyBorder="1"/>
    <xf numFmtId="4" fontId="0" fillId="0" borderId="1" xfId="0" applyNumberFormat="1" applyFill="1" applyBorder="1"/>
    <xf numFmtId="3" fontId="1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0" fillId="0" borderId="0" xfId="0" applyFill="1"/>
    <xf numFmtId="10" fontId="0" fillId="0" borderId="0" xfId="0" applyNumberFormat="1" applyFill="1"/>
    <xf numFmtId="164" fontId="0" fillId="0" borderId="0" xfId="0" applyNumberFormat="1"/>
    <xf numFmtId="3" fontId="0" fillId="0" borderId="0" xfId="0" applyNumberFormat="1"/>
    <xf numFmtId="3" fontId="1" fillId="2" borderId="1" xfId="0" applyNumberFormat="1" applyFont="1" applyFill="1" applyBorder="1"/>
    <xf numFmtId="0" fontId="1" fillId="0" borderId="0" xfId="0" applyFont="1"/>
    <xf numFmtId="0" fontId="1" fillId="0" borderId="0" xfId="0" applyFont="1" applyFill="1"/>
    <xf numFmtId="165" fontId="4" fillId="0" borderId="0" xfId="0" applyNumberFormat="1" applyFont="1" applyFill="1" applyAlignment="1" applyProtection="1">
      <alignment horizontal="left" vertical="center" wrapText="1"/>
    </xf>
    <xf numFmtId="165" fontId="5" fillId="0" borderId="0" xfId="0" applyNumberFormat="1" applyFont="1" applyFill="1" applyAlignment="1" applyProtection="1">
      <alignment vertical="center" wrapText="1"/>
    </xf>
    <xf numFmtId="0" fontId="6" fillId="0" borderId="0" xfId="0" applyFont="1" applyAlignment="1" applyProtection="1">
      <alignment horizontal="right" vertical="top"/>
    </xf>
    <xf numFmtId="165" fontId="4" fillId="0" borderId="0" xfId="0" applyNumberFormat="1" applyFont="1" applyFill="1" applyAlignment="1" applyProtection="1">
      <alignment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/>
    </xf>
    <xf numFmtId="49" fontId="7" fillId="0" borderId="7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vertical="center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165" fontId="7" fillId="0" borderId="16" xfId="0" applyNumberFormat="1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left" vertical="center" wrapText="1" indent="1"/>
    </xf>
    <xf numFmtId="165" fontId="12" fillId="0" borderId="13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15" fillId="0" borderId="3" xfId="1" applyFont="1" applyFill="1" applyBorder="1" applyAlignment="1" applyProtection="1">
      <alignment horizontal="left" vertical="center" wrapText="1" indent="1"/>
    </xf>
    <xf numFmtId="165" fontId="15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8" xfId="0" applyNumberFormat="1" applyFont="1" applyFill="1" applyBorder="1" applyAlignment="1" applyProtection="1">
      <alignment horizontal="center" vertical="center" wrapText="1"/>
    </xf>
    <xf numFmtId="0" fontId="15" fillId="0" borderId="1" xfId="1" applyFont="1" applyFill="1" applyBorder="1" applyAlignment="1" applyProtection="1">
      <alignment horizontal="left" vertical="center" wrapText="1" indent="1"/>
    </xf>
    <xf numFmtId="165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0" xfId="1" applyFont="1" applyFill="1" applyBorder="1" applyAlignment="1" applyProtection="1">
      <alignment horizontal="left" vertical="center" wrapText="1" indent="1"/>
    </xf>
    <xf numFmtId="165" fontId="1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</xf>
    <xf numFmtId="165" fontId="1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3" xfId="1" applyFont="1" applyFill="1" applyBorder="1" applyAlignment="1" applyProtection="1">
      <alignment horizontal="left" vertical="center" wrapText="1" indent="1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12" xfId="1" applyFont="1" applyFill="1" applyBorder="1" applyAlignment="1" applyProtection="1">
      <alignment horizontal="left" vertical="center" wrapText="1" indent="1"/>
    </xf>
    <xf numFmtId="165" fontId="1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5" fontId="1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" xfId="1" applyFont="1" applyFill="1" applyBorder="1" applyAlignment="1" applyProtection="1">
      <alignment horizontal="left" vertical="center" wrapText="1" indent="1"/>
    </xf>
    <xf numFmtId="165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6" xfId="1" quotePrefix="1" applyFont="1" applyFill="1" applyBorder="1" applyAlignment="1" applyProtection="1">
      <alignment horizontal="left" vertical="center" wrapText="1" indent="1"/>
    </xf>
    <xf numFmtId="165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6" xfId="1" applyFont="1" applyFill="1" applyBorder="1" applyAlignment="1" applyProtection="1">
      <alignment horizontal="left" vertical="center" wrapText="1" indent="1"/>
    </xf>
    <xf numFmtId="165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11" xfId="0" applyFont="1" applyBorder="1" applyAlignment="1" applyProtection="1">
      <alignment horizontal="center" vertical="center" wrapText="1"/>
    </xf>
    <xf numFmtId="165" fontId="14" fillId="2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0" xfId="0" applyNumberFormat="1" applyFont="1" applyFill="1" applyAlignment="1" applyProtection="1">
      <alignment vertical="center" wrapText="1"/>
    </xf>
    <xf numFmtId="0" fontId="18" fillId="0" borderId="29" xfId="0" applyFont="1" applyBorder="1" applyAlignment="1" applyProtection="1">
      <alignment horizontal="left" wrapText="1" indent="1"/>
    </xf>
    <xf numFmtId="165" fontId="11" fillId="0" borderId="28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165" fontId="11" fillId="0" borderId="0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right" vertical="center" wrapText="1" indent="1"/>
    </xf>
    <xf numFmtId="0" fontId="11" fillId="0" borderId="8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vertical="center" wrapText="1"/>
    </xf>
    <xf numFmtId="165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2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0" applyFont="1" applyFill="1" applyBorder="1" applyAlignment="1" applyProtection="1">
      <alignment horizontal="left" vertical="center" wrapText="1" indent="1"/>
    </xf>
    <xf numFmtId="165" fontId="11" fillId="0" borderId="13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10" fillId="0" borderId="11" xfId="0" applyFont="1" applyFill="1" applyBorder="1" applyAlignment="1" applyProtection="1">
      <alignment horizontal="left" vertical="center"/>
    </xf>
    <xf numFmtId="0" fontId="10" fillId="0" borderId="29" xfId="0" applyFont="1" applyFill="1" applyBorder="1" applyAlignment="1" applyProtection="1">
      <alignment vertical="center" wrapText="1"/>
    </xf>
    <xf numFmtId="3" fontId="1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" xfId="0" applyFont="1" applyBorder="1"/>
    <xf numFmtId="3" fontId="20" fillId="0" borderId="1" xfId="0" applyNumberFormat="1" applyFont="1" applyBorder="1"/>
    <xf numFmtId="0" fontId="20" fillId="2" borderId="1" xfId="0" applyFont="1" applyFill="1" applyBorder="1"/>
    <xf numFmtId="0" fontId="21" fillId="2" borderId="1" xfId="0" applyFont="1" applyFill="1" applyBorder="1"/>
    <xf numFmtId="0" fontId="20" fillId="3" borderId="1" xfId="0" applyFont="1" applyFill="1" applyBorder="1"/>
    <xf numFmtId="0" fontId="21" fillId="4" borderId="1" xfId="0" applyFont="1" applyFill="1" applyBorder="1"/>
    <xf numFmtId="0" fontId="1" fillId="2" borderId="1" xfId="0" applyFont="1" applyFill="1" applyBorder="1"/>
    <xf numFmtId="0" fontId="22" fillId="0" borderId="1" xfId="0" applyFont="1" applyBorder="1"/>
    <xf numFmtId="3" fontId="22" fillId="0" borderId="1" xfId="0" applyNumberFormat="1" applyFont="1" applyBorder="1"/>
    <xf numFmtId="10" fontId="22" fillId="0" borderId="1" xfId="0" applyNumberFormat="1" applyFont="1" applyBorder="1"/>
    <xf numFmtId="3" fontId="23" fillId="0" borderId="1" xfId="0" applyNumberFormat="1" applyFont="1" applyBorder="1"/>
    <xf numFmtId="0" fontId="22" fillId="0" borderId="1" xfId="0" applyFont="1" applyFill="1" applyBorder="1"/>
    <xf numFmtId="10" fontId="22" fillId="0" borderId="1" xfId="0" applyNumberFormat="1" applyFont="1" applyFill="1" applyBorder="1"/>
    <xf numFmtId="0" fontId="22" fillId="2" borderId="1" xfId="0" applyFont="1" applyFill="1" applyBorder="1"/>
    <xf numFmtId="3" fontId="22" fillId="0" borderId="1" xfId="0" applyNumberFormat="1" applyFont="1" applyFill="1" applyBorder="1"/>
    <xf numFmtId="0" fontId="22" fillId="0" borderId="1" xfId="0" applyFont="1" applyBorder="1" applyAlignment="1">
      <alignment wrapText="1"/>
    </xf>
    <xf numFmtId="3" fontId="23" fillId="0" borderId="1" xfId="0" applyNumberFormat="1" applyFont="1" applyFill="1" applyBorder="1"/>
    <xf numFmtId="0" fontId="23" fillId="2" borderId="1" xfId="0" applyFont="1" applyFill="1" applyBorder="1"/>
    <xf numFmtId="4" fontId="23" fillId="2" borderId="1" xfId="0" applyNumberFormat="1" applyFont="1" applyFill="1" applyBorder="1"/>
    <xf numFmtId="3" fontId="22" fillId="2" borderId="1" xfId="0" applyNumberFormat="1" applyFont="1" applyFill="1" applyBorder="1"/>
    <xf numFmtId="3" fontId="22" fillId="6" borderId="1" xfId="0" applyNumberFormat="1" applyFont="1" applyFill="1" applyBorder="1"/>
    <xf numFmtId="0" fontId="23" fillId="6" borderId="1" xfId="0" applyFont="1" applyFill="1" applyBorder="1"/>
    <xf numFmtId="3" fontId="23" fillId="6" borderId="1" xfId="0" applyNumberFormat="1" applyFont="1" applyFill="1" applyBorder="1"/>
    <xf numFmtId="0" fontId="21" fillId="6" borderId="1" xfId="0" applyFont="1" applyFill="1" applyBorder="1"/>
    <xf numFmtId="0" fontId="23" fillId="7" borderId="1" xfId="0" applyFont="1" applyFill="1" applyBorder="1"/>
    <xf numFmtId="3" fontId="23" fillId="7" borderId="1" xfId="0" applyNumberFormat="1" applyFont="1" applyFill="1" applyBorder="1"/>
    <xf numFmtId="10" fontId="23" fillId="7" borderId="1" xfId="0" applyNumberFormat="1" applyFont="1" applyFill="1" applyBorder="1"/>
    <xf numFmtId="0" fontId="21" fillId="7" borderId="1" xfId="0" applyFont="1" applyFill="1" applyBorder="1"/>
    <xf numFmtId="0" fontId="0" fillId="7" borderId="1" xfId="0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25" fillId="0" borderId="1" xfId="1" applyFont="1" applyFill="1" applyBorder="1" applyAlignment="1" applyProtection="1">
      <alignment vertical="center"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Border="1"/>
    <xf numFmtId="0" fontId="0" fillId="7" borderId="1" xfId="0" applyFill="1" applyBorder="1"/>
    <xf numFmtId="0" fontId="1" fillId="7" borderId="1" xfId="0" applyFont="1" applyFill="1" applyBorder="1"/>
    <xf numFmtId="3" fontId="23" fillId="5" borderId="1" xfId="0" applyNumberFormat="1" applyFont="1" applyFill="1" applyBorder="1"/>
    <xf numFmtId="0" fontId="23" fillId="5" borderId="1" xfId="0" applyFont="1" applyFill="1" applyBorder="1"/>
    <xf numFmtId="0" fontId="24" fillId="6" borderId="1" xfId="0" applyFont="1" applyFill="1" applyBorder="1" applyAlignment="1">
      <alignment horizontal="left"/>
    </xf>
    <xf numFmtId="0" fontId="22" fillId="6" borderId="1" xfId="0" applyFont="1" applyFill="1" applyBorder="1"/>
    <xf numFmtId="4" fontId="22" fillId="6" borderId="1" xfId="0" applyNumberFormat="1" applyFont="1" applyFill="1" applyBorder="1"/>
    <xf numFmtId="0" fontId="27" fillId="5" borderId="1" xfId="0" applyFont="1" applyFill="1" applyBorder="1"/>
    <xf numFmtId="0" fontId="0" fillId="2" borderId="1" xfId="0" applyFill="1" applyBorder="1" applyAlignment="1">
      <alignment wrapText="1"/>
    </xf>
    <xf numFmtId="0" fontId="24" fillId="2" borderId="1" xfId="0" applyFont="1" applyFill="1" applyBorder="1" applyAlignment="1">
      <alignment horizontal="left"/>
    </xf>
    <xf numFmtId="4" fontId="22" fillId="2" borderId="1" xfId="0" applyNumberFormat="1" applyFont="1" applyFill="1" applyBorder="1"/>
    <xf numFmtId="3" fontId="23" fillId="2" borderId="1" xfId="0" applyNumberFormat="1" applyFont="1" applyFill="1" applyBorder="1"/>
    <xf numFmtId="165" fontId="0" fillId="0" borderId="0" xfId="0" applyNumberFormat="1" applyFill="1" applyAlignment="1" applyProtection="1">
      <alignment vertical="center" wrapText="1"/>
    </xf>
    <xf numFmtId="164" fontId="0" fillId="2" borderId="1" xfId="0" applyNumberFormat="1" applyFill="1" applyBorder="1"/>
    <xf numFmtId="164" fontId="21" fillId="2" borderId="1" xfId="0" applyNumberFormat="1" applyFont="1" applyFill="1" applyBorder="1"/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opLeftCell="A34" zoomScaleNormal="100" workbookViewId="0">
      <selection activeCell="I52" sqref="I52"/>
    </sheetView>
  </sheetViews>
  <sheetFormatPr defaultColWidth="9.28515625" defaultRowHeight="15" x14ac:dyDescent="0.25"/>
  <cols>
    <col min="1" max="1" width="13.7109375" style="85" customWidth="1"/>
    <col min="2" max="2" width="46.140625" style="32" bestFit="1" customWidth="1"/>
    <col min="3" max="3" width="12.7109375" style="32" customWidth="1"/>
    <col min="4" max="4" width="2.7109375" style="32" customWidth="1"/>
    <col min="5" max="5" width="12.7109375" style="32" customWidth="1"/>
    <col min="6" max="6" width="11.5703125" style="32" bestFit="1" customWidth="1"/>
    <col min="7" max="252" width="9.28515625" style="32"/>
    <col min="253" max="253" width="13.7109375" style="32" customWidth="1"/>
    <col min="254" max="254" width="46.140625" style="32" bestFit="1" customWidth="1"/>
    <col min="255" max="255" width="12.7109375" style="32" customWidth="1"/>
    <col min="256" max="256" width="9.28515625" style="32"/>
    <col min="257" max="257" width="14" style="32" customWidth="1"/>
    <col min="258" max="258" width="9.28515625" style="32"/>
    <col min="259" max="259" width="12.7109375" style="32" customWidth="1"/>
    <col min="260" max="508" width="9.28515625" style="32"/>
    <col min="509" max="509" width="13.7109375" style="32" customWidth="1"/>
    <col min="510" max="510" width="46.140625" style="32" bestFit="1" customWidth="1"/>
    <col min="511" max="511" width="12.7109375" style="32" customWidth="1"/>
    <col min="512" max="512" width="9.28515625" style="32"/>
    <col min="513" max="513" width="14" style="32" customWidth="1"/>
    <col min="514" max="514" width="9.28515625" style="32"/>
    <col min="515" max="515" width="12.7109375" style="32" customWidth="1"/>
    <col min="516" max="764" width="9.28515625" style="32"/>
    <col min="765" max="765" width="13.7109375" style="32" customWidth="1"/>
    <col min="766" max="766" width="46.140625" style="32" bestFit="1" customWidth="1"/>
    <col min="767" max="767" width="12.7109375" style="32" customWidth="1"/>
    <col min="768" max="768" width="9.28515625" style="32"/>
    <col min="769" max="769" width="14" style="32" customWidth="1"/>
    <col min="770" max="770" width="9.28515625" style="32"/>
    <col min="771" max="771" width="12.7109375" style="32" customWidth="1"/>
    <col min="772" max="1020" width="9.28515625" style="32"/>
    <col min="1021" max="1021" width="13.7109375" style="32" customWidth="1"/>
    <col min="1022" max="1022" width="46.140625" style="32" bestFit="1" customWidth="1"/>
    <col min="1023" max="1023" width="12.7109375" style="32" customWidth="1"/>
    <col min="1024" max="1024" width="9.28515625" style="32"/>
    <col min="1025" max="1025" width="14" style="32" customWidth="1"/>
    <col min="1026" max="1026" width="9.28515625" style="32"/>
    <col min="1027" max="1027" width="12.7109375" style="32" customWidth="1"/>
    <col min="1028" max="1276" width="9.28515625" style="32"/>
    <col min="1277" max="1277" width="13.7109375" style="32" customWidth="1"/>
    <col min="1278" max="1278" width="46.140625" style="32" bestFit="1" customWidth="1"/>
    <col min="1279" max="1279" width="12.7109375" style="32" customWidth="1"/>
    <col min="1280" max="1280" width="9.28515625" style="32"/>
    <col min="1281" max="1281" width="14" style="32" customWidth="1"/>
    <col min="1282" max="1282" width="9.28515625" style="32"/>
    <col min="1283" max="1283" width="12.7109375" style="32" customWidth="1"/>
    <col min="1284" max="1532" width="9.28515625" style="32"/>
    <col min="1533" max="1533" width="13.7109375" style="32" customWidth="1"/>
    <col min="1534" max="1534" width="46.140625" style="32" bestFit="1" customWidth="1"/>
    <col min="1535" max="1535" width="12.7109375" style="32" customWidth="1"/>
    <col min="1536" max="1536" width="9.28515625" style="32"/>
    <col min="1537" max="1537" width="14" style="32" customWidth="1"/>
    <col min="1538" max="1538" width="9.28515625" style="32"/>
    <col min="1539" max="1539" width="12.7109375" style="32" customWidth="1"/>
    <col min="1540" max="1788" width="9.28515625" style="32"/>
    <col min="1789" max="1789" width="13.7109375" style="32" customWidth="1"/>
    <col min="1790" max="1790" width="46.140625" style="32" bestFit="1" customWidth="1"/>
    <col min="1791" max="1791" width="12.7109375" style="32" customWidth="1"/>
    <col min="1792" max="1792" width="9.28515625" style="32"/>
    <col min="1793" max="1793" width="14" style="32" customWidth="1"/>
    <col min="1794" max="1794" width="9.28515625" style="32"/>
    <col min="1795" max="1795" width="12.7109375" style="32" customWidth="1"/>
    <col min="1796" max="2044" width="9.28515625" style="32"/>
    <col min="2045" max="2045" width="13.7109375" style="32" customWidth="1"/>
    <col min="2046" max="2046" width="46.140625" style="32" bestFit="1" customWidth="1"/>
    <col min="2047" max="2047" width="12.7109375" style="32" customWidth="1"/>
    <col min="2048" max="2048" width="9.28515625" style="32"/>
    <col min="2049" max="2049" width="14" style="32" customWidth="1"/>
    <col min="2050" max="2050" width="9.28515625" style="32"/>
    <col min="2051" max="2051" width="12.7109375" style="32" customWidth="1"/>
    <col min="2052" max="2300" width="9.28515625" style="32"/>
    <col min="2301" max="2301" width="13.7109375" style="32" customWidth="1"/>
    <col min="2302" max="2302" width="46.140625" style="32" bestFit="1" customWidth="1"/>
    <col min="2303" max="2303" width="12.7109375" style="32" customWidth="1"/>
    <col min="2304" max="2304" width="9.28515625" style="32"/>
    <col min="2305" max="2305" width="14" style="32" customWidth="1"/>
    <col min="2306" max="2306" width="9.28515625" style="32"/>
    <col min="2307" max="2307" width="12.7109375" style="32" customWidth="1"/>
    <col min="2308" max="2556" width="9.28515625" style="32"/>
    <col min="2557" max="2557" width="13.7109375" style="32" customWidth="1"/>
    <col min="2558" max="2558" width="46.140625" style="32" bestFit="1" customWidth="1"/>
    <col min="2559" max="2559" width="12.7109375" style="32" customWidth="1"/>
    <col min="2560" max="2560" width="9.28515625" style="32"/>
    <col min="2561" max="2561" width="14" style="32" customWidth="1"/>
    <col min="2562" max="2562" width="9.28515625" style="32"/>
    <col min="2563" max="2563" width="12.7109375" style="32" customWidth="1"/>
    <col min="2564" max="2812" width="9.28515625" style="32"/>
    <col min="2813" max="2813" width="13.7109375" style="32" customWidth="1"/>
    <col min="2814" max="2814" width="46.140625" style="32" bestFit="1" customWidth="1"/>
    <col min="2815" max="2815" width="12.7109375" style="32" customWidth="1"/>
    <col min="2816" max="2816" width="9.28515625" style="32"/>
    <col min="2817" max="2817" width="14" style="32" customWidth="1"/>
    <col min="2818" max="2818" width="9.28515625" style="32"/>
    <col min="2819" max="2819" width="12.7109375" style="32" customWidth="1"/>
    <col min="2820" max="3068" width="9.28515625" style="32"/>
    <col min="3069" max="3069" width="13.7109375" style="32" customWidth="1"/>
    <col min="3070" max="3070" width="46.140625" style="32" bestFit="1" customWidth="1"/>
    <col min="3071" max="3071" width="12.7109375" style="32" customWidth="1"/>
    <col min="3072" max="3072" width="9.28515625" style="32"/>
    <col min="3073" max="3073" width="14" style="32" customWidth="1"/>
    <col min="3074" max="3074" width="9.28515625" style="32"/>
    <col min="3075" max="3075" width="12.7109375" style="32" customWidth="1"/>
    <col min="3076" max="3324" width="9.28515625" style="32"/>
    <col min="3325" max="3325" width="13.7109375" style="32" customWidth="1"/>
    <col min="3326" max="3326" width="46.140625" style="32" bestFit="1" customWidth="1"/>
    <col min="3327" max="3327" width="12.7109375" style="32" customWidth="1"/>
    <col min="3328" max="3328" width="9.28515625" style="32"/>
    <col min="3329" max="3329" width="14" style="32" customWidth="1"/>
    <col min="3330" max="3330" width="9.28515625" style="32"/>
    <col min="3331" max="3331" width="12.7109375" style="32" customWidth="1"/>
    <col min="3332" max="3580" width="9.28515625" style="32"/>
    <col min="3581" max="3581" width="13.7109375" style="32" customWidth="1"/>
    <col min="3582" max="3582" width="46.140625" style="32" bestFit="1" customWidth="1"/>
    <col min="3583" max="3583" width="12.7109375" style="32" customWidth="1"/>
    <col min="3584" max="3584" width="9.28515625" style="32"/>
    <col min="3585" max="3585" width="14" style="32" customWidth="1"/>
    <col min="3586" max="3586" width="9.28515625" style="32"/>
    <col min="3587" max="3587" width="12.7109375" style="32" customWidth="1"/>
    <col min="3588" max="3836" width="9.28515625" style="32"/>
    <col min="3837" max="3837" width="13.7109375" style="32" customWidth="1"/>
    <col min="3838" max="3838" width="46.140625" style="32" bestFit="1" customWidth="1"/>
    <col min="3839" max="3839" width="12.7109375" style="32" customWidth="1"/>
    <col min="3840" max="3840" width="9.28515625" style="32"/>
    <col min="3841" max="3841" width="14" style="32" customWidth="1"/>
    <col min="3842" max="3842" width="9.28515625" style="32"/>
    <col min="3843" max="3843" width="12.7109375" style="32" customWidth="1"/>
    <col min="3844" max="4092" width="9.28515625" style="32"/>
    <col min="4093" max="4093" width="13.7109375" style="32" customWidth="1"/>
    <col min="4094" max="4094" width="46.140625" style="32" bestFit="1" customWidth="1"/>
    <col min="4095" max="4095" width="12.7109375" style="32" customWidth="1"/>
    <col min="4096" max="4096" width="9.28515625" style="32"/>
    <col min="4097" max="4097" width="14" style="32" customWidth="1"/>
    <col min="4098" max="4098" width="9.28515625" style="32"/>
    <col min="4099" max="4099" width="12.7109375" style="32" customWidth="1"/>
    <col min="4100" max="4348" width="9.28515625" style="32"/>
    <col min="4349" max="4349" width="13.7109375" style="32" customWidth="1"/>
    <col min="4350" max="4350" width="46.140625" style="32" bestFit="1" customWidth="1"/>
    <col min="4351" max="4351" width="12.7109375" style="32" customWidth="1"/>
    <col min="4352" max="4352" width="9.28515625" style="32"/>
    <col min="4353" max="4353" width="14" style="32" customWidth="1"/>
    <col min="4354" max="4354" width="9.28515625" style="32"/>
    <col min="4355" max="4355" width="12.7109375" style="32" customWidth="1"/>
    <col min="4356" max="4604" width="9.28515625" style="32"/>
    <col min="4605" max="4605" width="13.7109375" style="32" customWidth="1"/>
    <col min="4606" max="4606" width="46.140625" style="32" bestFit="1" customWidth="1"/>
    <col min="4607" max="4607" width="12.7109375" style="32" customWidth="1"/>
    <col min="4608" max="4608" width="9.28515625" style="32"/>
    <col min="4609" max="4609" width="14" style="32" customWidth="1"/>
    <col min="4610" max="4610" width="9.28515625" style="32"/>
    <col min="4611" max="4611" width="12.7109375" style="32" customWidth="1"/>
    <col min="4612" max="4860" width="9.28515625" style="32"/>
    <col min="4861" max="4861" width="13.7109375" style="32" customWidth="1"/>
    <col min="4862" max="4862" width="46.140625" style="32" bestFit="1" customWidth="1"/>
    <col min="4863" max="4863" width="12.7109375" style="32" customWidth="1"/>
    <col min="4864" max="4864" width="9.28515625" style="32"/>
    <col min="4865" max="4865" width="14" style="32" customWidth="1"/>
    <col min="4866" max="4866" width="9.28515625" style="32"/>
    <col min="4867" max="4867" width="12.7109375" style="32" customWidth="1"/>
    <col min="4868" max="5116" width="9.28515625" style="32"/>
    <col min="5117" max="5117" width="13.7109375" style="32" customWidth="1"/>
    <col min="5118" max="5118" width="46.140625" style="32" bestFit="1" customWidth="1"/>
    <col min="5119" max="5119" width="12.7109375" style="32" customWidth="1"/>
    <col min="5120" max="5120" width="9.28515625" style="32"/>
    <col min="5121" max="5121" width="14" style="32" customWidth="1"/>
    <col min="5122" max="5122" width="9.28515625" style="32"/>
    <col min="5123" max="5123" width="12.7109375" style="32" customWidth="1"/>
    <col min="5124" max="5372" width="9.28515625" style="32"/>
    <col min="5373" max="5373" width="13.7109375" style="32" customWidth="1"/>
    <col min="5374" max="5374" width="46.140625" style="32" bestFit="1" customWidth="1"/>
    <col min="5375" max="5375" width="12.7109375" style="32" customWidth="1"/>
    <col min="5376" max="5376" width="9.28515625" style="32"/>
    <col min="5377" max="5377" width="14" style="32" customWidth="1"/>
    <col min="5378" max="5378" width="9.28515625" style="32"/>
    <col min="5379" max="5379" width="12.7109375" style="32" customWidth="1"/>
    <col min="5380" max="5628" width="9.28515625" style="32"/>
    <col min="5629" max="5629" width="13.7109375" style="32" customWidth="1"/>
    <col min="5630" max="5630" width="46.140625" style="32" bestFit="1" customWidth="1"/>
    <col min="5631" max="5631" width="12.7109375" style="32" customWidth="1"/>
    <col min="5632" max="5632" width="9.28515625" style="32"/>
    <col min="5633" max="5633" width="14" style="32" customWidth="1"/>
    <col min="5634" max="5634" width="9.28515625" style="32"/>
    <col min="5635" max="5635" width="12.7109375" style="32" customWidth="1"/>
    <col min="5636" max="5884" width="9.28515625" style="32"/>
    <col min="5885" max="5885" width="13.7109375" style="32" customWidth="1"/>
    <col min="5886" max="5886" width="46.140625" style="32" bestFit="1" customWidth="1"/>
    <col min="5887" max="5887" width="12.7109375" style="32" customWidth="1"/>
    <col min="5888" max="5888" width="9.28515625" style="32"/>
    <col min="5889" max="5889" width="14" style="32" customWidth="1"/>
    <col min="5890" max="5890" width="9.28515625" style="32"/>
    <col min="5891" max="5891" width="12.7109375" style="32" customWidth="1"/>
    <col min="5892" max="6140" width="9.28515625" style="32"/>
    <col min="6141" max="6141" width="13.7109375" style="32" customWidth="1"/>
    <col min="6142" max="6142" width="46.140625" style="32" bestFit="1" customWidth="1"/>
    <col min="6143" max="6143" width="12.7109375" style="32" customWidth="1"/>
    <col min="6144" max="6144" width="9.28515625" style="32"/>
    <col min="6145" max="6145" width="14" style="32" customWidth="1"/>
    <col min="6146" max="6146" width="9.28515625" style="32"/>
    <col min="6147" max="6147" width="12.7109375" style="32" customWidth="1"/>
    <col min="6148" max="6396" width="9.28515625" style="32"/>
    <col min="6397" max="6397" width="13.7109375" style="32" customWidth="1"/>
    <col min="6398" max="6398" width="46.140625" style="32" bestFit="1" customWidth="1"/>
    <col min="6399" max="6399" width="12.7109375" style="32" customWidth="1"/>
    <col min="6400" max="6400" width="9.28515625" style="32"/>
    <col min="6401" max="6401" width="14" style="32" customWidth="1"/>
    <col min="6402" max="6402" width="9.28515625" style="32"/>
    <col min="6403" max="6403" width="12.7109375" style="32" customWidth="1"/>
    <col min="6404" max="6652" width="9.28515625" style="32"/>
    <col min="6653" max="6653" width="13.7109375" style="32" customWidth="1"/>
    <col min="6654" max="6654" width="46.140625" style="32" bestFit="1" customWidth="1"/>
    <col min="6655" max="6655" width="12.7109375" style="32" customWidth="1"/>
    <col min="6656" max="6656" width="9.28515625" style="32"/>
    <col min="6657" max="6657" width="14" style="32" customWidth="1"/>
    <col min="6658" max="6658" width="9.28515625" style="32"/>
    <col min="6659" max="6659" width="12.7109375" style="32" customWidth="1"/>
    <col min="6660" max="6908" width="9.28515625" style="32"/>
    <col min="6909" max="6909" width="13.7109375" style="32" customWidth="1"/>
    <col min="6910" max="6910" width="46.140625" style="32" bestFit="1" customWidth="1"/>
    <col min="6911" max="6911" width="12.7109375" style="32" customWidth="1"/>
    <col min="6912" max="6912" width="9.28515625" style="32"/>
    <col min="6913" max="6913" width="14" style="32" customWidth="1"/>
    <col min="6914" max="6914" width="9.28515625" style="32"/>
    <col min="6915" max="6915" width="12.7109375" style="32" customWidth="1"/>
    <col min="6916" max="7164" width="9.28515625" style="32"/>
    <col min="7165" max="7165" width="13.7109375" style="32" customWidth="1"/>
    <col min="7166" max="7166" width="46.140625" style="32" bestFit="1" customWidth="1"/>
    <col min="7167" max="7167" width="12.7109375" style="32" customWidth="1"/>
    <col min="7168" max="7168" width="9.28515625" style="32"/>
    <col min="7169" max="7169" width="14" style="32" customWidth="1"/>
    <col min="7170" max="7170" width="9.28515625" style="32"/>
    <col min="7171" max="7171" width="12.7109375" style="32" customWidth="1"/>
    <col min="7172" max="7420" width="9.28515625" style="32"/>
    <col min="7421" max="7421" width="13.7109375" style="32" customWidth="1"/>
    <col min="7422" max="7422" width="46.140625" style="32" bestFit="1" customWidth="1"/>
    <col min="7423" max="7423" width="12.7109375" style="32" customWidth="1"/>
    <col min="7424" max="7424" width="9.28515625" style="32"/>
    <col min="7425" max="7425" width="14" style="32" customWidth="1"/>
    <col min="7426" max="7426" width="9.28515625" style="32"/>
    <col min="7427" max="7427" width="12.7109375" style="32" customWidth="1"/>
    <col min="7428" max="7676" width="9.28515625" style="32"/>
    <col min="7677" max="7677" width="13.7109375" style="32" customWidth="1"/>
    <col min="7678" max="7678" width="46.140625" style="32" bestFit="1" customWidth="1"/>
    <col min="7679" max="7679" width="12.7109375" style="32" customWidth="1"/>
    <col min="7680" max="7680" width="9.28515625" style="32"/>
    <col min="7681" max="7681" width="14" style="32" customWidth="1"/>
    <col min="7682" max="7682" width="9.28515625" style="32"/>
    <col min="7683" max="7683" width="12.7109375" style="32" customWidth="1"/>
    <col min="7684" max="7932" width="9.28515625" style="32"/>
    <col min="7933" max="7933" width="13.7109375" style="32" customWidth="1"/>
    <col min="7934" max="7934" width="46.140625" style="32" bestFit="1" customWidth="1"/>
    <col min="7935" max="7935" width="12.7109375" style="32" customWidth="1"/>
    <col min="7936" max="7936" width="9.28515625" style="32"/>
    <col min="7937" max="7937" width="14" style="32" customWidth="1"/>
    <col min="7938" max="7938" width="9.28515625" style="32"/>
    <col min="7939" max="7939" width="12.7109375" style="32" customWidth="1"/>
    <col min="7940" max="8188" width="9.28515625" style="32"/>
    <col min="8189" max="8189" width="13.7109375" style="32" customWidth="1"/>
    <col min="8190" max="8190" width="46.140625" style="32" bestFit="1" customWidth="1"/>
    <col min="8191" max="8191" width="12.7109375" style="32" customWidth="1"/>
    <col min="8192" max="8192" width="9.28515625" style="32"/>
    <col min="8193" max="8193" width="14" style="32" customWidth="1"/>
    <col min="8194" max="8194" width="9.28515625" style="32"/>
    <col min="8195" max="8195" width="12.7109375" style="32" customWidth="1"/>
    <col min="8196" max="8444" width="9.28515625" style="32"/>
    <col min="8445" max="8445" width="13.7109375" style="32" customWidth="1"/>
    <col min="8446" max="8446" width="46.140625" style="32" bestFit="1" customWidth="1"/>
    <col min="8447" max="8447" width="12.7109375" style="32" customWidth="1"/>
    <col min="8448" max="8448" width="9.28515625" style="32"/>
    <col min="8449" max="8449" width="14" style="32" customWidth="1"/>
    <col min="8450" max="8450" width="9.28515625" style="32"/>
    <col min="8451" max="8451" width="12.7109375" style="32" customWidth="1"/>
    <col min="8452" max="8700" width="9.28515625" style="32"/>
    <col min="8701" max="8701" width="13.7109375" style="32" customWidth="1"/>
    <col min="8702" max="8702" width="46.140625" style="32" bestFit="1" customWidth="1"/>
    <col min="8703" max="8703" width="12.7109375" style="32" customWidth="1"/>
    <col min="8704" max="8704" width="9.28515625" style="32"/>
    <col min="8705" max="8705" width="14" style="32" customWidth="1"/>
    <col min="8706" max="8706" width="9.28515625" style="32"/>
    <col min="8707" max="8707" width="12.7109375" style="32" customWidth="1"/>
    <col min="8708" max="8956" width="9.28515625" style="32"/>
    <col min="8957" max="8957" width="13.7109375" style="32" customWidth="1"/>
    <col min="8958" max="8958" width="46.140625" style="32" bestFit="1" customWidth="1"/>
    <col min="8959" max="8959" width="12.7109375" style="32" customWidth="1"/>
    <col min="8960" max="8960" width="9.28515625" style="32"/>
    <col min="8961" max="8961" width="14" style="32" customWidth="1"/>
    <col min="8962" max="8962" width="9.28515625" style="32"/>
    <col min="8963" max="8963" width="12.7109375" style="32" customWidth="1"/>
    <col min="8964" max="9212" width="9.28515625" style="32"/>
    <col min="9213" max="9213" width="13.7109375" style="32" customWidth="1"/>
    <col min="9214" max="9214" width="46.140625" style="32" bestFit="1" customWidth="1"/>
    <col min="9215" max="9215" width="12.7109375" style="32" customWidth="1"/>
    <col min="9216" max="9216" width="9.28515625" style="32"/>
    <col min="9217" max="9217" width="14" style="32" customWidth="1"/>
    <col min="9218" max="9218" width="9.28515625" style="32"/>
    <col min="9219" max="9219" width="12.7109375" style="32" customWidth="1"/>
    <col min="9220" max="9468" width="9.28515625" style="32"/>
    <col min="9469" max="9469" width="13.7109375" style="32" customWidth="1"/>
    <col min="9470" max="9470" width="46.140625" style="32" bestFit="1" customWidth="1"/>
    <col min="9471" max="9471" width="12.7109375" style="32" customWidth="1"/>
    <col min="9472" max="9472" width="9.28515625" style="32"/>
    <col min="9473" max="9473" width="14" style="32" customWidth="1"/>
    <col min="9474" max="9474" width="9.28515625" style="32"/>
    <col min="9475" max="9475" width="12.7109375" style="32" customWidth="1"/>
    <col min="9476" max="9724" width="9.28515625" style="32"/>
    <col min="9725" max="9725" width="13.7109375" style="32" customWidth="1"/>
    <col min="9726" max="9726" width="46.140625" style="32" bestFit="1" customWidth="1"/>
    <col min="9727" max="9727" width="12.7109375" style="32" customWidth="1"/>
    <col min="9728" max="9728" width="9.28515625" style="32"/>
    <col min="9729" max="9729" width="14" style="32" customWidth="1"/>
    <col min="9730" max="9730" width="9.28515625" style="32"/>
    <col min="9731" max="9731" width="12.7109375" style="32" customWidth="1"/>
    <col min="9732" max="9980" width="9.28515625" style="32"/>
    <col min="9981" max="9981" width="13.7109375" style="32" customWidth="1"/>
    <col min="9982" max="9982" width="46.140625" style="32" bestFit="1" customWidth="1"/>
    <col min="9983" max="9983" width="12.7109375" style="32" customWidth="1"/>
    <col min="9984" max="9984" width="9.28515625" style="32"/>
    <col min="9985" max="9985" width="14" style="32" customWidth="1"/>
    <col min="9986" max="9986" width="9.28515625" style="32"/>
    <col min="9987" max="9987" width="12.7109375" style="32" customWidth="1"/>
    <col min="9988" max="10236" width="9.28515625" style="32"/>
    <col min="10237" max="10237" width="13.7109375" style="32" customWidth="1"/>
    <col min="10238" max="10238" width="46.140625" style="32" bestFit="1" customWidth="1"/>
    <col min="10239" max="10239" width="12.7109375" style="32" customWidth="1"/>
    <col min="10240" max="10240" width="9.28515625" style="32"/>
    <col min="10241" max="10241" width="14" style="32" customWidth="1"/>
    <col min="10242" max="10242" width="9.28515625" style="32"/>
    <col min="10243" max="10243" width="12.7109375" style="32" customWidth="1"/>
    <col min="10244" max="10492" width="9.28515625" style="32"/>
    <col min="10493" max="10493" width="13.7109375" style="32" customWidth="1"/>
    <col min="10494" max="10494" width="46.140625" style="32" bestFit="1" customWidth="1"/>
    <col min="10495" max="10495" width="12.7109375" style="32" customWidth="1"/>
    <col min="10496" max="10496" width="9.28515625" style="32"/>
    <col min="10497" max="10497" width="14" style="32" customWidth="1"/>
    <col min="10498" max="10498" width="9.28515625" style="32"/>
    <col min="10499" max="10499" width="12.7109375" style="32" customWidth="1"/>
    <col min="10500" max="10748" width="9.28515625" style="32"/>
    <col min="10749" max="10749" width="13.7109375" style="32" customWidth="1"/>
    <col min="10750" max="10750" width="46.140625" style="32" bestFit="1" customWidth="1"/>
    <col min="10751" max="10751" width="12.7109375" style="32" customWidth="1"/>
    <col min="10752" max="10752" width="9.28515625" style="32"/>
    <col min="10753" max="10753" width="14" style="32" customWidth="1"/>
    <col min="10754" max="10754" width="9.28515625" style="32"/>
    <col min="10755" max="10755" width="12.7109375" style="32" customWidth="1"/>
    <col min="10756" max="11004" width="9.28515625" style="32"/>
    <col min="11005" max="11005" width="13.7109375" style="32" customWidth="1"/>
    <col min="11006" max="11006" width="46.140625" style="32" bestFit="1" customWidth="1"/>
    <col min="11007" max="11007" width="12.7109375" style="32" customWidth="1"/>
    <col min="11008" max="11008" width="9.28515625" style="32"/>
    <col min="11009" max="11009" width="14" style="32" customWidth="1"/>
    <col min="11010" max="11010" width="9.28515625" style="32"/>
    <col min="11011" max="11011" width="12.7109375" style="32" customWidth="1"/>
    <col min="11012" max="11260" width="9.28515625" style="32"/>
    <col min="11261" max="11261" width="13.7109375" style="32" customWidth="1"/>
    <col min="11262" max="11262" width="46.140625" style="32" bestFit="1" customWidth="1"/>
    <col min="11263" max="11263" width="12.7109375" style="32" customWidth="1"/>
    <col min="11264" max="11264" width="9.28515625" style="32"/>
    <col min="11265" max="11265" width="14" style="32" customWidth="1"/>
    <col min="11266" max="11266" width="9.28515625" style="32"/>
    <col min="11267" max="11267" width="12.7109375" style="32" customWidth="1"/>
    <col min="11268" max="11516" width="9.28515625" style="32"/>
    <col min="11517" max="11517" width="13.7109375" style="32" customWidth="1"/>
    <col min="11518" max="11518" width="46.140625" style="32" bestFit="1" customWidth="1"/>
    <col min="11519" max="11519" width="12.7109375" style="32" customWidth="1"/>
    <col min="11520" max="11520" width="9.28515625" style="32"/>
    <col min="11521" max="11521" width="14" style="32" customWidth="1"/>
    <col min="11522" max="11522" width="9.28515625" style="32"/>
    <col min="11523" max="11523" width="12.7109375" style="32" customWidth="1"/>
    <col min="11524" max="11772" width="9.28515625" style="32"/>
    <col min="11773" max="11773" width="13.7109375" style="32" customWidth="1"/>
    <col min="11774" max="11774" width="46.140625" style="32" bestFit="1" customWidth="1"/>
    <col min="11775" max="11775" width="12.7109375" style="32" customWidth="1"/>
    <col min="11776" max="11776" width="9.28515625" style="32"/>
    <col min="11777" max="11777" width="14" style="32" customWidth="1"/>
    <col min="11778" max="11778" width="9.28515625" style="32"/>
    <col min="11779" max="11779" width="12.7109375" style="32" customWidth="1"/>
    <col min="11780" max="12028" width="9.28515625" style="32"/>
    <col min="12029" max="12029" width="13.7109375" style="32" customWidth="1"/>
    <col min="12030" max="12030" width="46.140625" style="32" bestFit="1" customWidth="1"/>
    <col min="12031" max="12031" width="12.7109375" style="32" customWidth="1"/>
    <col min="12032" max="12032" width="9.28515625" style="32"/>
    <col min="12033" max="12033" width="14" style="32" customWidth="1"/>
    <col min="12034" max="12034" width="9.28515625" style="32"/>
    <col min="12035" max="12035" width="12.7109375" style="32" customWidth="1"/>
    <col min="12036" max="12284" width="9.28515625" style="32"/>
    <col min="12285" max="12285" width="13.7109375" style="32" customWidth="1"/>
    <col min="12286" max="12286" width="46.140625" style="32" bestFit="1" customWidth="1"/>
    <col min="12287" max="12287" width="12.7109375" style="32" customWidth="1"/>
    <col min="12288" max="12288" width="9.28515625" style="32"/>
    <col min="12289" max="12289" width="14" style="32" customWidth="1"/>
    <col min="12290" max="12290" width="9.28515625" style="32"/>
    <col min="12291" max="12291" width="12.7109375" style="32" customWidth="1"/>
    <col min="12292" max="12540" width="9.28515625" style="32"/>
    <col min="12541" max="12541" width="13.7109375" style="32" customWidth="1"/>
    <col min="12542" max="12542" width="46.140625" style="32" bestFit="1" customWidth="1"/>
    <col min="12543" max="12543" width="12.7109375" style="32" customWidth="1"/>
    <col min="12544" max="12544" width="9.28515625" style="32"/>
    <col min="12545" max="12545" width="14" style="32" customWidth="1"/>
    <col min="12546" max="12546" width="9.28515625" style="32"/>
    <col min="12547" max="12547" width="12.7109375" style="32" customWidth="1"/>
    <col min="12548" max="12796" width="9.28515625" style="32"/>
    <col min="12797" max="12797" width="13.7109375" style="32" customWidth="1"/>
    <col min="12798" max="12798" width="46.140625" style="32" bestFit="1" customWidth="1"/>
    <col min="12799" max="12799" width="12.7109375" style="32" customWidth="1"/>
    <col min="12800" max="12800" width="9.28515625" style="32"/>
    <col min="12801" max="12801" width="14" style="32" customWidth="1"/>
    <col min="12802" max="12802" width="9.28515625" style="32"/>
    <col min="12803" max="12803" width="12.7109375" style="32" customWidth="1"/>
    <col min="12804" max="13052" width="9.28515625" style="32"/>
    <col min="13053" max="13053" width="13.7109375" style="32" customWidth="1"/>
    <col min="13054" max="13054" width="46.140625" style="32" bestFit="1" customWidth="1"/>
    <col min="13055" max="13055" width="12.7109375" style="32" customWidth="1"/>
    <col min="13056" max="13056" width="9.28515625" style="32"/>
    <col min="13057" max="13057" width="14" style="32" customWidth="1"/>
    <col min="13058" max="13058" width="9.28515625" style="32"/>
    <col min="13059" max="13059" width="12.7109375" style="32" customWidth="1"/>
    <col min="13060" max="13308" width="9.28515625" style="32"/>
    <col min="13309" max="13309" width="13.7109375" style="32" customWidth="1"/>
    <col min="13310" max="13310" width="46.140625" style="32" bestFit="1" customWidth="1"/>
    <col min="13311" max="13311" width="12.7109375" style="32" customWidth="1"/>
    <col min="13312" max="13312" width="9.28515625" style="32"/>
    <col min="13313" max="13313" width="14" style="32" customWidth="1"/>
    <col min="13314" max="13314" width="9.28515625" style="32"/>
    <col min="13315" max="13315" width="12.7109375" style="32" customWidth="1"/>
    <col min="13316" max="13564" width="9.28515625" style="32"/>
    <col min="13565" max="13565" width="13.7109375" style="32" customWidth="1"/>
    <col min="13566" max="13566" width="46.140625" style="32" bestFit="1" customWidth="1"/>
    <col min="13567" max="13567" width="12.7109375" style="32" customWidth="1"/>
    <col min="13568" max="13568" width="9.28515625" style="32"/>
    <col min="13569" max="13569" width="14" style="32" customWidth="1"/>
    <col min="13570" max="13570" width="9.28515625" style="32"/>
    <col min="13571" max="13571" width="12.7109375" style="32" customWidth="1"/>
    <col min="13572" max="13820" width="9.28515625" style="32"/>
    <col min="13821" max="13821" width="13.7109375" style="32" customWidth="1"/>
    <col min="13822" max="13822" width="46.140625" style="32" bestFit="1" customWidth="1"/>
    <col min="13823" max="13823" width="12.7109375" style="32" customWidth="1"/>
    <col min="13824" max="13824" width="9.28515625" style="32"/>
    <col min="13825" max="13825" width="14" style="32" customWidth="1"/>
    <col min="13826" max="13826" width="9.28515625" style="32"/>
    <col min="13827" max="13827" width="12.7109375" style="32" customWidth="1"/>
    <col min="13828" max="14076" width="9.28515625" style="32"/>
    <col min="14077" max="14077" width="13.7109375" style="32" customWidth="1"/>
    <col min="14078" max="14078" width="46.140625" style="32" bestFit="1" customWidth="1"/>
    <col min="14079" max="14079" width="12.7109375" style="32" customWidth="1"/>
    <col min="14080" max="14080" width="9.28515625" style="32"/>
    <col min="14081" max="14081" width="14" style="32" customWidth="1"/>
    <col min="14082" max="14082" width="9.28515625" style="32"/>
    <col min="14083" max="14083" width="12.7109375" style="32" customWidth="1"/>
    <col min="14084" max="14332" width="9.28515625" style="32"/>
    <col min="14333" max="14333" width="13.7109375" style="32" customWidth="1"/>
    <col min="14334" max="14334" width="46.140625" style="32" bestFit="1" customWidth="1"/>
    <col min="14335" max="14335" width="12.7109375" style="32" customWidth="1"/>
    <col min="14336" max="14336" width="9.28515625" style="32"/>
    <col min="14337" max="14337" width="14" style="32" customWidth="1"/>
    <col min="14338" max="14338" width="9.28515625" style="32"/>
    <col min="14339" max="14339" width="12.7109375" style="32" customWidth="1"/>
    <col min="14340" max="14588" width="9.28515625" style="32"/>
    <col min="14589" max="14589" width="13.7109375" style="32" customWidth="1"/>
    <col min="14590" max="14590" width="46.140625" style="32" bestFit="1" customWidth="1"/>
    <col min="14591" max="14591" width="12.7109375" style="32" customWidth="1"/>
    <col min="14592" max="14592" width="9.28515625" style="32"/>
    <col min="14593" max="14593" width="14" style="32" customWidth="1"/>
    <col min="14594" max="14594" width="9.28515625" style="32"/>
    <col min="14595" max="14595" width="12.7109375" style="32" customWidth="1"/>
    <col min="14596" max="14844" width="9.28515625" style="32"/>
    <col min="14845" max="14845" width="13.7109375" style="32" customWidth="1"/>
    <col min="14846" max="14846" width="46.140625" style="32" bestFit="1" customWidth="1"/>
    <col min="14847" max="14847" width="12.7109375" style="32" customWidth="1"/>
    <col min="14848" max="14848" width="9.28515625" style="32"/>
    <col min="14849" max="14849" width="14" style="32" customWidth="1"/>
    <col min="14850" max="14850" width="9.28515625" style="32"/>
    <col min="14851" max="14851" width="12.7109375" style="32" customWidth="1"/>
    <col min="14852" max="15100" width="9.28515625" style="32"/>
    <col min="15101" max="15101" width="13.7109375" style="32" customWidth="1"/>
    <col min="15102" max="15102" width="46.140625" style="32" bestFit="1" customWidth="1"/>
    <col min="15103" max="15103" width="12.7109375" style="32" customWidth="1"/>
    <col min="15104" max="15104" width="9.28515625" style="32"/>
    <col min="15105" max="15105" width="14" style="32" customWidth="1"/>
    <col min="15106" max="15106" width="9.28515625" style="32"/>
    <col min="15107" max="15107" width="12.7109375" style="32" customWidth="1"/>
    <col min="15108" max="15356" width="9.28515625" style="32"/>
    <col min="15357" max="15357" width="13.7109375" style="32" customWidth="1"/>
    <col min="15358" max="15358" width="46.140625" style="32" bestFit="1" customWidth="1"/>
    <col min="15359" max="15359" width="12.7109375" style="32" customWidth="1"/>
    <col min="15360" max="15360" width="9.28515625" style="32"/>
    <col min="15361" max="15361" width="14" style="32" customWidth="1"/>
    <col min="15362" max="15362" width="9.28515625" style="32"/>
    <col min="15363" max="15363" width="12.7109375" style="32" customWidth="1"/>
    <col min="15364" max="15612" width="9.28515625" style="32"/>
    <col min="15613" max="15613" width="13.7109375" style="32" customWidth="1"/>
    <col min="15614" max="15614" width="46.140625" style="32" bestFit="1" customWidth="1"/>
    <col min="15615" max="15615" width="12.7109375" style="32" customWidth="1"/>
    <col min="15616" max="15616" width="9.28515625" style="32"/>
    <col min="15617" max="15617" width="14" style="32" customWidth="1"/>
    <col min="15618" max="15618" width="9.28515625" style="32"/>
    <col min="15619" max="15619" width="12.7109375" style="32" customWidth="1"/>
    <col min="15620" max="15868" width="9.28515625" style="32"/>
    <col min="15869" max="15869" width="13.7109375" style="32" customWidth="1"/>
    <col min="15870" max="15870" width="46.140625" style="32" bestFit="1" customWidth="1"/>
    <col min="15871" max="15871" width="12.7109375" style="32" customWidth="1"/>
    <col min="15872" max="15872" width="9.28515625" style="32"/>
    <col min="15873" max="15873" width="14" style="32" customWidth="1"/>
    <col min="15874" max="15874" width="9.28515625" style="32"/>
    <col min="15875" max="15875" width="12.7109375" style="32" customWidth="1"/>
    <col min="15876" max="16124" width="9.28515625" style="32"/>
    <col min="16125" max="16125" width="13.7109375" style="32" customWidth="1"/>
    <col min="16126" max="16126" width="46.140625" style="32" bestFit="1" customWidth="1"/>
    <col min="16127" max="16127" width="12.7109375" style="32" customWidth="1"/>
    <col min="16128" max="16128" width="9.28515625" style="32"/>
    <col min="16129" max="16129" width="14" style="32" customWidth="1"/>
    <col min="16130" max="16130" width="9.28515625" style="32"/>
    <col min="16131" max="16131" width="12.7109375" style="32" customWidth="1"/>
    <col min="16132" max="16384" width="9.28515625" style="32"/>
  </cols>
  <sheetData>
    <row r="1" spans="1:5" s="18" customFormat="1" ht="16.5" thickBot="1" x14ac:dyDescent="0.3">
      <c r="A1" s="15"/>
      <c r="B1" s="16"/>
      <c r="C1" s="17" t="s">
        <v>157</v>
      </c>
      <c r="E1" s="17" t="s">
        <v>67</v>
      </c>
    </row>
    <row r="2" spans="1:5" s="22" customFormat="1" ht="36" x14ac:dyDescent="0.25">
      <c r="A2" s="19" t="s">
        <v>68</v>
      </c>
      <c r="B2" s="20" t="s">
        <v>69</v>
      </c>
      <c r="C2" s="21" t="s">
        <v>156</v>
      </c>
      <c r="E2" s="21" t="s">
        <v>155</v>
      </c>
    </row>
    <row r="3" spans="1:5" s="22" customFormat="1" ht="24.75" thickBot="1" x14ac:dyDescent="0.3">
      <c r="A3" s="23" t="s">
        <v>70</v>
      </c>
      <c r="B3" s="24" t="s">
        <v>71</v>
      </c>
      <c r="C3" s="25" t="s">
        <v>72</v>
      </c>
      <c r="E3" s="25" t="s">
        <v>72</v>
      </c>
    </row>
    <row r="4" spans="1:5" s="28" customFormat="1" ht="14.25" thickBot="1" x14ac:dyDescent="0.3">
      <c r="A4" s="26"/>
      <c r="B4" s="26"/>
      <c r="C4" s="27" t="s">
        <v>73</v>
      </c>
      <c r="E4" s="27" t="s">
        <v>73</v>
      </c>
    </row>
    <row r="5" spans="1:5" ht="15.75" thickBot="1" x14ac:dyDescent="0.3">
      <c r="A5" s="29" t="s">
        <v>74</v>
      </c>
      <c r="B5" s="30" t="s">
        <v>75</v>
      </c>
      <c r="C5" s="31" t="s">
        <v>76</v>
      </c>
      <c r="E5" s="31" t="s">
        <v>76</v>
      </c>
    </row>
    <row r="6" spans="1:5" s="36" customFormat="1" ht="16.5" thickBot="1" x14ac:dyDescent="0.3">
      <c r="A6" s="33">
        <v>1</v>
      </c>
      <c r="B6" s="34">
        <v>2</v>
      </c>
      <c r="C6" s="35">
        <v>3</v>
      </c>
      <c r="E6" s="35">
        <v>3</v>
      </c>
    </row>
    <row r="7" spans="1:5" s="36" customFormat="1" ht="16.5" thickBot="1" x14ac:dyDescent="0.3">
      <c r="A7" s="37"/>
      <c r="B7" s="38" t="s">
        <v>77</v>
      </c>
      <c r="C7" s="39"/>
      <c r="E7" s="39"/>
    </row>
    <row r="8" spans="1:5" s="42" customFormat="1" ht="15.75" thickBot="1" x14ac:dyDescent="0.3">
      <c r="A8" s="33" t="s">
        <v>78</v>
      </c>
      <c r="B8" s="40" t="s">
        <v>79</v>
      </c>
      <c r="C8" s="41">
        <f>SUM(C9:C18)</f>
        <v>2176</v>
      </c>
      <c r="E8" s="41">
        <f>SUM(E9:E18)</f>
        <v>3447</v>
      </c>
    </row>
    <row r="9" spans="1:5" s="42" customFormat="1" x14ac:dyDescent="0.25">
      <c r="A9" s="43" t="s">
        <v>80</v>
      </c>
      <c r="B9" s="44" t="s">
        <v>81</v>
      </c>
      <c r="C9" s="45"/>
      <c r="E9" s="45"/>
    </row>
    <row r="10" spans="1:5" s="42" customFormat="1" x14ac:dyDescent="0.25">
      <c r="A10" s="46" t="s">
        <v>82</v>
      </c>
      <c r="B10" s="47" t="s">
        <v>15</v>
      </c>
      <c r="C10" s="48">
        <v>205</v>
      </c>
      <c r="E10" s="48">
        <v>150</v>
      </c>
    </row>
    <row r="11" spans="1:5" s="42" customFormat="1" x14ac:dyDescent="0.25">
      <c r="A11" s="46" t="s">
        <v>83</v>
      </c>
      <c r="B11" s="47" t="s">
        <v>16</v>
      </c>
      <c r="C11" s="48">
        <v>1230</v>
      </c>
      <c r="E11" s="48">
        <v>2220</v>
      </c>
    </row>
    <row r="12" spans="1:5" s="42" customFormat="1" x14ac:dyDescent="0.25">
      <c r="A12" s="46" t="s">
        <v>84</v>
      </c>
      <c r="B12" s="47" t="s">
        <v>85</v>
      </c>
      <c r="C12" s="48"/>
      <c r="E12" s="48"/>
    </row>
    <row r="13" spans="1:5" s="42" customFormat="1" x14ac:dyDescent="0.25">
      <c r="A13" s="46" t="s">
        <v>86</v>
      </c>
      <c r="B13" s="47" t="s">
        <v>87</v>
      </c>
      <c r="C13" s="48"/>
      <c r="E13" s="48"/>
    </row>
    <row r="14" spans="1:5" s="42" customFormat="1" x14ac:dyDescent="0.25">
      <c r="A14" s="46" t="s">
        <v>88</v>
      </c>
      <c r="B14" s="47" t="s">
        <v>17</v>
      </c>
      <c r="C14" s="48">
        <v>387</v>
      </c>
      <c r="E14" s="48">
        <v>645</v>
      </c>
    </row>
    <row r="15" spans="1:5" s="42" customFormat="1" x14ac:dyDescent="0.25">
      <c r="A15" s="46" t="s">
        <v>89</v>
      </c>
      <c r="B15" s="49" t="s">
        <v>90</v>
      </c>
      <c r="C15" s="48">
        <v>350</v>
      </c>
      <c r="E15" s="48">
        <v>430</v>
      </c>
    </row>
    <row r="16" spans="1:5" s="42" customFormat="1" x14ac:dyDescent="0.25">
      <c r="A16" s="46" t="s">
        <v>91</v>
      </c>
      <c r="B16" s="47" t="s">
        <v>92</v>
      </c>
      <c r="C16" s="50">
        <v>2</v>
      </c>
      <c r="E16" s="50"/>
    </row>
    <row r="17" spans="1:5" s="51" customFormat="1" x14ac:dyDescent="0.25">
      <c r="A17" s="46" t="s">
        <v>93</v>
      </c>
      <c r="B17" s="47" t="s">
        <v>94</v>
      </c>
      <c r="C17" s="48"/>
      <c r="E17" s="48"/>
    </row>
    <row r="18" spans="1:5" s="51" customFormat="1" ht="15.75" thickBot="1" x14ac:dyDescent="0.3">
      <c r="A18" s="46" t="s">
        <v>95</v>
      </c>
      <c r="B18" s="49" t="s">
        <v>96</v>
      </c>
      <c r="C18" s="52">
        <v>2</v>
      </c>
      <c r="E18" s="52">
        <v>2</v>
      </c>
    </row>
    <row r="19" spans="1:5" s="42" customFormat="1" ht="21.75" thickBot="1" x14ac:dyDescent="0.3">
      <c r="A19" s="33" t="s">
        <v>97</v>
      </c>
      <c r="B19" s="40" t="s">
        <v>98</v>
      </c>
      <c r="C19" s="41">
        <f>SUM(C20:C22)</f>
        <v>16080</v>
      </c>
      <c r="E19" s="41">
        <f>SUM(E20:E22)</f>
        <v>13589</v>
      </c>
    </row>
    <row r="20" spans="1:5" s="51" customFormat="1" x14ac:dyDescent="0.25">
      <c r="A20" s="46" t="s">
        <v>99</v>
      </c>
      <c r="B20" s="53" t="s">
        <v>100</v>
      </c>
      <c r="C20" s="48"/>
      <c r="E20" s="48"/>
    </row>
    <row r="21" spans="1:5" s="51" customFormat="1" ht="22.5" x14ac:dyDescent="0.25">
      <c r="A21" s="46" t="s">
        <v>101</v>
      </c>
      <c r="B21" s="47" t="s">
        <v>102</v>
      </c>
      <c r="C21" s="48"/>
      <c r="E21" s="48"/>
    </row>
    <row r="22" spans="1:5" s="51" customFormat="1" ht="22.5" x14ac:dyDescent="0.25">
      <c r="A22" s="46" t="s">
        <v>103</v>
      </c>
      <c r="B22" s="47" t="s">
        <v>104</v>
      </c>
      <c r="C22" s="48">
        <v>16080</v>
      </c>
      <c r="E22" s="48">
        <v>13589</v>
      </c>
    </row>
    <row r="23" spans="1:5" s="51" customFormat="1" ht="15.75" thickBot="1" x14ac:dyDescent="0.3">
      <c r="A23" s="46" t="s">
        <v>105</v>
      </c>
      <c r="B23" s="47" t="s">
        <v>106</v>
      </c>
      <c r="C23" s="48"/>
      <c r="E23" s="48"/>
    </row>
    <row r="24" spans="1:5" s="51" customFormat="1" ht="15.75" thickBot="1" x14ac:dyDescent="0.3">
      <c r="A24" s="54" t="s">
        <v>107</v>
      </c>
      <c r="B24" s="55" t="s">
        <v>108</v>
      </c>
      <c r="C24" s="56">
        <v>5</v>
      </c>
      <c r="E24" s="56">
        <v>50</v>
      </c>
    </row>
    <row r="25" spans="1:5" s="51" customFormat="1" ht="21.75" thickBot="1" x14ac:dyDescent="0.3">
      <c r="A25" s="54" t="s">
        <v>109</v>
      </c>
      <c r="B25" s="55" t="s">
        <v>110</v>
      </c>
      <c r="C25" s="41">
        <f>+C26+C27</f>
        <v>0</v>
      </c>
      <c r="E25" s="41">
        <f>+E26+E27</f>
        <v>0</v>
      </c>
    </row>
    <row r="26" spans="1:5" s="51" customFormat="1" ht="22.5" x14ac:dyDescent="0.25">
      <c r="A26" s="57" t="s">
        <v>111</v>
      </c>
      <c r="B26" s="58" t="s">
        <v>102</v>
      </c>
      <c r="C26" s="59"/>
      <c r="E26" s="59"/>
    </row>
    <row r="27" spans="1:5" s="51" customFormat="1" ht="22.5" x14ac:dyDescent="0.25">
      <c r="A27" s="57" t="s">
        <v>112</v>
      </c>
      <c r="B27" s="60" t="s">
        <v>113</v>
      </c>
      <c r="C27" s="61"/>
      <c r="E27" s="61"/>
    </row>
    <row r="28" spans="1:5" s="51" customFormat="1" ht="15.75" thickBot="1" x14ac:dyDescent="0.3">
      <c r="A28" s="46" t="s">
        <v>114</v>
      </c>
      <c r="B28" s="62" t="s">
        <v>115</v>
      </c>
      <c r="C28" s="63"/>
      <c r="E28" s="63"/>
    </row>
    <row r="29" spans="1:5" s="51" customFormat="1" ht="15.75" thickBot="1" x14ac:dyDescent="0.3">
      <c r="A29" s="54" t="s">
        <v>116</v>
      </c>
      <c r="B29" s="55" t="s">
        <v>117</v>
      </c>
      <c r="C29" s="41">
        <f>+C30+C31+C32</f>
        <v>0</v>
      </c>
      <c r="E29" s="41">
        <f>+E30+E31+E32</f>
        <v>0</v>
      </c>
    </row>
    <row r="30" spans="1:5" s="51" customFormat="1" x14ac:dyDescent="0.25">
      <c r="A30" s="57" t="s">
        <v>118</v>
      </c>
      <c r="B30" s="58" t="s">
        <v>119</v>
      </c>
      <c r="C30" s="59"/>
      <c r="E30" s="59"/>
    </row>
    <row r="31" spans="1:5" s="51" customFormat="1" x14ac:dyDescent="0.25">
      <c r="A31" s="57" t="s">
        <v>120</v>
      </c>
      <c r="B31" s="60" t="s">
        <v>121</v>
      </c>
      <c r="C31" s="61"/>
      <c r="E31" s="61"/>
    </row>
    <row r="32" spans="1:5" s="51" customFormat="1" ht="15.75" thickBot="1" x14ac:dyDescent="0.3">
      <c r="A32" s="46" t="s">
        <v>122</v>
      </c>
      <c r="B32" s="64" t="s">
        <v>123</v>
      </c>
      <c r="C32" s="63"/>
      <c r="E32" s="63"/>
    </row>
    <row r="33" spans="1:7" s="42" customFormat="1" ht="15.75" thickBot="1" x14ac:dyDescent="0.3">
      <c r="A33" s="54" t="s">
        <v>124</v>
      </c>
      <c r="B33" s="55" t="s">
        <v>125</v>
      </c>
      <c r="C33" s="56"/>
      <c r="E33" s="56"/>
    </row>
    <row r="34" spans="1:7" s="42" customFormat="1" ht="15.75" thickBot="1" x14ac:dyDescent="0.3">
      <c r="A34" s="54" t="s">
        <v>126</v>
      </c>
      <c r="B34" s="55" t="s">
        <v>127</v>
      </c>
      <c r="C34" s="65"/>
      <c r="E34" s="65"/>
    </row>
    <row r="35" spans="1:7" s="42" customFormat="1" ht="15.75" thickBot="1" x14ac:dyDescent="0.3">
      <c r="A35" s="33" t="s">
        <v>128</v>
      </c>
      <c r="B35" s="55" t="s">
        <v>129</v>
      </c>
      <c r="C35" s="66">
        <f>+C8+C19+C24+C25+C29+C33+C34</f>
        <v>18261</v>
      </c>
      <c r="E35" s="66">
        <f>+E8+E19+E24+E25+E29+E33+E34</f>
        <v>17086</v>
      </c>
    </row>
    <row r="36" spans="1:7" s="42" customFormat="1" ht="15.75" thickBot="1" x14ac:dyDescent="0.3">
      <c r="A36" s="67" t="s">
        <v>130</v>
      </c>
      <c r="B36" s="55" t="s">
        <v>131</v>
      </c>
      <c r="C36" s="66">
        <f>+C37+C38+C39</f>
        <v>130034</v>
      </c>
      <c r="E36" s="66">
        <f>+E37+E38+E39</f>
        <v>119033</v>
      </c>
    </row>
    <row r="37" spans="1:7" s="42" customFormat="1" x14ac:dyDescent="0.25">
      <c r="A37" s="57" t="s">
        <v>132</v>
      </c>
      <c r="B37" s="58" t="s">
        <v>133</v>
      </c>
      <c r="C37" s="68">
        <v>187</v>
      </c>
      <c r="E37" s="68">
        <v>1052</v>
      </c>
    </row>
    <row r="38" spans="1:7" s="42" customFormat="1" x14ac:dyDescent="0.25">
      <c r="A38" s="57" t="s">
        <v>134</v>
      </c>
      <c r="B38" s="60" t="s">
        <v>135</v>
      </c>
      <c r="C38" s="61"/>
      <c r="E38" s="61"/>
    </row>
    <row r="39" spans="1:7" s="51" customFormat="1" ht="23.25" thickBot="1" x14ac:dyDescent="0.3">
      <c r="A39" s="46" t="s">
        <v>136</v>
      </c>
      <c r="B39" s="64" t="s">
        <v>137</v>
      </c>
      <c r="C39" s="63">
        <v>129847</v>
      </c>
      <c r="D39" s="69"/>
      <c r="E39" s="63">
        <v>117981</v>
      </c>
    </row>
    <row r="40" spans="1:7" s="51" customFormat="1" ht="15.75" thickBot="1" x14ac:dyDescent="0.25">
      <c r="A40" s="67" t="s">
        <v>138</v>
      </c>
      <c r="B40" s="70" t="s">
        <v>139</v>
      </c>
      <c r="C40" s="71">
        <f>+C35+C36</f>
        <v>148295</v>
      </c>
      <c r="E40" s="71">
        <f>+E35+E36</f>
        <v>136119</v>
      </c>
    </row>
    <row r="41" spans="1:7" s="51" customFormat="1" x14ac:dyDescent="0.25">
      <c r="A41" s="72"/>
      <c r="B41" s="73"/>
      <c r="C41" s="74"/>
      <c r="E41" s="74"/>
    </row>
    <row r="42" spans="1:7" ht="15.75" thickBot="1" x14ac:dyDescent="0.3">
      <c r="A42" s="75"/>
      <c r="B42" s="76"/>
      <c r="C42" s="77"/>
      <c r="E42" s="77"/>
    </row>
    <row r="43" spans="1:7" s="36" customFormat="1" ht="16.5" thickBot="1" x14ac:dyDescent="0.3">
      <c r="A43" s="78"/>
      <c r="B43" s="79" t="s">
        <v>140</v>
      </c>
      <c r="C43" s="71"/>
      <c r="E43" s="71"/>
    </row>
    <row r="44" spans="1:7" s="80" customFormat="1" ht="13.5" thickBot="1" x14ac:dyDescent="0.3">
      <c r="A44" s="54" t="s">
        <v>78</v>
      </c>
      <c r="B44" s="55" t="s">
        <v>141</v>
      </c>
      <c r="C44" s="41">
        <f>SUM(C45:C49)</f>
        <v>146612</v>
      </c>
      <c r="E44" s="41">
        <f>SUM(E45:E49)</f>
        <v>135189</v>
      </c>
    </row>
    <row r="45" spans="1:7" x14ac:dyDescent="0.25">
      <c r="A45" s="46" t="s">
        <v>80</v>
      </c>
      <c r="B45" s="53" t="s">
        <v>142</v>
      </c>
      <c r="C45" s="59">
        <v>92456</v>
      </c>
      <c r="E45" s="59">
        <v>84643</v>
      </c>
      <c r="F45" s="135"/>
      <c r="G45" s="135">
        <f>C45-E45</f>
        <v>7813</v>
      </c>
    </row>
    <row r="46" spans="1:7" x14ac:dyDescent="0.25">
      <c r="A46" s="46" t="s">
        <v>82</v>
      </c>
      <c r="B46" s="47" t="s">
        <v>143</v>
      </c>
      <c r="C46" s="81">
        <v>25149</v>
      </c>
      <c r="E46" s="81">
        <v>22723</v>
      </c>
      <c r="G46" s="135">
        <f t="shared" ref="G46:G47" si="0">C46-E46</f>
        <v>2426</v>
      </c>
    </row>
    <row r="47" spans="1:7" x14ac:dyDescent="0.25">
      <c r="A47" s="46" t="s">
        <v>83</v>
      </c>
      <c r="B47" s="47" t="s">
        <v>144</v>
      </c>
      <c r="C47" s="82">
        <v>29007</v>
      </c>
      <c r="E47" s="82">
        <v>27823</v>
      </c>
      <c r="F47" s="32">
        <f>E47/C47</f>
        <v>0.95918226634950188</v>
      </c>
      <c r="G47" s="135">
        <f t="shared" si="0"/>
        <v>1184</v>
      </c>
    </row>
    <row r="48" spans="1:7" x14ac:dyDescent="0.25">
      <c r="A48" s="46" t="s">
        <v>84</v>
      </c>
      <c r="B48" s="47" t="s">
        <v>145</v>
      </c>
      <c r="C48" s="81"/>
      <c r="E48" s="81"/>
    </row>
    <row r="49" spans="1:5" ht="15.75" thickBot="1" x14ac:dyDescent="0.3">
      <c r="A49" s="46" t="s">
        <v>86</v>
      </c>
      <c r="B49" s="47" t="s">
        <v>146</v>
      </c>
      <c r="C49" s="81"/>
      <c r="E49" s="81"/>
    </row>
    <row r="50" spans="1:5" ht="15.75" thickBot="1" x14ac:dyDescent="0.3">
      <c r="A50" s="54" t="s">
        <v>97</v>
      </c>
      <c r="B50" s="55" t="s">
        <v>147</v>
      </c>
      <c r="C50" s="41">
        <f>SUM(C51:C53)</f>
        <v>1683</v>
      </c>
      <c r="E50" s="41">
        <f>SUM(E51:E53)</f>
        <v>930</v>
      </c>
    </row>
    <row r="51" spans="1:5" s="80" customFormat="1" ht="12.75" x14ac:dyDescent="0.25">
      <c r="A51" s="46" t="s">
        <v>99</v>
      </c>
      <c r="B51" s="53" t="s">
        <v>148</v>
      </c>
      <c r="C51" s="59">
        <v>1683</v>
      </c>
      <c r="E51" s="59">
        <v>930</v>
      </c>
    </row>
    <row r="52" spans="1:5" x14ac:dyDescent="0.25">
      <c r="A52" s="46" t="s">
        <v>101</v>
      </c>
      <c r="B52" s="47" t="s">
        <v>149</v>
      </c>
      <c r="C52" s="81"/>
      <c r="E52" s="81"/>
    </row>
    <row r="53" spans="1:5" x14ac:dyDescent="0.25">
      <c r="A53" s="46" t="s">
        <v>103</v>
      </c>
      <c r="B53" s="47" t="s">
        <v>150</v>
      </c>
      <c r="C53" s="81"/>
      <c r="E53" s="81"/>
    </row>
    <row r="54" spans="1:5" ht="23.25" thickBot="1" x14ac:dyDescent="0.3">
      <c r="A54" s="46" t="s">
        <v>105</v>
      </c>
      <c r="B54" s="47" t="s">
        <v>151</v>
      </c>
      <c r="C54" s="81"/>
      <c r="E54" s="81"/>
    </row>
    <row r="55" spans="1:5" ht="15.75" thickBot="1" x14ac:dyDescent="0.3">
      <c r="A55" s="54" t="s">
        <v>107</v>
      </c>
      <c r="B55" s="83" t="s">
        <v>152</v>
      </c>
      <c r="C55" s="84">
        <f>+C44+C50</f>
        <v>148295</v>
      </c>
      <c r="E55" s="84">
        <f>+E44+E50</f>
        <v>136119</v>
      </c>
    </row>
    <row r="56" spans="1:5" ht="15.75" thickBot="1" x14ac:dyDescent="0.3">
      <c r="C56" s="86"/>
      <c r="E56" s="86"/>
    </row>
    <row r="57" spans="1:5" ht="15.75" thickBot="1" x14ac:dyDescent="0.3">
      <c r="A57" s="87" t="s">
        <v>153</v>
      </c>
      <c r="B57" s="88"/>
      <c r="C57" s="89">
        <v>30</v>
      </c>
      <c r="E57" s="89">
        <v>30</v>
      </c>
    </row>
    <row r="58" spans="1:5" ht="15.75" thickBot="1" x14ac:dyDescent="0.3">
      <c r="A58" s="87" t="s">
        <v>154</v>
      </c>
      <c r="B58" s="88"/>
      <c r="C58" s="89"/>
      <c r="E58" s="89"/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5"/>
  <sheetViews>
    <sheetView tabSelected="1" zoomScaleNormal="100" zoomScaleSheetLayoutView="100" workbookViewId="0">
      <selection activeCell="J3" sqref="J3"/>
    </sheetView>
  </sheetViews>
  <sheetFormatPr defaultColWidth="8.85546875" defaultRowHeight="15" x14ac:dyDescent="0.25"/>
  <cols>
    <col min="1" max="1" width="38.5703125" style="1" customWidth="1"/>
    <col min="2" max="3" width="8.85546875" style="1" customWidth="1"/>
    <col min="4" max="4" width="10" style="1" customWidth="1"/>
    <col min="5" max="6" width="10.7109375" style="1" customWidth="1"/>
    <col min="7" max="7" width="11.7109375" style="1" customWidth="1"/>
    <col min="8" max="8" width="10.85546875" style="1" customWidth="1"/>
    <col min="9" max="9" width="10.7109375" style="1" customWidth="1"/>
    <col min="10" max="10" width="11.28515625" style="1" customWidth="1"/>
    <col min="11" max="11" width="11.140625" style="1" customWidth="1"/>
    <col min="12" max="12" width="10.42578125" style="1" customWidth="1"/>
    <col min="13" max="13" width="11.28515625" style="1" customWidth="1"/>
    <col min="14" max="15" width="10.28515625" style="1" customWidth="1"/>
    <col min="16" max="17" width="10.85546875" style="1" bestFit="1" customWidth="1"/>
    <col min="18" max="18" width="8.85546875" style="1"/>
    <col min="19" max="19" width="10.85546875" style="1" bestFit="1" customWidth="1"/>
    <col min="20" max="20" width="9.140625" style="3" customWidth="1"/>
    <col min="21" max="42" width="8.85546875" style="3"/>
    <col min="43" max="16384" width="8.85546875" style="1"/>
  </cols>
  <sheetData>
    <row r="1" spans="1:42" s="118" customFormat="1" ht="49.5" customHeight="1" x14ac:dyDescent="0.25">
      <c r="A1" s="119" t="s">
        <v>42</v>
      </c>
      <c r="B1" s="119" t="s">
        <v>7</v>
      </c>
      <c r="C1" s="119" t="s">
        <v>43</v>
      </c>
      <c r="D1" s="119" t="s">
        <v>158</v>
      </c>
      <c r="E1" s="119" t="s">
        <v>159</v>
      </c>
      <c r="F1" s="119" t="s">
        <v>160</v>
      </c>
      <c r="G1" s="119" t="s">
        <v>0</v>
      </c>
      <c r="H1" s="119" t="s">
        <v>4</v>
      </c>
      <c r="I1" s="119" t="s">
        <v>5</v>
      </c>
      <c r="J1" s="119" t="s">
        <v>6</v>
      </c>
      <c r="K1" s="119" t="s">
        <v>44</v>
      </c>
      <c r="L1" s="119" t="s">
        <v>45</v>
      </c>
      <c r="M1" s="119" t="s">
        <v>1</v>
      </c>
      <c r="N1" s="119" t="s">
        <v>2</v>
      </c>
      <c r="O1" s="119" t="s">
        <v>3</v>
      </c>
      <c r="P1" s="119" t="s">
        <v>46</v>
      </c>
      <c r="Q1" s="119" t="s">
        <v>47</v>
      </c>
      <c r="R1" s="119" t="s">
        <v>48</v>
      </c>
      <c r="S1" s="119" t="s">
        <v>12</v>
      </c>
      <c r="T1" s="131"/>
      <c r="U1" s="119" t="s">
        <v>4</v>
      </c>
      <c r="V1" s="119" t="s">
        <v>5</v>
      </c>
      <c r="W1" s="119" t="s">
        <v>6</v>
      </c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</row>
    <row r="2" spans="1:42" s="90" customFormat="1" x14ac:dyDescent="0.25">
      <c r="A2" s="97" t="s">
        <v>22</v>
      </c>
      <c r="B2" s="97">
        <v>1</v>
      </c>
      <c r="C2" s="98">
        <f>238000+12000</f>
        <v>250000</v>
      </c>
      <c r="D2" s="98">
        <v>200729</v>
      </c>
      <c r="E2" s="98">
        <v>6032578</v>
      </c>
      <c r="F2" s="98">
        <f>E2*0.27+69271</f>
        <v>1698067.06</v>
      </c>
      <c r="G2" s="98">
        <f t="shared" ref="G2:G24" si="0">C2+D2+E2+F2</f>
        <v>8181374.0600000005</v>
      </c>
      <c r="H2" s="99">
        <v>0.9</v>
      </c>
      <c r="I2" s="99">
        <v>0.05</v>
      </c>
      <c r="J2" s="99">
        <v>0.05</v>
      </c>
      <c r="K2" s="99"/>
      <c r="L2" s="99"/>
      <c r="M2" s="98">
        <f>G2*H2</f>
        <v>7363236.654000001</v>
      </c>
      <c r="N2" s="98">
        <f>G2*I2</f>
        <v>409068.70300000004</v>
      </c>
      <c r="O2" s="98">
        <f>G2*J2</f>
        <v>409068.70300000004</v>
      </c>
      <c r="P2" s="98"/>
      <c r="Q2" s="98"/>
      <c r="R2" s="97"/>
      <c r="S2" s="100">
        <f>SUM(M2:R2)</f>
        <v>8181374.0600000005</v>
      </c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</row>
    <row r="3" spans="1:42" s="90" customFormat="1" x14ac:dyDescent="0.25">
      <c r="A3" s="97" t="s">
        <v>23</v>
      </c>
      <c r="B3" s="97">
        <v>1</v>
      </c>
      <c r="C3" s="98">
        <f>12000</f>
        <v>12000</v>
      </c>
      <c r="D3" s="98">
        <v>200729</v>
      </c>
      <c r="E3" s="98">
        <v>5808000</v>
      </c>
      <c r="F3" s="98">
        <f t="shared" ref="F3:F9" si="1">E3*0.27+69271</f>
        <v>1637431</v>
      </c>
      <c r="G3" s="98">
        <f t="shared" si="0"/>
        <v>7658160</v>
      </c>
      <c r="H3" s="99">
        <v>0.3</v>
      </c>
      <c r="I3" s="99">
        <v>0.35</v>
      </c>
      <c r="J3" s="99">
        <v>0.35</v>
      </c>
      <c r="K3" s="99"/>
      <c r="L3" s="99"/>
      <c r="M3" s="98">
        <f t="shared" ref="M3:M24" si="2">G3*H3</f>
        <v>2297448</v>
      </c>
      <c r="N3" s="98">
        <f t="shared" ref="N3:N24" si="3">G3*I3</f>
        <v>2680356</v>
      </c>
      <c r="O3" s="98">
        <f t="shared" ref="O3:O24" si="4">G3*J3</f>
        <v>2680356</v>
      </c>
      <c r="P3" s="98"/>
      <c r="Q3" s="98"/>
      <c r="R3" s="97"/>
      <c r="S3" s="100">
        <f t="shared" ref="S3:S24" si="5">SUM(M3:R3)</f>
        <v>7658160</v>
      </c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</row>
    <row r="4" spans="1:42" s="90" customFormat="1" x14ac:dyDescent="0.25">
      <c r="A4" s="101" t="s">
        <v>24</v>
      </c>
      <c r="B4" s="97">
        <v>1</v>
      </c>
      <c r="C4" s="98">
        <f>12000</f>
        <v>12000</v>
      </c>
      <c r="D4" s="98">
        <v>200729</v>
      </c>
      <c r="E4" s="98">
        <v>2084120</v>
      </c>
      <c r="F4" s="98">
        <f t="shared" si="1"/>
        <v>631983.4</v>
      </c>
      <c r="G4" s="98">
        <f t="shared" si="0"/>
        <v>2928832.4</v>
      </c>
      <c r="H4" s="102">
        <v>1</v>
      </c>
      <c r="I4" s="102"/>
      <c r="J4" s="102"/>
      <c r="K4" s="99"/>
      <c r="L4" s="99"/>
      <c r="M4" s="98">
        <f t="shared" si="2"/>
        <v>2928832.4</v>
      </c>
      <c r="N4" s="98">
        <f t="shared" si="3"/>
        <v>0</v>
      </c>
      <c r="O4" s="98">
        <f t="shared" si="4"/>
        <v>0</v>
      </c>
      <c r="P4" s="98"/>
      <c r="Q4" s="98"/>
      <c r="R4" s="97"/>
      <c r="S4" s="100">
        <f t="shared" si="5"/>
        <v>2928832.4</v>
      </c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</row>
    <row r="5" spans="1:42" s="90" customFormat="1" x14ac:dyDescent="0.25">
      <c r="A5" s="97" t="s">
        <v>25</v>
      </c>
      <c r="B5" s="97">
        <v>1</v>
      </c>
      <c r="C5" s="98">
        <v>12000</v>
      </c>
      <c r="D5" s="98">
        <v>200729</v>
      </c>
      <c r="E5" s="98">
        <v>1849200</v>
      </c>
      <c r="F5" s="98">
        <f t="shared" si="1"/>
        <v>568555</v>
      </c>
      <c r="G5" s="98">
        <f t="shared" si="0"/>
        <v>2630484</v>
      </c>
      <c r="H5" s="99">
        <v>0.95</v>
      </c>
      <c r="I5" s="102"/>
      <c r="J5" s="102">
        <v>0.05</v>
      </c>
      <c r="K5" s="99"/>
      <c r="L5" s="99"/>
      <c r="M5" s="98">
        <f t="shared" si="2"/>
        <v>2498959.7999999998</v>
      </c>
      <c r="N5" s="98">
        <f t="shared" si="3"/>
        <v>0</v>
      </c>
      <c r="O5" s="98">
        <f t="shared" si="4"/>
        <v>131524.20000000001</v>
      </c>
      <c r="P5" s="98"/>
      <c r="Q5" s="98"/>
      <c r="R5" s="97"/>
      <c r="S5" s="100">
        <f t="shared" si="5"/>
        <v>2630484</v>
      </c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</row>
    <row r="6" spans="1:42" s="90" customFormat="1" x14ac:dyDescent="0.25">
      <c r="A6" s="97" t="s">
        <v>26</v>
      </c>
      <c r="B6" s="97">
        <v>1</v>
      </c>
      <c r="C6" s="98">
        <v>12000</v>
      </c>
      <c r="D6" s="98">
        <v>200729</v>
      </c>
      <c r="E6" s="98">
        <v>2808400</v>
      </c>
      <c r="F6" s="98">
        <f t="shared" si="1"/>
        <v>827539</v>
      </c>
      <c r="G6" s="98">
        <f t="shared" si="0"/>
        <v>3848668</v>
      </c>
      <c r="H6" s="99">
        <v>1</v>
      </c>
      <c r="I6" s="102"/>
      <c r="J6" s="99"/>
      <c r="K6" s="99"/>
      <c r="L6" s="99"/>
      <c r="M6" s="98">
        <f t="shared" si="2"/>
        <v>3848668</v>
      </c>
      <c r="N6" s="98">
        <f t="shared" si="3"/>
        <v>0</v>
      </c>
      <c r="O6" s="98">
        <f t="shared" si="4"/>
        <v>0</v>
      </c>
      <c r="P6" s="98"/>
      <c r="Q6" s="98"/>
      <c r="R6" s="97"/>
      <c r="S6" s="100">
        <f t="shared" si="5"/>
        <v>3848668</v>
      </c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</row>
    <row r="7" spans="1:42" s="90" customFormat="1" x14ac:dyDescent="0.25">
      <c r="A7" s="103" t="s">
        <v>41</v>
      </c>
      <c r="B7" s="97">
        <v>1</v>
      </c>
      <c r="C7" s="98">
        <v>12000</v>
      </c>
      <c r="D7" s="98">
        <v>200729</v>
      </c>
      <c r="E7" s="98">
        <v>3694932</v>
      </c>
      <c r="F7" s="98">
        <f t="shared" si="1"/>
        <v>1066902.6400000001</v>
      </c>
      <c r="G7" s="98">
        <f t="shared" si="0"/>
        <v>4974563.6400000006</v>
      </c>
      <c r="H7" s="99">
        <v>1</v>
      </c>
      <c r="I7" s="102"/>
      <c r="J7" s="99"/>
      <c r="K7" s="99"/>
      <c r="L7" s="99"/>
      <c r="M7" s="98">
        <f t="shared" si="2"/>
        <v>4974563.6400000006</v>
      </c>
      <c r="N7" s="98">
        <f t="shared" si="3"/>
        <v>0</v>
      </c>
      <c r="O7" s="98">
        <f t="shared" si="4"/>
        <v>0</v>
      </c>
      <c r="P7" s="98"/>
      <c r="Q7" s="98"/>
      <c r="R7" s="97"/>
      <c r="S7" s="100">
        <f t="shared" si="5"/>
        <v>4974563.6400000006</v>
      </c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</row>
    <row r="8" spans="1:42" s="90" customFormat="1" x14ac:dyDescent="0.25">
      <c r="A8" s="103" t="s">
        <v>161</v>
      </c>
      <c r="B8" s="97">
        <v>1</v>
      </c>
      <c r="C8" s="98">
        <v>12000</v>
      </c>
      <c r="D8" s="98">
        <v>200729</v>
      </c>
      <c r="E8" s="98">
        <v>2578734</v>
      </c>
      <c r="F8" s="98">
        <f t="shared" si="1"/>
        <v>765529.18</v>
      </c>
      <c r="G8" s="98">
        <f t="shared" si="0"/>
        <v>3556992.18</v>
      </c>
      <c r="H8" s="99">
        <v>1</v>
      </c>
      <c r="I8" s="102"/>
      <c r="J8" s="99"/>
      <c r="K8" s="99"/>
      <c r="L8" s="99"/>
      <c r="M8" s="98">
        <f t="shared" si="2"/>
        <v>3556992.18</v>
      </c>
      <c r="N8" s="98">
        <f t="shared" si="3"/>
        <v>0</v>
      </c>
      <c r="O8" s="98">
        <f t="shared" si="4"/>
        <v>0</v>
      </c>
      <c r="P8" s="98"/>
      <c r="Q8" s="98"/>
      <c r="R8" s="97"/>
      <c r="S8" s="100">
        <f t="shared" si="5"/>
        <v>3556992.18</v>
      </c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</row>
    <row r="9" spans="1:42" s="90" customFormat="1" x14ac:dyDescent="0.25">
      <c r="A9" s="97" t="s">
        <v>34</v>
      </c>
      <c r="B9" s="97">
        <v>1</v>
      </c>
      <c r="C9" s="98">
        <v>12000</v>
      </c>
      <c r="D9" s="98">
        <v>200729</v>
      </c>
      <c r="E9" s="98">
        <v>1909200</v>
      </c>
      <c r="F9" s="98">
        <f t="shared" si="1"/>
        <v>584755</v>
      </c>
      <c r="G9" s="98">
        <f t="shared" si="0"/>
        <v>2706684</v>
      </c>
      <c r="H9" s="102">
        <v>1</v>
      </c>
      <c r="I9" s="102"/>
      <c r="J9" s="102"/>
      <c r="K9" s="102"/>
      <c r="L9" s="102"/>
      <c r="M9" s="98">
        <f t="shared" si="2"/>
        <v>2706684</v>
      </c>
      <c r="N9" s="98">
        <f t="shared" si="3"/>
        <v>0</v>
      </c>
      <c r="O9" s="98">
        <f t="shared" si="4"/>
        <v>0</v>
      </c>
      <c r="P9" s="104"/>
      <c r="Q9" s="104"/>
      <c r="R9" s="97"/>
      <c r="S9" s="100">
        <f t="shared" si="5"/>
        <v>2706684</v>
      </c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</row>
    <row r="10" spans="1:42" s="90" customFormat="1" x14ac:dyDescent="0.25">
      <c r="A10" s="97" t="s">
        <v>35</v>
      </c>
      <c r="B10" s="97">
        <v>2</v>
      </c>
      <c r="C10" s="98">
        <v>24000</v>
      </c>
      <c r="D10" s="98">
        <v>401458</v>
      </c>
      <c r="E10" s="98">
        <v>4204717</v>
      </c>
      <c r="F10" s="98">
        <f>E10*0.27+(2*69271)</f>
        <v>1273815.5900000001</v>
      </c>
      <c r="G10" s="98">
        <f t="shared" si="0"/>
        <v>5903990.5899999999</v>
      </c>
      <c r="H10" s="102">
        <v>1</v>
      </c>
      <c r="I10" s="102"/>
      <c r="J10" s="102"/>
      <c r="K10" s="102"/>
      <c r="L10" s="101"/>
      <c r="M10" s="98">
        <f t="shared" si="2"/>
        <v>5903990.5899999999</v>
      </c>
      <c r="N10" s="98">
        <f t="shared" si="3"/>
        <v>0</v>
      </c>
      <c r="O10" s="98">
        <f t="shared" si="4"/>
        <v>0</v>
      </c>
      <c r="P10" s="104"/>
      <c r="Q10" s="104"/>
      <c r="R10" s="97"/>
      <c r="S10" s="100">
        <f t="shared" si="5"/>
        <v>5903990.5899999999</v>
      </c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</row>
    <row r="11" spans="1:42" s="90" customFormat="1" x14ac:dyDescent="0.25">
      <c r="A11" s="105" t="s">
        <v>51</v>
      </c>
      <c r="B11" s="97">
        <v>2</v>
      </c>
      <c r="C11" s="98">
        <v>24000</v>
      </c>
      <c r="D11" s="98">
        <v>401458</v>
      </c>
      <c r="E11" s="98">
        <v>3818400</v>
      </c>
      <c r="F11" s="98">
        <f>E11*0.27+(2*69271)</f>
        <v>1169510</v>
      </c>
      <c r="G11" s="98">
        <f t="shared" si="0"/>
        <v>5413368</v>
      </c>
      <c r="H11" s="102">
        <v>1</v>
      </c>
      <c r="I11" s="102"/>
      <c r="J11" s="102"/>
      <c r="K11" s="102"/>
      <c r="L11" s="102"/>
      <c r="M11" s="98">
        <f t="shared" si="2"/>
        <v>5413368</v>
      </c>
      <c r="N11" s="98">
        <f t="shared" si="3"/>
        <v>0</v>
      </c>
      <c r="O11" s="98">
        <f t="shared" si="4"/>
        <v>0</v>
      </c>
      <c r="P11" s="106"/>
      <c r="Q11" s="106"/>
      <c r="R11" s="97"/>
      <c r="S11" s="100">
        <f t="shared" si="5"/>
        <v>5413368</v>
      </c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</row>
    <row r="12" spans="1:42" s="90" customFormat="1" x14ac:dyDescent="0.25">
      <c r="A12" s="97" t="s">
        <v>49</v>
      </c>
      <c r="B12" s="97">
        <v>1</v>
      </c>
      <c r="C12" s="98">
        <v>12000</v>
      </c>
      <c r="D12" s="98">
        <v>200729</v>
      </c>
      <c r="E12" s="98">
        <v>2440080</v>
      </c>
      <c r="F12" s="98">
        <f>E12*0.27+69271</f>
        <v>728092.60000000009</v>
      </c>
      <c r="G12" s="98">
        <f t="shared" si="0"/>
        <v>3380901.6</v>
      </c>
      <c r="H12" s="99"/>
      <c r="I12" s="99">
        <v>1</v>
      </c>
      <c r="J12" s="99"/>
      <c r="K12" s="99"/>
      <c r="L12" s="99"/>
      <c r="M12" s="98">
        <f t="shared" si="2"/>
        <v>0</v>
      </c>
      <c r="N12" s="98">
        <f t="shared" si="3"/>
        <v>3380901.6</v>
      </c>
      <c r="O12" s="98">
        <f t="shared" si="4"/>
        <v>0</v>
      </c>
      <c r="P12" s="98"/>
      <c r="Q12" s="98"/>
      <c r="R12" s="97"/>
      <c r="S12" s="100">
        <f t="shared" si="5"/>
        <v>3380901.6</v>
      </c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</row>
    <row r="13" spans="1:42" s="90" customFormat="1" x14ac:dyDescent="0.25">
      <c r="A13" s="97" t="s">
        <v>50</v>
      </c>
      <c r="B13" s="97">
        <v>1</v>
      </c>
      <c r="C13" s="104">
        <f>12000</f>
        <v>12000</v>
      </c>
      <c r="D13" s="98">
        <v>200729</v>
      </c>
      <c r="E13" s="98">
        <v>2127480</v>
      </c>
      <c r="F13" s="98">
        <f t="shared" ref="F13:F15" si="6">E13*0.27+69271</f>
        <v>643690.60000000009</v>
      </c>
      <c r="G13" s="98">
        <f t="shared" si="0"/>
        <v>2983899.6</v>
      </c>
      <c r="H13" s="99"/>
      <c r="I13" s="99"/>
      <c r="J13" s="99">
        <v>1</v>
      </c>
      <c r="K13" s="99"/>
      <c r="L13" s="99"/>
      <c r="M13" s="98">
        <f t="shared" si="2"/>
        <v>0</v>
      </c>
      <c r="N13" s="98">
        <f t="shared" si="3"/>
        <v>0</v>
      </c>
      <c r="O13" s="98">
        <f t="shared" si="4"/>
        <v>2983899.6</v>
      </c>
      <c r="P13" s="98"/>
      <c r="Q13" s="98"/>
      <c r="R13" s="97"/>
      <c r="S13" s="100">
        <f t="shared" si="5"/>
        <v>2983899.6</v>
      </c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</row>
    <row r="14" spans="1:42" s="90" customFormat="1" x14ac:dyDescent="0.25">
      <c r="A14" s="101" t="s">
        <v>27</v>
      </c>
      <c r="B14" s="97">
        <v>1</v>
      </c>
      <c r="C14" s="98">
        <f>30000+12000</f>
        <v>42000</v>
      </c>
      <c r="D14" s="98">
        <v>200729</v>
      </c>
      <c r="E14" s="98">
        <v>1981200</v>
      </c>
      <c r="F14" s="98">
        <f t="shared" si="6"/>
        <v>604195</v>
      </c>
      <c r="G14" s="98">
        <f t="shared" si="0"/>
        <v>2828124</v>
      </c>
      <c r="H14" s="99">
        <v>0.4</v>
      </c>
      <c r="I14" s="102">
        <v>0.6</v>
      </c>
      <c r="J14" s="99"/>
      <c r="K14" s="99"/>
      <c r="L14" s="99"/>
      <c r="M14" s="98">
        <f t="shared" si="2"/>
        <v>1131249.6000000001</v>
      </c>
      <c r="N14" s="98">
        <f t="shared" si="3"/>
        <v>1696874.4</v>
      </c>
      <c r="O14" s="98">
        <f t="shared" si="4"/>
        <v>0</v>
      </c>
      <c r="P14" s="98"/>
      <c r="Q14" s="98"/>
      <c r="R14" s="97"/>
      <c r="S14" s="100">
        <f t="shared" si="5"/>
        <v>2828124</v>
      </c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</row>
    <row r="15" spans="1:42" s="90" customFormat="1" x14ac:dyDescent="0.25">
      <c r="A15" s="97" t="s">
        <v>28</v>
      </c>
      <c r="B15" s="97">
        <v>1</v>
      </c>
      <c r="C15" s="98">
        <f>190000+12000</f>
        <v>202000</v>
      </c>
      <c r="D15" s="98">
        <v>200729</v>
      </c>
      <c r="E15" s="98">
        <v>2347452</v>
      </c>
      <c r="F15" s="98">
        <f t="shared" si="6"/>
        <v>703083.04</v>
      </c>
      <c r="G15" s="98">
        <f t="shared" si="0"/>
        <v>3453264.04</v>
      </c>
      <c r="H15" s="102">
        <v>0.5</v>
      </c>
      <c r="I15" s="102"/>
      <c r="J15" s="102">
        <v>0.5</v>
      </c>
      <c r="K15" s="102"/>
      <c r="L15" s="102"/>
      <c r="M15" s="98">
        <f t="shared" si="2"/>
        <v>1726632.02</v>
      </c>
      <c r="N15" s="98">
        <f t="shared" si="3"/>
        <v>0</v>
      </c>
      <c r="O15" s="98">
        <f t="shared" si="4"/>
        <v>1726632.02</v>
      </c>
      <c r="P15" s="98"/>
      <c r="Q15" s="98"/>
      <c r="R15" s="97"/>
      <c r="S15" s="100">
        <f t="shared" si="5"/>
        <v>3453264.04</v>
      </c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</row>
    <row r="16" spans="1:42" s="90" customFormat="1" x14ac:dyDescent="0.25">
      <c r="A16" s="105" t="s">
        <v>29</v>
      </c>
      <c r="B16" s="97">
        <v>5</v>
      </c>
      <c r="C16" s="98">
        <f>50000+60000</f>
        <v>110000</v>
      </c>
      <c r="D16" s="98">
        <v>1003645</v>
      </c>
      <c r="E16" s="98">
        <v>16970703</v>
      </c>
      <c r="F16" s="98">
        <f>E16*0.27+(5*69271)</f>
        <v>4928444.8100000005</v>
      </c>
      <c r="G16" s="98">
        <f t="shared" si="0"/>
        <v>23012792.810000002</v>
      </c>
      <c r="H16" s="102">
        <v>1</v>
      </c>
      <c r="I16" s="102"/>
      <c r="J16" s="102"/>
      <c r="K16" s="102"/>
      <c r="L16" s="102"/>
      <c r="M16" s="98">
        <f t="shared" si="2"/>
        <v>23012792.810000002</v>
      </c>
      <c r="N16" s="98">
        <f t="shared" si="3"/>
        <v>0</v>
      </c>
      <c r="O16" s="98">
        <f t="shared" si="4"/>
        <v>0</v>
      </c>
      <c r="P16" s="98"/>
      <c r="Q16" s="98"/>
      <c r="R16" s="97"/>
      <c r="S16" s="100">
        <f t="shared" si="5"/>
        <v>23012792.810000002</v>
      </c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</row>
    <row r="17" spans="1:42" s="90" customFormat="1" x14ac:dyDescent="0.25">
      <c r="A17" s="97" t="s">
        <v>30</v>
      </c>
      <c r="B17" s="97">
        <v>1</v>
      </c>
      <c r="C17" s="98">
        <f>60000+12000</f>
        <v>72000</v>
      </c>
      <c r="D17" s="98">
        <v>200729</v>
      </c>
      <c r="E17" s="98">
        <v>2673084</v>
      </c>
      <c r="F17" s="98">
        <f>E17*0.27+69271</f>
        <v>791003.68</v>
      </c>
      <c r="G17" s="98">
        <f t="shared" si="0"/>
        <v>3736816.68</v>
      </c>
      <c r="H17" s="102"/>
      <c r="I17" s="102"/>
      <c r="J17" s="102"/>
      <c r="K17" s="102">
        <v>1</v>
      </c>
      <c r="L17" s="102"/>
      <c r="M17" s="98">
        <f t="shared" si="2"/>
        <v>0</v>
      </c>
      <c r="N17" s="98">
        <f t="shared" si="3"/>
        <v>0</v>
      </c>
      <c r="O17" s="98">
        <f t="shared" si="4"/>
        <v>0</v>
      </c>
      <c r="P17" s="98">
        <f>G17*K17</f>
        <v>3736816.68</v>
      </c>
      <c r="Q17" s="98"/>
      <c r="R17" s="97"/>
      <c r="S17" s="100">
        <f t="shared" si="5"/>
        <v>3736816.68</v>
      </c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</row>
    <row r="18" spans="1:42" s="90" customFormat="1" x14ac:dyDescent="0.25">
      <c r="A18" s="97" t="s">
        <v>31</v>
      </c>
      <c r="B18" s="97">
        <v>1</v>
      </c>
      <c r="C18" s="98">
        <v>12000</v>
      </c>
      <c r="D18" s="98">
        <v>200729</v>
      </c>
      <c r="E18" s="98">
        <v>2051200</v>
      </c>
      <c r="F18" s="98">
        <f>E18*0.27+69271</f>
        <v>623095</v>
      </c>
      <c r="G18" s="98">
        <f t="shared" si="0"/>
        <v>2887024</v>
      </c>
      <c r="H18" s="102"/>
      <c r="I18" s="102"/>
      <c r="J18" s="102"/>
      <c r="K18" s="102"/>
      <c r="L18" s="102">
        <v>1</v>
      </c>
      <c r="M18" s="98">
        <f t="shared" si="2"/>
        <v>0</v>
      </c>
      <c r="N18" s="98">
        <f t="shared" si="3"/>
        <v>0</v>
      </c>
      <c r="O18" s="98">
        <f t="shared" si="4"/>
        <v>0</v>
      </c>
      <c r="P18" s="98"/>
      <c r="Q18" s="98">
        <f>G18*L18</f>
        <v>2887024</v>
      </c>
      <c r="R18" s="97"/>
      <c r="S18" s="100">
        <f t="shared" si="5"/>
        <v>2887024</v>
      </c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</row>
    <row r="19" spans="1:42" s="90" customFormat="1" x14ac:dyDescent="0.25">
      <c r="A19" s="105" t="s">
        <v>32</v>
      </c>
      <c r="B19" s="101">
        <v>4</v>
      </c>
      <c r="C19" s="104">
        <f>36000</f>
        <v>36000</v>
      </c>
      <c r="D19" s="98">
        <v>602187</v>
      </c>
      <c r="E19" s="104">
        <v>9198807</v>
      </c>
      <c r="F19" s="104">
        <f>E19*0.27+(3*69271)</f>
        <v>2691490.89</v>
      </c>
      <c r="G19" s="98">
        <f t="shared" si="0"/>
        <v>12528484.890000001</v>
      </c>
      <c r="H19" s="102">
        <v>0.66</v>
      </c>
      <c r="I19" s="102">
        <v>0.17</v>
      </c>
      <c r="J19" s="102">
        <v>0.17</v>
      </c>
      <c r="K19" s="102"/>
      <c r="L19" s="102"/>
      <c r="M19" s="98">
        <f t="shared" si="2"/>
        <v>8268800.027400001</v>
      </c>
      <c r="N19" s="98">
        <f t="shared" si="3"/>
        <v>2129842.4313000003</v>
      </c>
      <c r="O19" s="98">
        <f t="shared" si="4"/>
        <v>2129842.4313000003</v>
      </c>
      <c r="P19" s="98"/>
      <c r="Q19" s="98"/>
      <c r="R19" s="97"/>
      <c r="S19" s="100">
        <f t="shared" si="5"/>
        <v>12528484.890000001</v>
      </c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</row>
    <row r="20" spans="1:42" s="90" customFormat="1" x14ac:dyDescent="0.25">
      <c r="A20" s="105" t="s">
        <v>33</v>
      </c>
      <c r="B20" s="97">
        <v>2</v>
      </c>
      <c r="C20" s="104">
        <f>24000</f>
        <v>24000</v>
      </c>
      <c r="D20" s="98">
        <v>418185</v>
      </c>
      <c r="E20" s="98">
        <v>6154968</v>
      </c>
      <c r="F20" s="104">
        <f>E20*0.27+(2*69271)</f>
        <v>1800383.36</v>
      </c>
      <c r="G20" s="98">
        <f t="shared" si="0"/>
        <v>8397536.3599999994</v>
      </c>
      <c r="H20" s="102">
        <v>0.9</v>
      </c>
      <c r="I20" s="102">
        <v>0.05</v>
      </c>
      <c r="J20" s="102">
        <v>0.05</v>
      </c>
      <c r="K20" s="102"/>
      <c r="L20" s="102"/>
      <c r="M20" s="98">
        <f t="shared" si="2"/>
        <v>7557782.7239999995</v>
      </c>
      <c r="N20" s="98">
        <f t="shared" si="3"/>
        <v>419876.81799999997</v>
      </c>
      <c r="O20" s="98">
        <f t="shared" si="4"/>
        <v>419876.81799999997</v>
      </c>
      <c r="P20" s="106"/>
      <c r="Q20" s="106"/>
      <c r="R20" s="97"/>
      <c r="S20" s="100">
        <f t="shared" si="5"/>
        <v>8397536.3599999994</v>
      </c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</row>
    <row r="21" spans="1:42" s="90" customFormat="1" x14ac:dyDescent="0.25">
      <c r="A21" s="103" t="s">
        <v>165</v>
      </c>
      <c r="B21" s="97">
        <v>1</v>
      </c>
      <c r="C21" s="98">
        <v>12000</v>
      </c>
      <c r="D21" s="98">
        <v>184002</v>
      </c>
      <c r="E21" s="98">
        <v>2299000</v>
      </c>
      <c r="F21" s="104">
        <f>E21*0.27+69271</f>
        <v>690001</v>
      </c>
      <c r="G21" s="98">
        <f t="shared" si="0"/>
        <v>3185003</v>
      </c>
      <c r="H21" s="102">
        <v>1</v>
      </c>
      <c r="I21" s="102"/>
      <c r="J21" s="102"/>
      <c r="K21" s="102"/>
      <c r="L21" s="102"/>
      <c r="M21" s="98">
        <f t="shared" si="2"/>
        <v>3185003</v>
      </c>
      <c r="N21" s="98">
        <f t="shared" si="3"/>
        <v>0</v>
      </c>
      <c r="O21" s="98">
        <f t="shared" si="4"/>
        <v>0</v>
      </c>
      <c r="P21" s="104"/>
      <c r="Q21" s="104"/>
      <c r="R21" s="97"/>
      <c r="S21" s="100">
        <f t="shared" si="5"/>
        <v>3185003</v>
      </c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</row>
    <row r="22" spans="1:42" s="90" customFormat="1" x14ac:dyDescent="0.25">
      <c r="A22" s="103" t="s">
        <v>164</v>
      </c>
      <c r="B22" s="97">
        <v>1</v>
      </c>
      <c r="C22" s="98">
        <f>12000</f>
        <v>12000</v>
      </c>
      <c r="D22" s="98">
        <v>200729</v>
      </c>
      <c r="E22" s="98">
        <v>2034120</v>
      </c>
      <c r="F22" s="104">
        <f>E22*0.27+69271</f>
        <v>618483.4</v>
      </c>
      <c r="G22" s="98">
        <f t="shared" si="0"/>
        <v>2865332.4</v>
      </c>
      <c r="H22" s="102">
        <v>1</v>
      </c>
      <c r="I22" s="102"/>
      <c r="J22" s="102"/>
      <c r="K22" s="102"/>
      <c r="L22" s="102"/>
      <c r="M22" s="98">
        <f t="shared" si="2"/>
        <v>2865332.4</v>
      </c>
      <c r="N22" s="98">
        <f t="shared" si="3"/>
        <v>0</v>
      </c>
      <c r="O22" s="98">
        <f t="shared" si="4"/>
        <v>0</v>
      </c>
      <c r="P22" s="104"/>
      <c r="Q22" s="104"/>
      <c r="R22" s="97"/>
      <c r="S22" s="100">
        <f t="shared" si="5"/>
        <v>2865332.4</v>
      </c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</row>
    <row r="23" spans="1:42" s="90" customFormat="1" x14ac:dyDescent="0.25">
      <c r="A23" s="105" t="s">
        <v>162</v>
      </c>
      <c r="B23" s="97"/>
      <c r="C23" s="98"/>
      <c r="D23" s="98"/>
      <c r="E23" s="98">
        <v>380000</v>
      </c>
      <c r="F23" s="98">
        <f>E23*0.27</f>
        <v>102600</v>
      </c>
      <c r="G23" s="98">
        <f t="shared" si="0"/>
        <v>482600</v>
      </c>
      <c r="H23" s="102">
        <v>1</v>
      </c>
      <c r="I23" s="102"/>
      <c r="J23" s="102"/>
      <c r="K23" s="102"/>
      <c r="L23" s="102"/>
      <c r="M23" s="98">
        <f t="shared" si="2"/>
        <v>482600</v>
      </c>
      <c r="N23" s="98">
        <f t="shared" si="3"/>
        <v>0</v>
      </c>
      <c r="O23" s="98">
        <f t="shared" si="4"/>
        <v>0</v>
      </c>
      <c r="P23" s="106"/>
      <c r="Q23" s="106"/>
      <c r="R23" s="97"/>
      <c r="S23" s="100">
        <f t="shared" si="5"/>
        <v>482600</v>
      </c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</row>
    <row r="24" spans="1:42" s="90" customFormat="1" x14ac:dyDescent="0.25">
      <c r="A24" s="105" t="s">
        <v>169</v>
      </c>
      <c r="B24" s="97"/>
      <c r="C24" s="98"/>
      <c r="D24" s="98"/>
      <c r="E24" s="98">
        <v>60000</v>
      </c>
      <c r="F24" s="98"/>
      <c r="G24" s="98">
        <f t="shared" si="0"/>
        <v>60000</v>
      </c>
      <c r="H24" s="102">
        <v>1</v>
      </c>
      <c r="I24" s="102"/>
      <c r="J24" s="102"/>
      <c r="K24" s="102"/>
      <c r="L24" s="102"/>
      <c r="M24" s="98">
        <f t="shared" si="2"/>
        <v>60000</v>
      </c>
      <c r="N24" s="98">
        <f t="shared" si="3"/>
        <v>0</v>
      </c>
      <c r="O24" s="98">
        <f t="shared" si="4"/>
        <v>0</v>
      </c>
      <c r="P24" s="106"/>
      <c r="Q24" s="106"/>
      <c r="R24" s="97"/>
      <c r="S24" s="100">
        <f t="shared" si="5"/>
        <v>60000</v>
      </c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</row>
    <row r="25" spans="1:42" s="117" customFormat="1" x14ac:dyDescent="0.25">
      <c r="A25" s="114" t="s">
        <v>8</v>
      </c>
      <c r="B25" s="114">
        <f>SUM(B2:B23)</f>
        <v>31</v>
      </c>
      <c r="C25" s="115">
        <f>SUM(C2:C23)</f>
        <v>928000</v>
      </c>
      <c r="D25" s="115">
        <f t="shared" ref="D25:F25" si="7">SUM(D2:D23)</f>
        <v>6021870</v>
      </c>
      <c r="E25" s="115">
        <f>SUM(E2:E24)</f>
        <v>85506375</v>
      </c>
      <c r="F25" s="115">
        <f t="shared" si="7"/>
        <v>25148651.25</v>
      </c>
      <c r="G25" s="115">
        <f>SUM(G2:G23)</f>
        <v>117544896.25000003</v>
      </c>
      <c r="H25" s="116"/>
      <c r="I25" s="116"/>
      <c r="J25" s="116"/>
      <c r="K25" s="116"/>
      <c r="L25" s="116"/>
      <c r="M25" s="115">
        <f>SUM(M2:M24)</f>
        <v>89782935.845400006</v>
      </c>
      <c r="N25" s="115">
        <f t="shared" ref="N25:R25" si="8">SUM(N2:N23)</f>
        <v>10716919.952300001</v>
      </c>
      <c r="O25" s="115">
        <f t="shared" si="8"/>
        <v>10481199.772300001</v>
      </c>
      <c r="P25" s="115">
        <f t="shared" si="8"/>
        <v>3736816.68</v>
      </c>
      <c r="Q25" s="115">
        <f t="shared" si="8"/>
        <v>2887024</v>
      </c>
      <c r="R25" s="115">
        <f t="shared" si="8"/>
        <v>0</v>
      </c>
      <c r="S25" s="115">
        <f>SUM(M25:R25)</f>
        <v>117604896.25000001</v>
      </c>
      <c r="T25" s="93"/>
      <c r="U25" s="137">
        <f>M25/G25</f>
        <v>0.7638182406018329</v>
      </c>
      <c r="V25" s="137">
        <f>N25/G25</f>
        <v>9.1172992568786235E-2</v>
      </c>
      <c r="W25" s="137">
        <f>O25/G25</f>
        <v>8.9167629617946928E-2</v>
      </c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</row>
    <row r="26" spans="1:42" s="90" customFormat="1" x14ac:dyDescent="0.25">
      <c r="A26" s="105" t="s">
        <v>37</v>
      </c>
      <c r="B26" s="97"/>
      <c r="C26" s="97"/>
      <c r="D26" s="97"/>
      <c r="E26" s="97"/>
      <c r="F26" s="97"/>
      <c r="G26" s="98"/>
      <c r="H26" s="99"/>
      <c r="I26" s="98"/>
      <c r="J26" s="99"/>
      <c r="K26" s="99"/>
      <c r="L26" s="99"/>
      <c r="M26" s="104">
        <v>25392800</v>
      </c>
      <c r="N26" s="104"/>
      <c r="O26" s="104"/>
      <c r="P26" s="104">
        <v>611100</v>
      </c>
      <c r="Q26" s="104">
        <v>11100</v>
      </c>
      <c r="R26" s="104">
        <v>292046</v>
      </c>
      <c r="S26" s="100">
        <f>SUM(M26:R26)</f>
        <v>26307046</v>
      </c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</row>
    <row r="27" spans="1:42" s="90" customFormat="1" x14ac:dyDescent="0.25">
      <c r="A27" s="105" t="s">
        <v>38</v>
      </c>
      <c r="B27" s="97"/>
      <c r="C27" s="97"/>
      <c r="D27" s="97"/>
      <c r="E27" s="97"/>
      <c r="F27" s="97"/>
      <c r="G27" s="98"/>
      <c r="H27" s="99"/>
      <c r="I27" s="98"/>
      <c r="J27" s="99"/>
      <c r="K27" s="99"/>
      <c r="L27" s="99"/>
      <c r="M27" s="104"/>
      <c r="N27" s="98"/>
      <c r="O27" s="98">
        <v>1300000</v>
      </c>
      <c r="P27" s="97"/>
      <c r="Q27" s="97"/>
      <c r="R27" s="97"/>
      <c r="S27" s="100">
        <f>SUM(M27:R27)</f>
        <v>1300000</v>
      </c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</row>
    <row r="28" spans="1:42" s="90" customFormat="1" x14ac:dyDescent="0.25">
      <c r="A28" s="105" t="s">
        <v>39</v>
      </c>
      <c r="B28" s="97"/>
      <c r="C28" s="97"/>
      <c r="D28" s="97"/>
      <c r="E28" s="97"/>
      <c r="F28" s="97"/>
      <c r="G28" s="98"/>
      <c r="H28" s="99"/>
      <c r="I28" s="98"/>
      <c r="J28" s="99"/>
      <c r="K28" s="99"/>
      <c r="L28" s="99"/>
      <c r="M28" s="104"/>
      <c r="N28" s="98">
        <v>1400000</v>
      </c>
      <c r="O28" s="98"/>
      <c r="P28" s="97"/>
      <c r="Q28" s="97"/>
      <c r="R28" s="97"/>
      <c r="S28" s="100">
        <f>SUM(M28:R28)</f>
        <v>1400000</v>
      </c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</row>
    <row r="29" spans="1:42" s="90" customFormat="1" x14ac:dyDescent="0.25">
      <c r="A29" s="105" t="s">
        <v>170</v>
      </c>
      <c r="B29" s="97"/>
      <c r="C29" s="97"/>
      <c r="D29" s="97"/>
      <c r="E29" s="97"/>
      <c r="F29" s="97"/>
      <c r="G29" s="98"/>
      <c r="H29" s="99"/>
      <c r="I29" s="98"/>
      <c r="J29" s="99"/>
      <c r="K29" s="99"/>
      <c r="L29" s="99"/>
      <c r="M29" s="104">
        <v>1383000</v>
      </c>
      <c r="N29" s="98">
        <v>150000</v>
      </c>
      <c r="O29" s="98">
        <v>150000</v>
      </c>
      <c r="P29" s="98"/>
      <c r="Q29" s="97"/>
      <c r="R29" s="97"/>
      <c r="S29" s="100">
        <f>SUM(M29:R29)</f>
        <v>1683000</v>
      </c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</row>
    <row r="30" spans="1:42" s="113" customFormat="1" x14ac:dyDescent="0.25">
      <c r="A30" s="111" t="s">
        <v>12</v>
      </c>
      <c r="B30" s="111"/>
      <c r="C30" s="111"/>
      <c r="D30" s="111"/>
      <c r="E30" s="111"/>
      <c r="F30" s="111"/>
      <c r="G30" s="112"/>
      <c r="H30" s="112"/>
      <c r="I30" s="112"/>
      <c r="J30" s="112"/>
      <c r="K30" s="112"/>
      <c r="L30" s="112"/>
      <c r="M30" s="112">
        <f t="shared" ref="M30:R30" si="9">SUM(M26:M29)</f>
        <v>26775800</v>
      </c>
      <c r="N30" s="112">
        <f t="shared" si="9"/>
        <v>1550000</v>
      </c>
      <c r="O30" s="112">
        <f t="shared" si="9"/>
        <v>1450000</v>
      </c>
      <c r="P30" s="112">
        <f t="shared" si="9"/>
        <v>611100</v>
      </c>
      <c r="Q30" s="112">
        <f t="shared" si="9"/>
        <v>11100</v>
      </c>
      <c r="R30" s="112">
        <f t="shared" si="9"/>
        <v>292046</v>
      </c>
      <c r="S30" s="112">
        <f>S26+S27+S28+S29</f>
        <v>30690046</v>
      </c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</row>
    <row r="31" spans="1:42" s="90" customFormat="1" x14ac:dyDescent="0.25">
      <c r="A31" s="97"/>
      <c r="B31" s="97"/>
      <c r="C31" s="97"/>
      <c r="D31" s="97"/>
      <c r="E31" s="97"/>
      <c r="F31" s="97"/>
      <c r="G31" s="98"/>
      <c r="H31" s="98"/>
      <c r="I31" s="98"/>
      <c r="J31" s="98"/>
      <c r="K31" s="98"/>
      <c r="L31" s="98"/>
      <c r="M31" s="97"/>
      <c r="N31" s="97"/>
      <c r="O31" s="97"/>
      <c r="P31" s="97"/>
      <c r="Q31" s="97"/>
      <c r="R31" s="97"/>
      <c r="S31" s="97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</row>
    <row r="32" spans="1:42" s="92" customFormat="1" x14ac:dyDescent="0.25">
      <c r="A32" s="107"/>
      <c r="B32" s="103"/>
      <c r="C32" s="103"/>
      <c r="D32" s="103"/>
      <c r="E32" s="103"/>
      <c r="F32" s="103"/>
      <c r="G32" s="108"/>
      <c r="H32" s="108"/>
      <c r="I32" s="108"/>
      <c r="J32" s="108"/>
      <c r="K32" s="108"/>
      <c r="L32" s="108"/>
      <c r="M32" s="109">
        <f t="shared" ref="M32:S32" si="10">M25+M30</f>
        <v>116558735.84540001</v>
      </c>
      <c r="N32" s="109">
        <f t="shared" si="10"/>
        <v>12266919.952300001</v>
      </c>
      <c r="O32" s="109">
        <f t="shared" si="10"/>
        <v>11931199.772300001</v>
      </c>
      <c r="P32" s="109">
        <f t="shared" si="10"/>
        <v>4347916.68</v>
      </c>
      <c r="Q32" s="109">
        <f t="shared" si="10"/>
        <v>2898124</v>
      </c>
      <c r="R32" s="109">
        <f t="shared" si="10"/>
        <v>292046</v>
      </c>
      <c r="S32" s="112">
        <f t="shared" si="10"/>
        <v>148294942.25</v>
      </c>
    </row>
    <row r="33" spans="1:42" s="90" customFormat="1" x14ac:dyDescent="0.25">
      <c r="G33" s="91"/>
      <c r="H33" s="91"/>
      <c r="I33" s="91"/>
      <c r="J33" s="91"/>
      <c r="K33" s="91"/>
      <c r="L33" s="91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</row>
    <row r="34" spans="1:42" x14ac:dyDescent="0.25">
      <c r="G34" s="2"/>
      <c r="H34" s="2"/>
      <c r="I34" s="2"/>
      <c r="J34" s="2"/>
      <c r="K34" s="12"/>
      <c r="L34" s="12"/>
      <c r="M34" s="12"/>
    </row>
    <row r="35" spans="1:42" x14ac:dyDescent="0.25">
      <c r="A35" s="107" t="s">
        <v>21</v>
      </c>
      <c r="B35" s="103"/>
      <c r="C35" s="103"/>
      <c r="D35" s="103"/>
      <c r="E35" s="103"/>
      <c r="F35" s="103"/>
      <c r="G35" s="108">
        <f>H35+I35+J35+K35+L35</f>
        <v>30</v>
      </c>
      <c r="H35" s="108">
        <v>22.63</v>
      </c>
      <c r="I35" s="108">
        <v>2.66</v>
      </c>
      <c r="J35" s="108">
        <v>2.71</v>
      </c>
      <c r="K35" s="108">
        <v>1</v>
      </c>
      <c r="L35" s="108">
        <v>1</v>
      </c>
    </row>
    <row r="36" spans="1:42" x14ac:dyDescent="0.25">
      <c r="F36" s="1" t="s">
        <v>166</v>
      </c>
      <c r="G36" s="2">
        <v>1</v>
      </c>
      <c r="H36" s="2"/>
      <c r="I36" s="2"/>
      <c r="J36" s="2"/>
      <c r="K36" s="2"/>
      <c r="L36" s="2"/>
    </row>
    <row r="37" spans="1:42" x14ac:dyDescent="0.25">
      <c r="G37" s="2"/>
      <c r="H37" s="2"/>
      <c r="I37" s="2"/>
      <c r="J37" s="2"/>
      <c r="K37" s="2"/>
      <c r="L37" s="2"/>
    </row>
    <row r="38" spans="1:42" x14ac:dyDescent="0.25">
      <c r="G38" s="2"/>
      <c r="H38" s="2"/>
      <c r="I38" s="2"/>
      <c r="J38" s="2"/>
      <c r="K38" s="2"/>
      <c r="L38" s="2"/>
    </row>
    <row r="39" spans="1:42" x14ac:dyDescent="0.25">
      <c r="G39" s="2"/>
      <c r="H39" s="2"/>
      <c r="I39" s="2"/>
      <c r="J39" s="2"/>
      <c r="K39" s="2"/>
      <c r="L39" s="2"/>
    </row>
    <row r="40" spans="1:42" x14ac:dyDescent="0.25">
      <c r="G40" s="2"/>
      <c r="H40" s="2"/>
      <c r="I40" s="2"/>
      <c r="J40" s="2"/>
      <c r="K40" s="2"/>
      <c r="L40" s="2"/>
      <c r="M40" s="104"/>
    </row>
    <row r="41" spans="1:42" x14ac:dyDescent="0.25">
      <c r="G41" s="2"/>
      <c r="H41" s="2"/>
      <c r="I41" s="2"/>
      <c r="J41" s="2"/>
      <c r="K41" s="2"/>
      <c r="L41" s="2"/>
    </row>
    <row r="42" spans="1:42" x14ac:dyDescent="0.25">
      <c r="G42" s="2"/>
      <c r="H42" s="2"/>
      <c r="I42" s="2"/>
      <c r="J42" s="2"/>
      <c r="K42" s="2"/>
      <c r="L42" s="2"/>
    </row>
    <row r="43" spans="1:42" x14ac:dyDescent="0.25">
      <c r="G43" s="2"/>
      <c r="H43" s="2"/>
      <c r="I43" s="2"/>
      <c r="J43" s="2"/>
      <c r="K43" s="2"/>
      <c r="L43" s="2"/>
    </row>
    <row r="44" spans="1:42" x14ac:dyDescent="0.25">
      <c r="G44" s="2"/>
      <c r="H44" s="2"/>
      <c r="I44" s="2"/>
      <c r="J44" s="2"/>
      <c r="K44" s="2"/>
      <c r="L44" s="2"/>
    </row>
    <row r="45" spans="1:42" x14ac:dyDescent="0.25">
      <c r="G45" s="2"/>
      <c r="H45" s="2"/>
      <c r="I45" s="2"/>
      <c r="J45" s="2"/>
      <c r="K45" s="2"/>
      <c r="L45" s="2"/>
    </row>
  </sheetData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&amp;LBátaszéki Közös Önkormányzati Hivatal&amp;C2016. évi költségvetési terv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6"/>
  <sheetViews>
    <sheetView zoomScaleNormal="100" workbookViewId="0">
      <selection activeCell="V9" sqref="V9"/>
    </sheetView>
  </sheetViews>
  <sheetFormatPr defaultColWidth="8.85546875" defaultRowHeight="15" x14ac:dyDescent="0.25"/>
  <cols>
    <col min="1" max="1" width="28.5703125" style="1" bestFit="1" customWidth="1"/>
    <col min="2" max="2" width="8.42578125" style="1" customWidth="1"/>
    <col min="3" max="3" width="13.7109375" style="1" customWidth="1"/>
    <col min="4" max="4" width="11" style="1" customWidth="1"/>
    <col min="5" max="5" width="10.5703125" style="1" customWidth="1"/>
    <col min="6" max="7" width="12.5703125" style="1" customWidth="1"/>
    <col min="8" max="8" width="10.7109375" style="1" customWidth="1"/>
    <col min="9" max="9" width="12" style="1" bestFit="1" customWidth="1"/>
    <col min="10" max="10" width="10.42578125" style="1" customWidth="1"/>
    <col min="11" max="11" width="10" style="1" customWidth="1"/>
    <col min="12" max="12" width="12" style="1" customWidth="1"/>
    <col min="13" max="13" width="10.85546875" style="1" bestFit="1" customWidth="1"/>
    <col min="14" max="45" width="8.85546875" style="3"/>
    <col min="46" max="16384" width="8.85546875" style="1"/>
  </cols>
  <sheetData>
    <row r="1" spans="1:45" ht="65.45" customHeight="1" x14ac:dyDescent="0.25">
      <c r="A1" s="123" t="s">
        <v>13</v>
      </c>
      <c r="B1" s="123" t="s">
        <v>7</v>
      </c>
      <c r="C1" s="123" t="s">
        <v>0</v>
      </c>
      <c r="D1" s="118" t="s">
        <v>4</v>
      </c>
      <c r="E1" s="118" t="s">
        <v>5</v>
      </c>
      <c r="F1" s="118" t="s">
        <v>6</v>
      </c>
      <c r="G1" s="123" t="s">
        <v>1</v>
      </c>
      <c r="H1" s="123" t="s">
        <v>2</v>
      </c>
      <c r="I1" s="123" t="s">
        <v>3</v>
      </c>
      <c r="J1" s="118" t="s">
        <v>19</v>
      </c>
      <c r="K1" s="118" t="s">
        <v>20</v>
      </c>
      <c r="L1" s="118" t="s">
        <v>18</v>
      </c>
      <c r="M1" s="124" t="s">
        <v>12</v>
      </c>
      <c r="P1" s="123" t="s">
        <v>1</v>
      </c>
      <c r="Q1" s="123" t="s">
        <v>2</v>
      </c>
      <c r="R1" s="123" t="s">
        <v>3</v>
      </c>
    </row>
    <row r="2" spans="1:45" ht="28.5" customHeight="1" x14ac:dyDescent="0.25">
      <c r="A2" s="7" t="s">
        <v>14</v>
      </c>
      <c r="B2" s="1">
        <v>25.69</v>
      </c>
      <c r="C2" s="2">
        <v>110133033</v>
      </c>
      <c r="D2" s="5">
        <v>22.06</v>
      </c>
      <c r="E2" s="5">
        <v>1.89</v>
      </c>
      <c r="F2" s="5">
        <v>1.74</v>
      </c>
      <c r="G2" s="6">
        <f>D2*4287000</f>
        <v>94571220</v>
      </c>
      <c r="H2" s="6">
        <f>E2*4287000</f>
        <v>8102430</v>
      </c>
      <c r="I2" s="6">
        <f>F2*4287000</f>
        <v>7459380</v>
      </c>
      <c r="J2" s="2"/>
      <c r="K2" s="2"/>
      <c r="L2" s="2"/>
      <c r="M2" s="6">
        <f>SUM(G2:L2)</f>
        <v>110133030</v>
      </c>
      <c r="P2" s="136">
        <f>G2/M2</f>
        <v>0.85869988322304402</v>
      </c>
      <c r="Q2" s="136">
        <f>H2/M2</f>
        <v>7.3569482288828342E-2</v>
      </c>
      <c r="R2" s="136">
        <f>I2/M2</f>
        <v>6.7730634488127675E-2</v>
      </c>
    </row>
    <row r="3" spans="1:45" ht="28.5" customHeight="1" x14ac:dyDescent="0.25">
      <c r="A3" s="7" t="s">
        <v>140</v>
      </c>
      <c r="C3" s="2"/>
      <c r="D3" s="5"/>
      <c r="E3" s="5"/>
      <c r="F3" s="5"/>
      <c r="G3" s="6">
        <f>'1.mell.Kiadások'!M32</f>
        <v>116558735.84540001</v>
      </c>
      <c r="H3" s="6">
        <f>'1.mell.Kiadások'!N32</f>
        <v>12266919.952300001</v>
      </c>
      <c r="I3" s="6">
        <f>'1.mell.Kiadások'!O32</f>
        <v>11931199.772300001</v>
      </c>
      <c r="J3" s="2">
        <f>'1.mell.Kiadások'!P32</f>
        <v>4347916.68</v>
      </c>
      <c r="K3" s="2">
        <f>'1.mell.Kiadások'!Q32</f>
        <v>2898124</v>
      </c>
      <c r="L3" s="2">
        <f>'1.mell.Kiadások'!R32</f>
        <v>292046</v>
      </c>
      <c r="M3" s="6">
        <f>SUM(G3:L3)</f>
        <v>148294942.25</v>
      </c>
    </row>
    <row r="4" spans="1:45" s="94" customFormat="1" ht="28.5" customHeight="1" x14ac:dyDescent="0.25">
      <c r="A4" s="127" t="s">
        <v>163</v>
      </c>
      <c r="B4" s="128"/>
      <c r="C4" s="110">
        <f>M4</f>
        <v>28255825.250000007</v>
      </c>
      <c r="D4" s="129"/>
      <c r="E4" s="129"/>
      <c r="F4" s="129"/>
      <c r="G4" s="112">
        <f>G3-(G2+G16)</f>
        <v>19619515.845400006</v>
      </c>
      <c r="H4" s="112">
        <f>H3-H2</f>
        <v>4164489.9523000009</v>
      </c>
      <c r="I4" s="112">
        <f>I3-I2</f>
        <v>4471819.7723000012</v>
      </c>
      <c r="J4" s="110">
        <f>J3-J16</f>
        <v>-0.32000000029802322</v>
      </c>
      <c r="K4" s="110">
        <f>K3-K16</f>
        <v>0</v>
      </c>
      <c r="L4" s="110">
        <f>L3-L16</f>
        <v>0</v>
      </c>
      <c r="M4" s="112">
        <f>SUM(G4:L4)</f>
        <v>28255825.250000007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</row>
    <row r="5" spans="1:45" s="90" customFormat="1" x14ac:dyDescent="0.25">
      <c r="A5" s="120" t="s">
        <v>15</v>
      </c>
      <c r="B5" s="97"/>
      <c r="C5" s="104">
        <v>205000</v>
      </c>
      <c r="D5" s="98"/>
      <c r="E5" s="98"/>
      <c r="F5" s="98"/>
      <c r="G5" s="104">
        <v>205000</v>
      </c>
      <c r="H5" s="98">
        <v>0</v>
      </c>
      <c r="I5" s="98">
        <v>0</v>
      </c>
      <c r="J5" s="98"/>
      <c r="K5" s="98"/>
      <c r="L5" s="98"/>
      <c r="M5" s="100">
        <f>SUM(G5:L5)</f>
        <v>205000</v>
      </c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</row>
    <row r="6" spans="1:45" s="90" customFormat="1" x14ac:dyDescent="0.25">
      <c r="A6" s="120" t="s">
        <v>16</v>
      </c>
      <c r="B6" s="97"/>
      <c r="C6" s="104">
        <v>1230000</v>
      </c>
      <c r="D6" s="98"/>
      <c r="E6" s="98"/>
      <c r="F6" s="98"/>
      <c r="G6" s="104">
        <v>1230000</v>
      </c>
      <c r="H6" s="98"/>
      <c r="I6" s="98"/>
      <c r="J6" s="98"/>
      <c r="K6" s="98"/>
      <c r="L6" s="98"/>
      <c r="M6" s="100">
        <f t="shared" ref="M6:M12" si="0">SUM(G6:L6)</f>
        <v>1230000</v>
      </c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</row>
    <row r="7" spans="1:45" s="90" customFormat="1" x14ac:dyDescent="0.25">
      <c r="A7" s="120" t="s">
        <v>17</v>
      </c>
      <c r="B7" s="97"/>
      <c r="C7" s="104">
        <v>387000</v>
      </c>
      <c r="D7" s="98"/>
      <c r="E7" s="98"/>
      <c r="F7" s="98"/>
      <c r="G7" s="104">
        <v>387000</v>
      </c>
      <c r="H7" s="98"/>
      <c r="I7" s="98"/>
      <c r="J7" s="98"/>
      <c r="K7" s="98"/>
      <c r="L7" s="98"/>
      <c r="M7" s="100">
        <f t="shared" si="0"/>
        <v>387000</v>
      </c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</row>
    <row r="8" spans="1:45" s="90" customFormat="1" x14ac:dyDescent="0.25">
      <c r="A8" s="120" t="s">
        <v>167</v>
      </c>
      <c r="B8" s="97"/>
      <c r="C8" s="104">
        <v>187000</v>
      </c>
      <c r="D8" s="98"/>
      <c r="E8" s="98"/>
      <c r="F8" s="98"/>
      <c r="G8" s="104">
        <v>187000</v>
      </c>
      <c r="H8" s="98"/>
      <c r="I8" s="98"/>
      <c r="J8" s="98"/>
      <c r="K8" s="98"/>
      <c r="L8" s="98"/>
      <c r="M8" s="100">
        <f t="shared" si="0"/>
        <v>187000</v>
      </c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</row>
    <row r="9" spans="1:45" s="90" customFormat="1" x14ac:dyDescent="0.25">
      <c r="A9" s="120" t="s">
        <v>172</v>
      </c>
      <c r="B9" s="97"/>
      <c r="C9" s="104">
        <v>2000</v>
      </c>
      <c r="D9" s="98"/>
      <c r="E9" s="98"/>
      <c r="F9" s="98"/>
      <c r="G9" s="104">
        <v>2000</v>
      </c>
      <c r="H9" s="98"/>
      <c r="I9" s="98"/>
      <c r="J9" s="98"/>
      <c r="K9" s="98"/>
      <c r="L9" s="98"/>
      <c r="M9" s="100">
        <f t="shared" si="0"/>
        <v>2000</v>
      </c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</row>
    <row r="10" spans="1:45" s="90" customFormat="1" x14ac:dyDescent="0.25">
      <c r="A10" s="120" t="s">
        <v>171</v>
      </c>
      <c r="B10" s="97"/>
      <c r="C10" s="104">
        <v>350000</v>
      </c>
      <c r="D10" s="98"/>
      <c r="E10" s="98"/>
      <c r="F10" s="98"/>
      <c r="G10" s="104">
        <v>350000</v>
      </c>
      <c r="H10" s="98"/>
      <c r="I10" s="98"/>
      <c r="J10" s="98"/>
      <c r="K10" s="98"/>
      <c r="L10" s="98"/>
      <c r="M10" s="100">
        <f t="shared" si="0"/>
        <v>350000</v>
      </c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</row>
    <row r="11" spans="1:45" s="90" customFormat="1" x14ac:dyDescent="0.25">
      <c r="A11" s="122" t="s">
        <v>108</v>
      </c>
      <c r="B11" s="97"/>
      <c r="C11" s="104">
        <v>5000</v>
      </c>
      <c r="D11" s="98"/>
      <c r="E11" s="98"/>
      <c r="F11" s="98"/>
      <c r="G11" s="104">
        <v>5000</v>
      </c>
      <c r="H11" s="98"/>
      <c r="I11" s="98"/>
      <c r="J11" s="98"/>
      <c r="K11" s="98"/>
      <c r="L11" s="98"/>
      <c r="M11" s="100">
        <f t="shared" si="0"/>
        <v>5000</v>
      </c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</row>
    <row r="12" spans="1:45" s="90" customFormat="1" x14ac:dyDescent="0.25">
      <c r="A12" s="122" t="s">
        <v>168</v>
      </c>
      <c r="B12" s="97"/>
      <c r="C12" s="104">
        <v>2000</v>
      </c>
      <c r="D12" s="98"/>
      <c r="E12" s="98"/>
      <c r="F12" s="98"/>
      <c r="G12" s="104">
        <v>2000</v>
      </c>
      <c r="H12" s="98"/>
      <c r="I12" s="98"/>
      <c r="J12" s="98"/>
      <c r="K12" s="98"/>
      <c r="L12" s="98"/>
      <c r="M12" s="100">
        <f t="shared" si="0"/>
        <v>2000</v>
      </c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</row>
    <row r="13" spans="1:45" s="90" customFormat="1" ht="26.25" x14ac:dyDescent="0.25">
      <c r="A13" s="121" t="s">
        <v>36</v>
      </c>
      <c r="B13" s="97"/>
      <c r="C13" s="104">
        <f>J13+K13+L13</f>
        <v>7538087</v>
      </c>
      <c r="D13" s="98"/>
      <c r="E13" s="98"/>
      <c r="F13" s="98"/>
      <c r="G13" s="104"/>
      <c r="H13" s="98"/>
      <c r="I13" s="98"/>
      <c r="J13" s="98">
        <v>4347917</v>
      </c>
      <c r="K13" s="98">
        <v>2898124</v>
      </c>
      <c r="L13" s="98">
        <v>292046</v>
      </c>
      <c r="M13" s="100">
        <f t="shared" ref="M13:M14" si="1">SUM(G13:L13)</f>
        <v>7538087</v>
      </c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</row>
    <row r="14" spans="1:45" s="90" customFormat="1" x14ac:dyDescent="0.25">
      <c r="A14" s="122"/>
      <c r="B14" s="97"/>
      <c r="C14" s="104"/>
      <c r="D14" s="98"/>
      <c r="E14" s="98"/>
      <c r="F14" s="98"/>
      <c r="G14" s="104"/>
      <c r="H14" s="98"/>
      <c r="I14" s="98"/>
      <c r="J14" s="98"/>
      <c r="K14" s="98"/>
      <c r="L14" s="98"/>
      <c r="M14" s="100">
        <f t="shared" si="1"/>
        <v>0</v>
      </c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</row>
    <row r="15" spans="1:45" s="90" customFormat="1" x14ac:dyDescent="0.25">
      <c r="A15" s="122"/>
      <c r="B15" s="97"/>
      <c r="C15" s="104"/>
      <c r="D15" s="98"/>
      <c r="E15" s="98"/>
      <c r="F15" s="98"/>
      <c r="G15" s="104"/>
      <c r="H15" s="98"/>
      <c r="I15" s="98"/>
      <c r="J15" s="98"/>
      <c r="K15" s="98"/>
      <c r="L15" s="98"/>
      <c r="M15" s="100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</row>
    <row r="16" spans="1:45" s="95" customFormat="1" x14ac:dyDescent="0.25">
      <c r="A16" s="130" t="s">
        <v>40</v>
      </c>
      <c r="B16" s="126"/>
      <c r="C16" s="125">
        <f>SUM(C2:C14)</f>
        <v>148294945.25</v>
      </c>
      <c r="D16" s="125"/>
      <c r="E16" s="125"/>
      <c r="F16" s="125"/>
      <c r="G16" s="125">
        <f>SUM(G5:G15)</f>
        <v>2368000</v>
      </c>
      <c r="H16" s="125">
        <f t="shared" ref="H16:M16" si="2">SUM(H5:H14)</f>
        <v>0</v>
      </c>
      <c r="I16" s="125">
        <f t="shared" si="2"/>
        <v>0</v>
      </c>
      <c r="J16" s="125">
        <f t="shared" si="2"/>
        <v>4347917</v>
      </c>
      <c r="K16" s="125">
        <f t="shared" si="2"/>
        <v>2898124</v>
      </c>
      <c r="L16" s="125">
        <f t="shared" si="2"/>
        <v>292046</v>
      </c>
      <c r="M16" s="125">
        <f t="shared" si="2"/>
        <v>9906087</v>
      </c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</row>
    <row r="17" spans="1:45" s="90" customFormat="1" x14ac:dyDescent="0.25">
      <c r="A17" s="97"/>
      <c r="B17" s="97"/>
      <c r="C17" s="98"/>
      <c r="D17" s="98"/>
      <c r="E17" s="98"/>
      <c r="F17" s="98"/>
      <c r="G17" s="98"/>
      <c r="H17" s="98"/>
      <c r="I17" s="98"/>
      <c r="J17" s="97"/>
      <c r="K17" s="97"/>
      <c r="L17" s="97"/>
      <c r="M17" s="97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</row>
    <row r="18" spans="1:45" s="92" customFormat="1" ht="28.5" customHeight="1" x14ac:dyDescent="0.25">
      <c r="A18" s="132"/>
      <c r="B18" s="103"/>
      <c r="C18" s="109"/>
      <c r="D18" s="133"/>
      <c r="E18" s="133"/>
      <c r="F18" s="133"/>
      <c r="G18" s="134"/>
      <c r="H18" s="134"/>
      <c r="I18" s="134"/>
      <c r="J18" s="109"/>
      <c r="K18" s="109"/>
      <c r="L18" s="109"/>
      <c r="M18" s="107"/>
    </row>
    <row r="19" spans="1:45" s="3" customFormat="1" x14ac:dyDescent="0.25">
      <c r="C19" s="4"/>
      <c r="D19" s="4"/>
      <c r="E19" s="4"/>
      <c r="F19" s="4"/>
      <c r="G19" s="4"/>
      <c r="H19" s="4"/>
      <c r="I19" s="4"/>
    </row>
    <row r="20" spans="1:45" s="3" customFormat="1" x14ac:dyDescent="0.25">
      <c r="C20" s="4"/>
      <c r="D20" s="4"/>
      <c r="E20" s="4"/>
      <c r="F20" s="4"/>
      <c r="G20" s="4"/>
      <c r="H20" s="4"/>
      <c r="I20" s="4"/>
    </row>
    <row r="21" spans="1:45" s="3" customFormat="1" x14ac:dyDescent="0.25">
      <c r="C21" s="4"/>
      <c r="D21" s="4"/>
      <c r="E21" s="4"/>
      <c r="F21" s="4"/>
      <c r="G21" s="4"/>
      <c r="H21" s="4"/>
      <c r="I21" s="4"/>
    </row>
    <row r="22" spans="1:45" s="3" customFormat="1" x14ac:dyDescent="0.25">
      <c r="C22" s="4"/>
      <c r="D22" s="4"/>
      <c r="E22" s="4"/>
      <c r="F22" s="4"/>
      <c r="G22" s="4"/>
      <c r="H22" s="4"/>
      <c r="I22" s="4"/>
    </row>
    <row r="23" spans="1:45" s="3" customFormat="1" x14ac:dyDescent="0.25">
      <c r="C23" s="4"/>
      <c r="D23" s="4"/>
      <c r="E23" s="4"/>
      <c r="F23" s="4"/>
      <c r="G23" s="4"/>
      <c r="H23" s="4"/>
      <c r="I23" s="4"/>
    </row>
    <row r="24" spans="1:45" s="3" customFormat="1" x14ac:dyDescent="0.25">
      <c r="C24" s="4"/>
      <c r="D24" s="4"/>
      <c r="E24" s="4"/>
      <c r="F24" s="4"/>
      <c r="G24" s="4"/>
      <c r="H24" s="4"/>
      <c r="I24" s="4"/>
    </row>
    <row r="25" spans="1:45" s="3" customFormat="1" x14ac:dyDescent="0.25">
      <c r="C25" s="4"/>
      <c r="D25" s="4"/>
      <c r="E25" s="4"/>
      <c r="F25" s="4"/>
      <c r="G25" s="4"/>
      <c r="H25" s="4"/>
      <c r="I25" s="4"/>
    </row>
    <row r="26" spans="1:45" s="3" customFormat="1" x14ac:dyDescent="0.25">
      <c r="C26" s="4"/>
      <c r="D26" s="4"/>
      <c r="E26" s="4"/>
      <c r="F26" s="4"/>
      <c r="G26" s="4"/>
      <c r="H26" s="4"/>
      <c r="I26" s="4"/>
    </row>
    <row r="27" spans="1:45" s="96" customFormat="1" x14ac:dyDescent="0.25">
      <c r="C27" s="12"/>
      <c r="D27" s="12"/>
      <c r="E27" s="12"/>
      <c r="F27" s="12"/>
      <c r="G27" s="12"/>
      <c r="H27" s="12"/>
      <c r="I27" s="12"/>
    </row>
    <row r="28" spans="1:45" s="3" customFormat="1" x14ac:dyDescent="0.25">
      <c r="C28" s="4"/>
      <c r="D28" s="4"/>
      <c r="E28" s="4"/>
      <c r="F28" s="4"/>
      <c r="G28" s="4"/>
      <c r="H28" s="4"/>
      <c r="I28" s="4"/>
    </row>
    <row r="29" spans="1:45" s="3" customFormat="1" x14ac:dyDescent="0.25">
      <c r="C29" s="4"/>
      <c r="D29" s="4"/>
      <c r="E29" s="4"/>
      <c r="F29" s="4"/>
      <c r="G29" s="4"/>
      <c r="H29" s="4"/>
      <c r="I29" s="4"/>
    </row>
    <row r="30" spans="1:45" s="3" customFormat="1" x14ac:dyDescent="0.25">
      <c r="C30" s="4"/>
      <c r="D30" s="4"/>
      <c r="E30" s="4"/>
      <c r="F30" s="4"/>
      <c r="G30" s="4"/>
      <c r="H30" s="4"/>
      <c r="I30" s="4"/>
    </row>
    <row r="31" spans="1:45" s="3" customFormat="1" x14ac:dyDescent="0.25">
      <c r="C31" s="4"/>
      <c r="D31" s="4"/>
      <c r="E31" s="4"/>
      <c r="F31" s="4"/>
      <c r="G31" s="4"/>
      <c r="H31" s="4"/>
      <c r="I31" s="4"/>
    </row>
    <row r="32" spans="1:45" s="3" customFormat="1" x14ac:dyDescent="0.25">
      <c r="C32" s="4"/>
      <c r="D32" s="4"/>
      <c r="E32" s="4"/>
      <c r="F32" s="4"/>
      <c r="G32" s="4"/>
      <c r="H32" s="4"/>
      <c r="I32" s="4"/>
    </row>
    <row r="33" spans="3:9" x14ac:dyDescent="0.25">
      <c r="C33" s="2"/>
      <c r="D33" s="2"/>
      <c r="E33" s="2"/>
      <c r="F33" s="2"/>
      <c r="G33" s="2"/>
      <c r="H33" s="2"/>
      <c r="I33" s="2"/>
    </row>
    <row r="34" spans="3:9" x14ac:dyDescent="0.25">
      <c r="C34" s="2"/>
      <c r="D34" s="2"/>
      <c r="E34" s="2"/>
      <c r="F34" s="2"/>
      <c r="G34" s="2"/>
      <c r="H34" s="2"/>
      <c r="I34" s="2"/>
    </row>
    <row r="35" spans="3:9" x14ac:dyDescent="0.25">
      <c r="C35" s="2"/>
      <c r="D35" s="2"/>
      <c r="E35" s="2"/>
      <c r="F35" s="2"/>
      <c r="G35" s="2"/>
      <c r="H35" s="2"/>
      <c r="I35" s="2"/>
    </row>
    <row r="36" spans="3:9" x14ac:dyDescent="0.25">
      <c r="C36" s="2"/>
      <c r="D36" s="2"/>
      <c r="E36" s="2"/>
      <c r="F36" s="2"/>
      <c r="G36" s="2"/>
      <c r="H36" s="2"/>
      <c r="I36" s="2"/>
    </row>
    <row r="37" spans="3:9" x14ac:dyDescent="0.25">
      <c r="C37" s="2"/>
      <c r="D37" s="2"/>
      <c r="E37" s="2"/>
      <c r="F37" s="2"/>
      <c r="G37" s="2"/>
      <c r="H37" s="2"/>
      <c r="I37" s="2"/>
    </row>
    <row r="38" spans="3:9" x14ac:dyDescent="0.25">
      <c r="C38" s="2"/>
      <c r="D38" s="2"/>
      <c r="E38" s="2"/>
      <c r="F38" s="2"/>
      <c r="G38" s="2"/>
      <c r="H38" s="2"/>
      <c r="I38" s="2"/>
    </row>
    <row r="39" spans="3:9" x14ac:dyDescent="0.25">
      <c r="C39" s="2"/>
      <c r="D39" s="2"/>
      <c r="E39" s="2"/>
      <c r="F39" s="2"/>
      <c r="G39" s="2"/>
      <c r="H39" s="2"/>
      <c r="I39" s="2"/>
    </row>
    <row r="40" spans="3:9" x14ac:dyDescent="0.25">
      <c r="C40" s="2"/>
      <c r="D40" s="2"/>
      <c r="E40" s="2"/>
      <c r="F40" s="2"/>
      <c r="G40" s="2"/>
      <c r="H40" s="2"/>
      <c r="I40" s="2"/>
    </row>
    <row r="41" spans="3:9" x14ac:dyDescent="0.25">
      <c r="C41" s="2"/>
      <c r="D41" s="2"/>
      <c r="E41" s="2"/>
      <c r="F41" s="2"/>
      <c r="G41" s="2"/>
      <c r="H41" s="2"/>
      <c r="I41" s="2"/>
    </row>
    <row r="42" spans="3:9" x14ac:dyDescent="0.25">
      <c r="C42" s="2"/>
      <c r="D42" s="2"/>
      <c r="E42" s="2"/>
      <c r="F42" s="2"/>
      <c r="G42" s="2"/>
      <c r="H42" s="2"/>
      <c r="I42" s="2"/>
    </row>
    <row r="43" spans="3:9" x14ac:dyDescent="0.25">
      <c r="C43" s="2"/>
      <c r="D43" s="2"/>
      <c r="E43" s="2"/>
      <c r="F43" s="2"/>
      <c r="G43" s="2"/>
      <c r="H43" s="2"/>
      <c r="I43" s="2"/>
    </row>
    <row r="44" spans="3:9" x14ac:dyDescent="0.25">
      <c r="C44" s="2"/>
      <c r="D44" s="2"/>
      <c r="E44" s="2"/>
      <c r="F44" s="2"/>
      <c r="G44" s="2"/>
      <c r="H44" s="2"/>
      <c r="I44" s="2"/>
    </row>
    <row r="45" spans="3:9" x14ac:dyDescent="0.25">
      <c r="C45" s="2"/>
      <c r="D45" s="2"/>
      <c r="E45" s="2"/>
      <c r="F45" s="2"/>
      <c r="G45" s="2"/>
      <c r="H45" s="2"/>
      <c r="I45" s="2"/>
    </row>
    <row r="46" spans="3:9" x14ac:dyDescent="0.25">
      <c r="C46" s="2"/>
      <c r="D46" s="2"/>
      <c r="E46" s="2"/>
      <c r="F46" s="2"/>
      <c r="G46" s="2"/>
      <c r="H46" s="2"/>
      <c r="I46" s="2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&amp;LBátaszéki Közös Önkormányzati Hivatal&amp;C2016. évi terv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workbookViewId="0">
      <selection activeCell="L26" sqref="L26"/>
    </sheetView>
  </sheetViews>
  <sheetFormatPr defaultRowHeight="15" x14ac:dyDescent="0.25"/>
  <cols>
    <col min="1" max="1" width="21.28515625" customWidth="1"/>
    <col min="3" max="3" width="13.28515625" bestFit="1" customWidth="1"/>
    <col min="4" max="4" width="20.140625" customWidth="1"/>
  </cols>
  <sheetData>
    <row r="2" spans="1:7" x14ac:dyDescent="0.25">
      <c r="A2" s="14" t="s">
        <v>66</v>
      </c>
      <c r="B2" s="8"/>
      <c r="C2" s="8"/>
      <c r="D2" s="8"/>
      <c r="E2" s="8"/>
      <c r="F2" s="8"/>
      <c r="G2" s="8"/>
    </row>
    <row r="3" spans="1:7" ht="14.45" x14ac:dyDescent="0.3">
      <c r="A3" s="8"/>
      <c r="B3" s="8"/>
      <c r="C3" s="8"/>
      <c r="D3" s="8"/>
      <c r="E3" s="8"/>
      <c r="F3" s="8"/>
      <c r="G3" s="8"/>
    </row>
    <row r="4" spans="1:7" x14ac:dyDescent="0.25">
      <c r="A4" s="8" t="s">
        <v>9</v>
      </c>
      <c r="B4" s="8">
        <v>6579</v>
      </c>
      <c r="C4" s="9">
        <f>B4/B7</f>
        <v>0.8154437283093704</v>
      </c>
      <c r="D4" s="8"/>
      <c r="E4" s="8"/>
      <c r="F4" s="8"/>
      <c r="G4" s="8"/>
    </row>
    <row r="5" spans="1:7" x14ac:dyDescent="0.25">
      <c r="A5" s="8" t="s">
        <v>10</v>
      </c>
      <c r="B5" s="8">
        <v>754</v>
      </c>
      <c r="C5" s="9">
        <f>B5/B7</f>
        <v>9.3455627169062971E-2</v>
      </c>
      <c r="D5" s="8"/>
      <c r="E5" s="8"/>
      <c r="F5" s="8"/>
      <c r="G5" s="8"/>
    </row>
    <row r="6" spans="1:7" x14ac:dyDescent="0.25">
      <c r="A6" s="8" t="s">
        <v>11</v>
      </c>
      <c r="B6" s="8">
        <v>735</v>
      </c>
      <c r="C6" s="9">
        <f>B6/B7</f>
        <v>9.1100644521566687E-2</v>
      </c>
      <c r="D6" s="8"/>
      <c r="E6" s="8"/>
      <c r="F6" s="8"/>
      <c r="G6" s="8"/>
    </row>
    <row r="7" spans="1:7" x14ac:dyDescent="0.25">
      <c r="A7" s="8" t="s">
        <v>12</v>
      </c>
      <c r="B7" s="8">
        <f>SUM(B4:B6)</f>
        <v>8068</v>
      </c>
      <c r="C7" s="9">
        <f>SUM(C4:C6)</f>
        <v>1</v>
      </c>
      <c r="D7" s="8"/>
      <c r="E7" s="8"/>
      <c r="F7" s="8"/>
      <c r="G7" s="8"/>
    </row>
    <row r="8" spans="1:7" ht="14.45" x14ac:dyDescent="0.3">
      <c r="A8" s="8"/>
      <c r="B8" s="8"/>
      <c r="C8" s="8"/>
      <c r="D8" s="8"/>
      <c r="E8" s="8"/>
      <c r="F8" s="8"/>
      <c r="G8" s="8"/>
    </row>
    <row r="10" spans="1:7" x14ac:dyDescent="0.25">
      <c r="B10" s="13" t="s">
        <v>65</v>
      </c>
      <c r="C10" s="13"/>
      <c r="D10" s="13"/>
    </row>
    <row r="11" spans="1:7" x14ac:dyDescent="0.25">
      <c r="D11" t="s">
        <v>56</v>
      </c>
    </row>
    <row r="12" spans="1:7" x14ac:dyDescent="0.25">
      <c r="A12" t="s">
        <v>52</v>
      </c>
      <c r="B12" t="s">
        <v>54</v>
      </c>
      <c r="C12" t="s">
        <v>55</v>
      </c>
      <c r="D12" s="2">
        <v>4554943</v>
      </c>
    </row>
    <row r="13" spans="1:7" x14ac:dyDescent="0.25">
      <c r="A13" t="s">
        <v>1</v>
      </c>
      <c r="B13" s="11">
        <v>6622</v>
      </c>
      <c r="C13" s="10">
        <v>0.82699999999999996</v>
      </c>
      <c r="D13" s="11">
        <f>D12*C13</f>
        <v>3766937.861</v>
      </c>
    </row>
    <row r="14" spans="1:7" x14ac:dyDescent="0.25">
      <c r="A14" t="s">
        <v>2</v>
      </c>
      <c r="B14" s="11">
        <v>800</v>
      </c>
      <c r="C14" s="10">
        <v>0.1</v>
      </c>
      <c r="D14" s="11">
        <f>D12*C14</f>
        <v>455494.30000000005</v>
      </c>
    </row>
    <row r="15" spans="1:7" x14ac:dyDescent="0.25">
      <c r="A15" t="s">
        <v>53</v>
      </c>
      <c r="B15" s="11">
        <v>587</v>
      </c>
      <c r="C15" s="10">
        <v>7.2999999999999995E-2</v>
      </c>
      <c r="D15" s="11">
        <f>D12*C15</f>
        <v>332510.83899999998</v>
      </c>
    </row>
    <row r="16" spans="1:7" ht="14.45" x14ac:dyDescent="0.3">
      <c r="B16" s="11">
        <f>SUM(B13:B15)</f>
        <v>8009</v>
      </c>
      <c r="C16" s="10">
        <f>SUM(C13:C15)</f>
        <v>0.99999999999999989</v>
      </c>
      <c r="D16" s="11">
        <f>SUM(D13:D15)</f>
        <v>4554943</v>
      </c>
    </row>
    <row r="17" spans="1:4" ht="14.45" x14ac:dyDescent="0.3">
      <c r="B17" s="11"/>
    </row>
    <row r="18" spans="1:4" ht="14.45" x14ac:dyDescent="0.3">
      <c r="B18" s="11"/>
    </row>
    <row r="19" spans="1:4" x14ac:dyDescent="0.25">
      <c r="A19" t="s">
        <v>57</v>
      </c>
      <c r="B19" s="11"/>
      <c r="D19" t="s">
        <v>56</v>
      </c>
    </row>
    <row r="20" spans="1:4" ht="14.45" x14ac:dyDescent="0.3">
      <c r="B20" s="11"/>
      <c r="D20" s="2">
        <v>267075</v>
      </c>
    </row>
    <row r="21" spans="1:4" x14ac:dyDescent="0.25">
      <c r="A21" t="s">
        <v>1</v>
      </c>
      <c r="B21" s="11">
        <v>6622</v>
      </c>
      <c r="C21" s="10">
        <v>0.62</v>
      </c>
      <c r="D21" s="11">
        <f>D20*C21</f>
        <v>165586.5</v>
      </c>
    </row>
    <row r="22" spans="1:4" x14ac:dyDescent="0.25">
      <c r="A22" t="s">
        <v>3</v>
      </c>
      <c r="B22" s="11">
        <v>733</v>
      </c>
      <c r="C22" s="10">
        <v>6.9000000000000006E-2</v>
      </c>
      <c r="D22" s="11">
        <f>D20*C22</f>
        <v>18428.175000000003</v>
      </c>
    </row>
    <row r="23" spans="1:4" x14ac:dyDescent="0.25">
      <c r="A23" t="s">
        <v>62</v>
      </c>
      <c r="B23" s="11">
        <v>1749</v>
      </c>
      <c r="C23" s="10">
        <v>0.16400000000000001</v>
      </c>
      <c r="D23" s="11">
        <f>D20*C23</f>
        <v>43800.3</v>
      </c>
    </row>
    <row r="24" spans="1:4" x14ac:dyDescent="0.25">
      <c r="A24" t="s">
        <v>58</v>
      </c>
      <c r="B24" s="11">
        <v>442</v>
      </c>
      <c r="C24" s="10">
        <v>4.1000000000000002E-2</v>
      </c>
      <c r="D24" s="11">
        <f>D20*C24</f>
        <v>10950.075000000001</v>
      </c>
    </row>
    <row r="25" spans="1:4" x14ac:dyDescent="0.25">
      <c r="A25" t="s">
        <v>59</v>
      </c>
      <c r="B25" s="11">
        <v>793</v>
      </c>
      <c r="C25" s="10">
        <v>7.3999999999999996E-2</v>
      </c>
      <c r="D25" s="11">
        <f>D20*C25</f>
        <v>19763.55</v>
      </c>
    </row>
    <row r="26" spans="1:4" x14ac:dyDescent="0.25">
      <c r="A26" t="s">
        <v>60</v>
      </c>
      <c r="B26" s="11">
        <v>344</v>
      </c>
      <c r="C26" s="10">
        <v>3.2000000000000001E-2</v>
      </c>
      <c r="D26" s="11">
        <f>D20*C26</f>
        <v>8546.4</v>
      </c>
    </row>
    <row r="27" spans="1:4" ht="14.45" x14ac:dyDescent="0.3">
      <c r="B27" s="11">
        <f>SUM(B21:B26)</f>
        <v>10683</v>
      </c>
      <c r="C27" s="10">
        <f>SUM(C21:C26)</f>
        <v>1</v>
      </c>
      <c r="D27" s="11">
        <f>SUM(D21:D26)</f>
        <v>267075</v>
      </c>
    </row>
    <row r="28" spans="1:4" ht="14.45" x14ac:dyDescent="0.3">
      <c r="B28" s="11"/>
    </row>
    <row r="29" spans="1:4" x14ac:dyDescent="0.25">
      <c r="A29" t="s">
        <v>61</v>
      </c>
      <c r="B29" s="11"/>
      <c r="D29" t="s">
        <v>56</v>
      </c>
    </row>
    <row r="30" spans="1:4" x14ac:dyDescent="0.25">
      <c r="B30" s="11"/>
      <c r="D30" s="2">
        <v>2457040</v>
      </c>
    </row>
    <row r="31" spans="1:4" x14ac:dyDescent="0.25">
      <c r="A31" t="s">
        <v>1</v>
      </c>
      <c r="B31" s="11">
        <v>6622</v>
      </c>
      <c r="C31" s="10">
        <v>0.501</v>
      </c>
      <c r="D31" s="11">
        <f>D30*C31</f>
        <v>1230977.04</v>
      </c>
    </row>
    <row r="32" spans="1:4" x14ac:dyDescent="0.25">
      <c r="A32" t="s">
        <v>3</v>
      </c>
      <c r="B32" s="11">
        <v>733</v>
      </c>
      <c r="C32" s="10">
        <v>5.5E-2</v>
      </c>
      <c r="D32" s="11">
        <f>D30*C32</f>
        <v>135137.20000000001</v>
      </c>
    </row>
    <row r="33" spans="1:4" x14ac:dyDescent="0.25">
      <c r="A33" t="s">
        <v>2</v>
      </c>
      <c r="B33" s="11">
        <v>754</v>
      </c>
      <c r="C33" s="10">
        <v>0.06</v>
      </c>
      <c r="D33" s="11">
        <f>D30*C33</f>
        <v>147422.39999999999</v>
      </c>
    </row>
    <row r="34" spans="1:4" x14ac:dyDescent="0.25">
      <c r="A34" t="s">
        <v>62</v>
      </c>
      <c r="B34" s="11">
        <v>1749</v>
      </c>
      <c r="C34" s="10">
        <v>0.13200000000000001</v>
      </c>
      <c r="D34" s="11">
        <f>D30*C34</f>
        <v>324329.28000000003</v>
      </c>
    </row>
    <row r="35" spans="1:4" x14ac:dyDescent="0.25">
      <c r="A35" t="s">
        <v>59</v>
      </c>
      <c r="B35" s="11">
        <v>793</v>
      </c>
      <c r="C35" s="10">
        <v>0.06</v>
      </c>
      <c r="D35" s="11">
        <f>D30*C35</f>
        <v>147422.39999999999</v>
      </c>
    </row>
    <row r="36" spans="1:4" x14ac:dyDescent="0.25">
      <c r="A36" t="s">
        <v>53</v>
      </c>
      <c r="B36" s="11">
        <v>587</v>
      </c>
      <c r="C36" s="10">
        <v>4.3999999999999997E-2</v>
      </c>
      <c r="D36" s="11">
        <f>D30*C36</f>
        <v>108109.75999999999</v>
      </c>
    </row>
    <row r="37" spans="1:4" x14ac:dyDescent="0.25">
      <c r="A37" t="s">
        <v>63</v>
      </c>
      <c r="B37" s="11">
        <v>715</v>
      </c>
      <c r="C37" s="10">
        <v>5.3999999999999999E-2</v>
      </c>
      <c r="D37" s="11">
        <f>D30*C37</f>
        <v>132680.16</v>
      </c>
    </row>
    <row r="38" spans="1:4" x14ac:dyDescent="0.25">
      <c r="A38" t="s">
        <v>64</v>
      </c>
      <c r="B38" s="11">
        <v>1239</v>
      </c>
      <c r="C38" s="10">
        <v>9.4E-2</v>
      </c>
      <c r="D38" s="11">
        <f>D30*C38</f>
        <v>230961.76</v>
      </c>
    </row>
    <row r="39" spans="1:4" x14ac:dyDescent="0.25">
      <c r="B39" s="11">
        <f>SUM(B31:B38)</f>
        <v>13192</v>
      </c>
      <c r="C39" s="10">
        <f>SUM(C31:C38)</f>
        <v>1.0000000000000002</v>
      </c>
      <c r="D39" s="11">
        <f>SUM(D31:D38)</f>
        <v>2457040</v>
      </c>
    </row>
    <row r="40" spans="1:4" x14ac:dyDescent="0.25">
      <c r="B40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3</vt:i4>
      </vt:variant>
    </vt:vector>
  </HeadingPairs>
  <TitlesOfParts>
    <vt:vector size="7" baseType="lpstr">
      <vt:lpstr>2016_ktgv</vt:lpstr>
      <vt:lpstr>1.mell.Kiadások</vt:lpstr>
      <vt:lpstr>2.mell.Bevételek</vt:lpstr>
      <vt:lpstr>3.mell.arányok</vt:lpstr>
      <vt:lpstr>'1.mell.Kiadások'!Nyomtatási_terület</vt:lpstr>
      <vt:lpstr>'2.mell.Bevételek'!Nyomtatási_terület</vt:lpstr>
      <vt:lpstr>'2016_ktgv'!Nyomtatási_terület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Pénzügy1</dc:creator>
  <cp:lastModifiedBy>Pénzügy1</cp:lastModifiedBy>
  <cp:lastPrinted>2016-02-12T08:00:20Z</cp:lastPrinted>
  <dcterms:created xsi:type="dcterms:W3CDTF">2014-11-10T08:15:58Z</dcterms:created>
  <dcterms:modified xsi:type="dcterms:W3CDTF">2016-02-15T08:12:12Z</dcterms:modified>
</cp:coreProperties>
</file>