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itkarsa\anyagok\2016\Tarsulások\SZKASZET\megszüntetés\"/>
    </mc:Choice>
  </mc:AlternateContent>
  <bookViews>
    <workbookView xWindow="0" yWindow="0" windowWidth="11490" windowHeight="465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C30" i="1"/>
  <c r="C32" i="1" s="1"/>
  <c r="B30" i="1"/>
  <c r="B32" i="1" s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8" i="1"/>
  <c r="H30" i="1" s="1"/>
  <c r="H32" i="1" s="1"/>
  <c r="G18" i="1"/>
  <c r="G30" i="1" s="1"/>
  <c r="G32" i="1" s="1"/>
  <c r="J11" i="1"/>
  <c r="J10" i="1"/>
  <c r="I10" i="1"/>
  <c r="H10" i="1"/>
  <c r="G10" i="1"/>
  <c r="F10" i="1"/>
  <c r="E10" i="1"/>
  <c r="D10" i="1"/>
  <c r="J9" i="1"/>
  <c r="I8" i="1"/>
  <c r="I12" i="1" s="1"/>
  <c r="E8" i="1"/>
  <c r="E12" i="1" s="1"/>
  <c r="F7" i="1"/>
  <c r="F8" i="1" s="1"/>
  <c r="F12" i="1" s="1"/>
  <c r="I6" i="1"/>
  <c r="H6" i="1"/>
  <c r="H8" i="1" s="1"/>
  <c r="H12" i="1" s="1"/>
  <c r="G6" i="1"/>
  <c r="G8" i="1" s="1"/>
  <c r="G12" i="1" s="1"/>
  <c r="F6" i="1"/>
  <c r="E6" i="1"/>
  <c r="D6" i="1"/>
  <c r="D8" i="1" s="1"/>
  <c r="D12" i="1" s="1"/>
  <c r="J5" i="1"/>
  <c r="J4" i="1"/>
  <c r="F3" i="1"/>
  <c r="J3" i="1" s="1"/>
  <c r="J6" i="1" s="1"/>
  <c r="D26" i="1" l="1"/>
  <c r="I26" i="1" s="1"/>
  <c r="D22" i="1"/>
  <c r="I22" i="1" s="1"/>
  <c r="D27" i="1"/>
  <c r="I27" i="1" s="1"/>
  <c r="D23" i="1"/>
  <c r="I23" i="1" s="1"/>
  <c r="D25" i="1"/>
  <c r="I25" i="1" s="1"/>
  <c r="D19" i="1"/>
  <c r="I19" i="1" s="1"/>
  <c r="D28" i="1"/>
  <c r="I28" i="1" s="1"/>
  <c r="D24" i="1"/>
  <c r="I24" i="1" s="1"/>
  <c r="D20" i="1"/>
  <c r="I20" i="1" s="1"/>
  <c r="D18" i="1"/>
  <c r="D31" i="1"/>
  <c r="I31" i="1" s="1"/>
  <c r="D29" i="1"/>
  <c r="I29" i="1" s="1"/>
  <c r="D21" i="1"/>
  <c r="I21" i="1" s="1"/>
  <c r="K27" i="1"/>
  <c r="J7" i="1"/>
  <c r="J8" i="1" s="1"/>
  <c r="K21" i="1"/>
  <c r="K25" i="1"/>
  <c r="K29" i="1"/>
  <c r="K31" i="1"/>
  <c r="K22" i="1"/>
  <c r="K26" i="1"/>
  <c r="K18" i="1"/>
  <c r="K20" i="1"/>
  <c r="K24" i="1"/>
  <c r="K28" i="1"/>
  <c r="K19" i="1"/>
  <c r="K23" i="1"/>
  <c r="J26" i="1" l="1"/>
  <c r="J22" i="1"/>
  <c r="J31" i="1"/>
  <c r="J12" i="1"/>
  <c r="J27" i="1"/>
  <c r="J23" i="1"/>
  <c r="J19" i="1"/>
  <c r="J25" i="1"/>
  <c r="J21" i="1"/>
  <c r="J28" i="1"/>
  <c r="J24" i="1"/>
  <c r="J20" i="1"/>
  <c r="L20" i="1" s="1"/>
  <c r="J18" i="1"/>
  <c r="J29" i="1"/>
  <c r="L29" i="1" s="1"/>
  <c r="L24" i="1"/>
  <c r="K30" i="1"/>
  <c r="K32" i="1" s="1"/>
  <c r="L31" i="1"/>
  <c r="L28" i="1"/>
  <c r="L27" i="1"/>
  <c r="L23" i="1"/>
  <c r="D30" i="1"/>
  <c r="D32" i="1" s="1"/>
  <c r="I18" i="1"/>
  <c r="L19" i="1"/>
  <c r="L22" i="1"/>
  <c r="L21" i="1"/>
  <c r="L25" i="1"/>
  <c r="L26" i="1"/>
  <c r="L18" i="1" l="1"/>
  <c r="L30" i="1" s="1"/>
  <c r="L32" i="1" s="1"/>
  <c r="I30" i="1"/>
  <c r="I32" i="1" s="1"/>
  <c r="J30" i="1"/>
  <c r="J32" i="1" s="1"/>
</calcChain>
</file>

<file path=xl/sharedStrings.xml><?xml version="1.0" encoding="utf-8"?>
<sst xmlns="http://schemas.openxmlformats.org/spreadsheetml/2006/main" count="51" uniqueCount="50">
  <si>
    <t>2016. évi kiadások</t>
  </si>
  <si>
    <t xml:space="preserve">Kiadásnem </t>
  </si>
  <si>
    <t>KÖPSZ</t>
  </si>
  <si>
    <t>CSÁO</t>
  </si>
  <si>
    <t>CS-gyj.szolg.</t>
  </si>
  <si>
    <t>Halj.Átmeneti szállás</t>
  </si>
  <si>
    <t>Halj.nappali e.</t>
  </si>
  <si>
    <t>Utcai szoc m.</t>
  </si>
  <si>
    <t>összesen</t>
  </si>
  <si>
    <t>Rendszeres személyi juttatások</t>
  </si>
  <si>
    <t>Nem rendszeres személyi juttatások</t>
  </si>
  <si>
    <t>Külső személyi juttatások</t>
  </si>
  <si>
    <t>Személyi juttatások összesen:</t>
  </si>
  <si>
    <t>Munkaadót terhelő járulékok összesen:</t>
  </si>
  <si>
    <t>Személyi jellegű kifizetések összesen:</t>
  </si>
  <si>
    <t>Közös feladatellátásból adódó dologi és egyéb kiadás</t>
  </si>
  <si>
    <t>Dologi  és egyéb  kiadások összesen:</t>
  </si>
  <si>
    <t>Egyéb településekre nem osztható dologi és egyéb kiadások</t>
  </si>
  <si>
    <t>KIADÁSOK ÖSSZESEN:</t>
  </si>
  <si>
    <t>Település neve</t>
  </si>
  <si>
    <t>lakosságszám</t>
  </si>
  <si>
    <t>0-17 éves korig</t>
  </si>
  <si>
    <t>2015. évi igényelt normatív támogatások</t>
  </si>
  <si>
    <t>Igényelt normatív támogatások összesen</t>
  </si>
  <si>
    <t>Költségek felosztása lakosság arányosan</t>
  </si>
  <si>
    <t>Elszámolás eredménye        Maradvány (+)/ Fizetendő (-)</t>
  </si>
  <si>
    <t xml:space="preserve">Állami normatívából a településekre jutó         </t>
  </si>
  <si>
    <t xml:space="preserve">Kistérségi </t>
  </si>
  <si>
    <t>családsegítés fajlagos összeg (Ft/lakos)</t>
  </si>
  <si>
    <t>gyermekjóléti fajlagos összeg (Ft/gyerek)</t>
  </si>
  <si>
    <t>családsegítés</t>
  </si>
  <si>
    <t>gyermekjóléti</t>
  </si>
  <si>
    <t>Személyi juttatások és járulékok</t>
  </si>
  <si>
    <t>Dologi kiadások</t>
  </si>
  <si>
    <t>Decs</t>
  </si>
  <si>
    <t>Bátaszék</t>
  </si>
  <si>
    <t>Felsőnána</t>
  </si>
  <si>
    <t>Harc</t>
  </si>
  <si>
    <t>Kéty</t>
  </si>
  <si>
    <t>Murga</t>
  </si>
  <si>
    <t>Őcsény</t>
  </si>
  <si>
    <t>Pörböly</t>
  </si>
  <si>
    <t>Várdomb</t>
  </si>
  <si>
    <t>Szálka</t>
  </si>
  <si>
    <t>Zomba</t>
  </si>
  <si>
    <t>Szedres</t>
  </si>
  <si>
    <t>Települések összesen:</t>
  </si>
  <si>
    <t>Szekszárd</t>
  </si>
  <si>
    <t>Mindösszesen:</t>
  </si>
  <si>
    <t>összes lehívott normatíva                     (2. mell. 3. a) pont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</si>
</sst>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&quot;Ft&quot;_-;\-* #,##0\ &quot;Ft&quot;_-;_-* &quot;-&quot;????\ &quot;Ft&quot;_-;_-@_-"/>
    <numFmt numFmtId="165" formatCode="#,##0_ ;\-#,##0\ "/>
    <numFmt numFmtId="166" formatCode="_-* #,##0.0000\ &quot;Ft&quot;_-;\-* #,##0.0000\ &quot;Ft&quot;_-;_-* &quot;-&quot;????\ &quot;Ft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64" fontId="0" fillId="0" borderId="9" xfId="0" applyNumberFormat="1" applyFill="1" applyBorder="1"/>
    <xf numFmtId="164" fontId="0" fillId="0" borderId="10" xfId="0" applyNumberFormat="1" applyFill="1" applyBorder="1"/>
    <xf numFmtId="164" fontId="0" fillId="0" borderId="10" xfId="0" applyNumberFormat="1" applyBorder="1"/>
    <xf numFmtId="164" fontId="0" fillId="0" borderId="0" xfId="0" applyNumberFormat="1"/>
    <xf numFmtId="164" fontId="0" fillId="0" borderId="6" xfId="0" applyNumberFormat="1" applyFill="1" applyBorder="1"/>
    <xf numFmtId="164" fontId="1" fillId="0" borderId="5" xfId="0" applyNumberFormat="1" applyFont="1" applyBorder="1"/>
    <xf numFmtId="164" fontId="1" fillId="0" borderId="4" xfId="0" applyNumberFormat="1" applyFont="1" applyBorder="1"/>
    <xf numFmtId="164" fontId="0" fillId="0" borderId="13" xfId="0" applyNumberFormat="1" applyFill="1" applyBorder="1"/>
    <xf numFmtId="164" fontId="0" fillId="0" borderId="14" xfId="0" applyNumberFormat="1" applyFill="1" applyBorder="1"/>
    <xf numFmtId="164" fontId="1" fillId="2" borderId="5" xfId="0" applyNumberFormat="1" applyFont="1" applyFill="1" applyBorder="1"/>
    <xf numFmtId="164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right"/>
    </xf>
    <xf numFmtId="165" fontId="4" fillId="0" borderId="5" xfId="0" applyNumberFormat="1" applyFont="1" applyBorder="1"/>
    <xf numFmtId="165" fontId="5" fillId="0" borderId="4" xfId="0" applyNumberFormat="1" applyFont="1" applyBorder="1"/>
    <xf numFmtId="164" fontId="0" fillId="0" borderId="5" xfId="0" applyNumberFormat="1" applyBorder="1"/>
    <xf numFmtId="164" fontId="0" fillId="2" borderId="5" xfId="0" applyNumberFormat="1" applyFill="1" applyBorder="1"/>
    <xf numFmtId="0" fontId="0" fillId="0" borderId="2" xfId="0" applyBorder="1" applyAlignment="1">
      <alignment horizontal="right"/>
    </xf>
    <xf numFmtId="0" fontId="1" fillId="0" borderId="2" xfId="0" applyFont="1" applyBorder="1" applyAlignment="1">
      <alignment horizontal="right"/>
    </xf>
    <xf numFmtId="165" fontId="1" fillId="0" borderId="5" xfId="0" applyNumberFormat="1" applyFont="1" applyBorder="1"/>
    <xf numFmtId="165" fontId="1" fillId="0" borderId="4" xfId="0" applyNumberFormat="1" applyFont="1" applyBorder="1"/>
    <xf numFmtId="0" fontId="0" fillId="0" borderId="2" xfId="0" applyFill="1" applyBorder="1" applyAlignment="1">
      <alignment horizontal="right"/>
    </xf>
    <xf numFmtId="164" fontId="0" fillId="2" borderId="13" xfId="0" applyNumberFormat="1" applyFill="1" applyBorder="1"/>
    <xf numFmtId="0" fontId="1" fillId="0" borderId="9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left"/>
    </xf>
    <xf numFmtId="165" fontId="2" fillId="0" borderId="0" xfId="0" applyNumberFormat="1" applyFont="1"/>
    <xf numFmtId="164" fontId="2" fillId="0" borderId="0" xfId="0" applyNumberFormat="1" applyFont="1"/>
    <xf numFmtId="0" fontId="2" fillId="0" borderId="2" xfId="0" applyFont="1" applyBorder="1" applyAlignment="1">
      <alignment wrapText="1"/>
    </xf>
    <xf numFmtId="164" fontId="2" fillId="0" borderId="5" xfId="0" applyNumberFormat="1" applyFont="1" applyBorder="1"/>
    <xf numFmtId="166" fontId="0" fillId="0" borderId="0" xfId="0" applyNumberFormat="1"/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19" zoomScale="70" zoomScaleNormal="70" workbookViewId="0">
      <selection activeCell="I34" sqref="I34"/>
    </sheetView>
  </sheetViews>
  <sheetFormatPr defaultRowHeight="15" x14ac:dyDescent="0.25"/>
  <cols>
    <col min="1" max="1" width="22.7109375" customWidth="1"/>
    <col min="2" max="2" width="13.7109375" customWidth="1"/>
    <col min="3" max="3" width="11.85546875" hidden="1" customWidth="1"/>
    <col min="4" max="4" width="15.85546875" customWidth="1"/>
    <col min="5" max="5" width="17.5703125" customWidth="1"/>
    <col min="6" max="6" width="19.85546875" bestFit="1" customWidth="1"/>
    <col min="7" max="7" width="16.42578125" customWidth="1"/>
    <col min="8" max="8" width="14.5703125" customWidth="1"/>
    <col min="9" max="9" width="17.140625" customWidth="1"/>
    <col min="10" max="10" width="15.28515625" customWidth="1"/>
    <col min="11" max="11" width="14.85546875" customWidth="1"/>
    <col min="12" max="12" width="19.28515625" customWidth="1"/>
  </cols>
  <sheetData>
    <row r="1" spans="1:12" x14ac:dyDescent="0.25">
      <c r="E1" s="68" t="s">
        <v>0</v>
      </c>
      <c r="F1" s="68"/>
      <c r="G1" s="68"/>
      <c r="H1" s="68"/>
      <c r="I1" s="68"/>
      <c r="J1" s="68"/>
    </row>
    <row r="2" spans="1:12" ht="30" x14ac:dyDescent="0.25">
      <c r="A2" s="69" t="s">
        <v>1</v>
      </c>
      <c r="B2" s="70"/>
      <c r="C2" s="71"/>
      <c r="D2" s="1" t="s">
        <v>2</v>
      </c>
      <c r="E2" s="1" t="s">
        <v>3</v>
      </c>
      <c r="F2" s="2" t="s">
        <v>4</v>
      </c>
      <c r="G2" s="1" t="s">
        <v>5</v>
      </c>
      <c r="H2" s="1" t="s">
        <v>6</v>
      </c>
      <c r="I2" s="3" t="s">
        <v>7</v>
      </c>
      <c r="J2" s="1" t="s">
        <v>8</v>
      </c>
    </row>
    <row r="3" spans="1:12" ht="15" customHeight="1" x14ac:dyDescent="0.25">
      <c r="A3" s="72" t="s">
        <v>9</v>
      </c>
      <c r="B3" s="73"/>
      <c r="C3" s="73"/>
      <c r="D3" s="4"/>
      <c r="E3" s="4"/>
      <c r="F3" s="5">
        <f>27082865/9*12</f>
        <v>36110486.666666664</v>
      </c>
      <c r="G3" s="4"/>
      <c r="H3" s="4"/>
      <c r="I3" s="5"/>
      <c r="J3" s="6">
        <f>SUM(D3:I3)</f>
        <v>36110486.666666664</v>
      </c>
      <c r="K3" s="7"/>
      <c r="L3" s="7"/>
    </row>
    <row r="4" spans="1:12" x14ac:dyDescent="0.25">
      <c r="A4" s="74" t="s">
        <v>10</v>
      </c>
      <c r="B4" s="75"/>
      <c r="C4" s="75"/>
      <c r="D4" s="8"/>
      <c r="E4" s="8"/>
      <c r="F4" s="5"/>
      <c r="G4" s="8"/>
      <c r="H4" s="8"/>
      <c r="I4" s="5"/>
      <c r="J4" s="6">
        <f t="shared" ref="J4:J11" si="0">SUM(D4:I4)</f>
        <v>0</v>
      </c>
      <c r="K4" s="7"/>
      <c r="L4" s="7"/>
    </row>
    <row r="5" spans="1:12" x14ac:dyDescent="0.25">
      <c r="A5" s="76" t="s">
        <v>11</v>
      </c>
      <c r="B5" s="77"/>
      <c r="C5" s="77"/>
      <c r="D5" s="8"/>
      <c r="E5" s="8"/>
      <c r="F5" s="5"/>
      <c r="G5" s="8"/>
      <c r="H5" s="8"/>
      <c r="I5" s="5"/>
      <c r="J5" s="6">
        <f t="shared" si="0"/>
        <v>0</v>
      </c>
      <c r="K5" s="7"/>
      <c r="L5" s="7"/>
    </row>
    <row r="6" spans="1:12" x14ac:dyDescent="0.25">
      <c r="A6" s="59" t="s">
        <v>12</v>
      </c>
      <c r="B6" s="60"/>
      <c r="C6" s="60"/>
      <c r="D6" s="9">
        <f t="shared" ref="D6:J6" si="1">SUM(D3:D5)</f>
        <v>0</v>
      </c>
      <c r="E6" s="9">
        <f t="shared" si="1"/>
        <v>0</v>
      </c>
      <c r="F6" s="10">
        <f t="shared" si="1"/>
        <v>36110486.666666664</v>
      </c>
      <c r="G6" s="9">
        <f t="shared" si="1"/>
        <v>0</v>
      </c>
      <c r="H6" s="9">
        <f t="shared" si="1"/>
        <v>0</v>
      </c>
      <c r="I6" s="10">
        <f t="shared" si="1"/>
        <v>0</v>
      </c>
      <c r="J6" s="10">
        <f t="shared" si="1"/>
        <v>36110486.666666664</v>
      </c>
      <c r="K6" s="7"/>
      <c r="L6" s="7"/>
    </row>
    <row r="7" spans="1:12" x14ac:dyDescent="0.25">
      <c r="A7" s="59" t="s">
        <v>13</v>
      </c>
      <c r="B7" s="60"/>
      <c r="C7" s="60"/>
      <c r="D7" s="9"/>
      <c r="E7" s="9"/>
      <c r="F7" s="10">
        <f>8283048/912</f>
        <v>9082.28947368421</v>
      </c>
      <c r="G7" s="9"/>
      <c r="H7" s="9"/>
      <c r="I7" s="10"/>
      <c r="J7" s="6">
        <f t="shared" si="0"/>
        <v>9082.28947368421</v>
      </c>
      <c r="K7" s="7"/>
      <c r="L7" s="7"/>
    </row>
    <row r="8" spans="1:12" x14ac:dyDescent="0.25">
      <c r="A8" s="59" t="s">
        <v>14</v>
      </c>
      <c r="B8" s="60"/>
      <c r="C8" s="60"/>
      <c r="D8" s="9">
        <f t="shared" ref="D8:J8" si="2">+D6+D7</f>
        <v>0</v>
      </c>
      <c r="E8" s="9">
        <f t="shared" si="2"/>
        <v>0</v>
      </c>
      <c r="F8" s="10">
        <f t="shared" si="2"/>
        <v>36119568.956140347</v>
      </c>
      <c r="G8" s="9">
        <f t="shared" si="2"/>
        <v>0</v>
      </c>
      <c r="H8" s="9">
        <f t="shared" si="2"/>
        <v>0</v>
      </c>
      <c r="I8" s="10">
        <f t="shared" si="2"/>
        <v>0</v>
      </c>
      <c r="J8" s="10">
        <f t="shared" si="2"/>
        <v>36119568.956140347</v>
      </c>
      <c r="K8" s="7"/>
      <c r="L8" s="7"/>
    </row>
    <row r="9" spans="1:12" ht="15" customHeight="1" x14ac:dyDescent="0.25">
      <c r="A9" s="61" t="s">
        <v>15</v>
      </c>
      <c r="B9" s="62"/>
      <c r="C9" s="62"/>
      <c r="D9" s="8"/>
      <c r="E9" s="8"/>
      <c r="F9" s="5">
        <v>2678214</v>
      </c>
      <c r="G9" s="8"/>
      <c r="H9" s="8"/>
      <c r="I9" s="5"/>
      <c r="J9" s="6">
        <f t="shared" si="0"/>
        <v>2678214</v>
      </c>
      <c r="K9" s="7"/>
      <c r="L9" s="7"/>
    </row>
    <row r="10" spans="1:12" x14ac:dyDescent="0.25">
      <c r="A10" s="59" t="s">
        <v>16</v>
      </c>
      <c r="B10" s="60"/>
      <c r="C10" s="60"/>
      <c r="D10" s="9">
        <f t="shared" ref="D10:J10" si="3">+D9</f>
        <v>0</v>
      </c>
      <c r="E10" s="9">
        <f t="shared" si="3"/>
        <v>0</v>
      </c>
      <c r="F10" s="10">
        <f t="shared" si="3"/>
        <v>2678214</v>
      </c>
      <c r="G10" s="9">
        <f t="shared" si="3"/>
        <v>0</v>
      </c>
      <c r="H10" s="9">
        <f t="shared" si="3"/>
        <v>0</v>
      </c>
      <c r="I10" s="10">
        <f t="shared" si="3"/>
        <v>0</v>
      </c>
      <c r="J10" s="10">
        <f t="shared" si="3"/>
        <v>2678214</v>
      </c>
      <c r="K10" s="7"/>
      <c r="L10" s="7"/>
    </row>
    <row r="11" spans="1:12" x14ac:dyDescent="0.25">
      <c r="A11" s="63" t="s">
        <v>17</v>
      </c>
      <c r="B11" s="64"/>
      <c r="C11" s="64"/>
      <c r="D11" s="11"/>
      <c r="E11" s="11"/>
      <c r="F11" s="12">
        <v>3609288</v>
      </c>
      <c r="G11" s="11"/>
      <c r="H11" s="11"/>
      <c r="I11" s="12"/>
      <c r="J11" s="6">
        <f t="shared" si="0"/>
        <v>3609288</v>
      </c>
      <c r="K11" s="7"/>
      <c r="L11" s="7"/>
    </row>
    <row r="12" spans="1:12" x14ac:dyDescent="0.25">
      <c r="A12" s="65" t="s">
        <v>18</v>
      </c>
      <c r="B12" s="66"/>
      <c r="C12" s="67"/>
      <c r="D12" s="13">
        <f t="shared" ref="D12:J12" si="4">+D8+D10+D11</f>
        <v>0</v>
      </c>
      <c r="E12" s="13">
        <f t="shared" si="4"/>
        <v>0</v>
      </c>
      <c r="F12" s="13">
        <f t="shared" si="4"/>
        <v>42407070.956140347</v>
      </c>
      <c r="G12" s="13">
        <f t="shared" si="4"/>
        <v>0</v>
      </c>
      <c r="H12" s="13">
        <f t="shared" si="4"/>
        <v>0</v>
      </c>
      <c r="I12" s="13">
        <f t="shared" si="4"/>
        <v>0</v>
      </c>
      <c r="J12" s="13">
        <f t="shared" si="4"/>
        <v>42407070.956140347</v>
      </c>
      <c r="K12" s="7"/>
      <c r="L12" s="7"/>
    </row>
    <row r="13" spans="1:12" x14ac:dyDescent="0.25">
      <c r="B13" s="7"/>
      <c r="C13" s="7"/>
      <c r="D13" s="7"/>
      <c r="K13" s="7"/>
      <c r="L13" s="7"/>
    </row>
    <row r="14" spans="1:12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5" customHeight="1" x14ac:dyDescent="0.25">
      <c r="A15" s="42" t="s">
        <v>19</v>
      </c>
      <c r="B15" s="45" t="s">
        <v>20</v>
      </c>
      <c r="C15" s="48" t="s">
        <v>21</v>
      </c>
      <c r="D15" s="39" t="s">
        <v>22</v>
      </c>
      <c r="E15" s="51"/>
      <c r="F15" s="51"/>
      <c r="G15" s="51"/>
      <c r="H15" s="40"/>
      <c r="I15" s="52" t="s">
        <v>23</v>
      </c>
      <c r="J15" s="55" t="s">
        <v>24</v>
      </c>
      <c r="K15" s="56"/>
      <c r="L15" s="34" t="s">
        <v>25</v>
      </c>
    </row>
    <row r="16" spans="1:12" ht="15" customHeight="1" x14ac:dyDescent="0.25">
      <c r="A16" s="43"/>
      <c r="B16" s="46"/>
      <c r="C16" s="49"/>
      <c r="D16" s="37" t="s">
        <v>26</v>
      </c>
      <c r="E16" s="39" t="s">
        <v>27</v>
      </c>
      <c r="F16" s="40"/>
      <c r="G16" s="39" t="s">
        <v>27</v>
      </c>
      <c r="H16" s="40"/>
      <c r="I16" s="53"/>
      <c r="J16" s="57"/>
      <c r="K16" s="58"/>
      <c r="L16" s="35"/>
    </row>
    <row r="17" spans="1:12" ht="22.5" x14ac:dyDescent="0.25">
      <c r="A17" s="44"/>
      <c r="B17" s="47"/>
      <c r="C17" s="50"/>
      <c r="D17" s="38"/>
      <c r="E17" s="14" t="s">
        <v>28</v>
      </c>
      <c r="F17" s="14" t="s">
        <v>29</v>
      </c>
      <c r="G17" s="15" t="s">
        <v>30</v>
      </c>
      <c r="H17" s="15" t="s">
        <v>31</v>
      </c>
      <c r="I17" s="54"/>
      <c r="J17" s="14" t="s">
        <v>32</v>
      </c>
      <c r="K17" s="14" t="s">
        <v>33</v>
      </c>
      <c r="L17" s="36"/>
    </row>
    <row r="18" spans="1:12" x14ac:dyDescent="0.25">
      <c r="A18" s="16" t="s">
        <v>34</v>
      </c>
      <c r="B18" s="17">
        <v>4127</v>
      </c>
      <c r="C18" s="18"/>
      <c r="D18" s="19">
        <f>B34/B32*B18</f>
        <v>2008830.4587482219</v>
      </c>
      <c r="E18" s="19">
        <v>0</v>
      </c>
      <c r="F18" s="19">
        <v>0</v>
      </c>
      <c r="G18" s="19">
        <f>+E18*B18</f>
        <v>0</v>
      </c>
      <c r="H18" s="19">
        <f>+F18*C18</f>
        <v>0</v>
      </c>
      <c r="I18" s="13">
        <f>+D18+G18+H18</f>
        <v>2008830.4587482219</v>
      </c>
      <c r="J18" s="19">
        <f t="shared" ref="J18:J29" si="5">$J$8/$B$32*B18</f>
        <v>3313154.8071210706</v>
      </c>
      <c r="K18" s="19">
        <f t="shared" ref="K18:K29" si="6">$J$10/$B$32*B18</f>
        <v>245665.65562766715</v>
      </c>
      <c r="L18" s="20">
        <f>+I18-J18-K18</f>
        <v>-1549990.0040005159</v>
      </c>
    </row>
    <row r="19" spans="1:12" x14ac:dyDescent="0.25">
      <c r="A19" s="16" t="s">
        <v>35</v>
      </c>
      <c r="B19" s="17"/>
      <c r="C19" s="18"/>
      <c r="D19" s="19">
        <f>+B34/B32*B19</f>
        <v>0</v>
      </c>
      <c r="E19" s="19"/>
      <c r="F19" s="19"/>
      <c r="G19" s="19"/>
      <c r="H19" s="19"/>
      <c r="I19" s="13">
        <f t="shared" ref="I19:I29" si="7">+D19+G19+H19</f>
        <v>0</v>
      </c>
      <c r="J19" s="19">
        <f t="shared" si="5"/>
        <v>0</v>
      </c>
      <c r="K19" s="19">
        <f t="shared" si="6"/>
        <v>0</v>
      </c>
      <c r="L19" s="20">
        <f>+I19-J19-K19</f>
        <v>0</v>
      </c>
    </row>
    <row r="20" spans="1:12" x14ac:dyDescent="0.25">
      <c r="A20" s="16" t="s">
        <v>36</v>
      </c>
      <c r="B20" s="17"/>
      <c r="C20" s="18"/>
      <c r="D20" s="19">
        <f>B34/B32*B20</f>
        <v>0</v>
      </c>
      <c r="E20" s="19">
        <v>0</v>
      </c>
      <c r="F20" s="19">
        <v>0</v>
      </c>
      <c r="G20" s="19">
        <f t="shared" ref="G20:H29" si="8">+E20*B20</f>
        <v>0</v>
      </c>
      <c r="H20" s="19">
        <f t="shared" si="8"/>
        <v>0</v>
      </c>
      <c r="I20" s="13">
        <f t="shared" si="7"/>
        <v>0</v>
      </c>
      <c r="J20" s="19">
        <f t="shared" si="5"/>
        <v>0</v>
      </c>
      <c r="K20" s="19">
        <f t="shared" si="6"/>
        <v>0</v>
      </c>
      <c r="L20" s="20">
        <f t="shared" ref="L20:L29" si="9">+I20-J20-K20</f>
        <v>0</v>
      </c>
    </row>
    <row r="21" spans="1:12" x14ac:dyDescent="0.25">
      <c r="A21" s="16" t="s">
        <v>37</v>
      </c>
      <c r="B21" s="17"/>
      <c r="C21" s="18"/>
      <c r="D21" s="19">
        <f>B34/B32*B21</f>
        <v>0</v>
      </c>
      <c r="E21" s="19">
        <v>0</v>
      </c>
      <c r="F21" s="19">
        <v>0</v>
      </c>
      <c r="G21" s="19">
        <f t="shared" si="8"/>
        <v>0</v>
      </c>
      <c r="H21" s="19">
        <f t="shared" si="8"/>
        <v>0</v>
      </c>
      <c r="I21" s="13">
        <f t="shared" si="7"/>
        <v>0</v>
      </c>
      <c r="J21" s="19">
        <f t="shared" si="5"/>
        <v>0</v>
      </c>
      <c r="K21" s="19">
        <f t="shared" si="6"/>
        <v>0</v>
      </c>
      <c r="L21" s="20">
        <f t="shared" si="9"/>
        <v>0</v>
      </c>
    </row>
    <row r="22" spans="1:12" x14ac:dyDescent="0.25">
      <c r="A22" s="16" t="s">
        <v>38</v>
      </c>
      <c r="B22" s="17"/>
      <c r="C22" s="18"/>
      <c r="D22" s="19">
        <f>B34/B32*B22</f>
        <v>0</v>
      </c>
      <c r="E22" s="19">
        <v>0</v>
      </c>
      <c r="F22" s="19">
        <v>0</v>
      </c>
      <c r="G22" s="19">
        <f t="shared" si="8"/>
        <v>0</v>
      </c>
      <c r="H22" s="19">
        <f t="shared" si="8"/>
        <v>0</v>
      </c>
      <c r="I22" s="13">
        <f t="shared" si="7"/>
        <v>0</v>
      </c>
      <c r="J22" s="19">
        <f t="shared" si="5"/>
        <v>0</v>
      </c>
      <c r="K22" s="19">
        <f t="shared" si="6"/>
        <v>0</v>
      </c>
      <c r="L22" s="20">
        <f t="shared" si="9"/>
        <v>0</v>
      </c>
    </row>
    <row r="23" spans="1:12" x14ac:dyDescent="0.25">
      <c r="A23" s="16" t="s">
        <v>39</v>
      </c>
      <c r="B23" s="17"/>
      <c r="C23" s="18"/>
      <c r="D23" s="19">
        <f>B34/B32*B23</f>
        <v>0</v>
      </c>
      <c r="E23" s="19">
        <v>0</v>
      </c>
      <c r="F23" s="19">
        <v>0</v>
      </c>
      <c r="G23" s="19">
        <f t="shared" si="8"/>
        <v>0</v>
      </c>
      <c r="H23" s="19">
        <f t="shared" si="8"/>
        <v>0</v>
      </c>
      <c r="I23" s="13">
        <f t="shared" si="7"/>
        <v>0</v>
      </c>
      <c r="J23" s="19">
        <f t="shared" si="5"/>
        <v>0</v>
      </c>
      <c r="K23" s="19">
        <f t="shared" si="6"/>
        <v>0</v>
      </c>
      <c r="L23" s="20">
        <f t="shared" si="9"/>
        <v>0</v>
      </c>
    </row>
    <row r="24" spans="1:12" x14ac:dyDescent="0.25">
      <c r="A24" s="16" t="s">
        <v>40</v>
      </c>
      <c r="B24" s="17">
        <v>2460</v>
      </c>
      <c r="C24" s="18"/>
      <c r="D24" s="19">
        <f>B34/B32*B24</f>
        <v>1197412.8733997156</v>
      </c>
      <c r="E24" s="19">
        <v>0</v>
      </c>
      <c r="F24" s="19">
        <v>0</v>
      </c>
      <c r="G24" s="19">
        <f t="shared" si="8"/>
        <v>0</v>
      </c>
      <c r="H24" s="19">
        <f t="shared" si="8"/>
        <v>0</v>
      </c>
      <c r="I24" s="13">
        <f t="shared" si="7"/>
        <v>1197412.8733997156</v>
      </c>
      <c r="J24" s="19">
        <f t="shared" si="5"/>
        <v>1974887.5273849852</v>
      </c>
      <c r="K24" s="19">
        <f t="shared" si="6"/>
        <v>146435.06490042675</v>
      </c>
      <c r="L24" s="20">
        <f t="shared" si="9"/>
        <v>-923909.71888569638</v>
      </c>
    </row>
    <row r="25" spans="1:12" x14ac:dyDescent="0.25">
      <c r="A25" s="16" t="s">
        <v>41</v>
      </c>
      <c r="B25" s="17">
        <v>567</v>
      </c>
      <c r="C25" s="18"/>
      <c r="D25" s="19">
        <f>B34/B32*B25</f>
        <v>275989.06472261733</v>
      </c>
      <c r="E25" s="19">
        <v>0</v>
      </c>
      <c r="F25" s="19">
        <v>0</v>
      </c>
      <c r="G25" s="19">
        <f>+E25*B25</f>
        <v>0</v>
      </c>
      <c r="H25" s="19">
        <f>+F25*C25</f>
        <v>0</v>
      </c>
      <c r="I25" s="13">
        <f>+D25+G25+H25</f>
        <v>275989.06472261733</v>
      </c>
      <c r="J25" s="19">
        <f t="shared" si="5"/>
        <v>455187.49106800265</v>
      </c>
      <c r="K25" s="19">
        <f t="shared" si="6"/>
        <v>33751.496666073966</v>
      </c>
      <c r="L25" s="20">
        <f t="shared" si="9"/>
        <v>-212949.92301145929</v>
      </c>
    </row>
    <row r="26" spans="1:12" x14ac:dyDescent="0.25">
      <c r="A26" s="16" t="s">
        <v>42</v>
      </c>
      <c r="B26" s="17">
        <v>1211</v>
      </c>
      <c r="C26" s="18"/>
      <c r="D26" s="19">
        <f>B34/B32*B26</f>
        <v>589458.12588904693</v>
      </c>
      <c r="E26" s="19">
        <v>0</v>
      </c>
      <c r="F26" s="19">
        <v>0</v>
      </c>
      <c r="G26" s="19">
        <f>+E26*B26</f>
        <v>0</v>
      </c>
      <c r="H26" s="19">
        <f>+F26*C26</f>
        <v>0</v>
      </c>
      <c r="I26" s="13">
        <f>+D26+G26+H26</f>
        <v>589458.12588904693</v>
      </c>
      <c r="J26" s="19">
        <f t="shared" si="5"/>
        <v>972190.5673427711</v>
      </c>
      <c r="K26" s="19">
        <f t="shared" si="6"/>
        <v>72086.529916429587</v>
      </c>
      <c r="L26" s="20">
        <f t="shared" si="9"/>
        <v>-454818.97137015377</v>
      </c>
    </row>
    <row r="27" spans="1:12" x14ac:dyDescent="0.25">
      <c r="A27" s="16" t="s">
        <v>43</v>
      </c>
      <c r="B27" s="17">
        <v>649</v>
      </c>
      <c r="C27" s="18"/>
      <c r="D27" s="19">
        <f>B34/B32*B27</f>
        <v>315902.82716927456</v>
      </c>
      <c r="E27" s="19">
        <v>0</v>
      </c>
      <c r="F27" s="19">
        <v>0</v>
      </c>
      <c r="G27" s="19">
        <f t="shared" si="8"/>
        <v>0</v>
      </c>
      <c r="H27" s="19">
        <f t="shared" si="8"/>
        <v>0</v>
      </c>
      <c r="I27" s="13">
        <f t="shared" si="7"/>
        <v>315902.82716927456</v>
      </c>
      <c r="J27" s="19">
        <f t="shared" si="5"/>
        <v>521017.07531416882</v>
      </c>
      <c r="K27" s="19">
        <f t="shared" si="6"/>
        <v>38632.665496088193</v>
      </c>
      <c r="L27" s="20">
        <f t="shared" si="9"/>
        <v>-243746.91364098244</v>
      </c>
    </row>
    <row r="28" spans="1:12" x14ac:dyDescent="0.25">
      <c r="A28" s="16" t="s">
        <v>44</v>
      </c>
      <c r="B28" s="17"/>
      <c r="C28" s="18"/>
      <c r="D28" s="19">
        <f>B34/B32*B28</f>
        <v>0</v>
      </c>
      <c r="E28" s="19">
        <v>0</v>
      </c>
      <c r="F28" s="19">
        <v>0</v>
      </c>
      <c r="G28" s="19">
        <f t="shared" si="8"/>
        <v>0</v>
      </c>
      <c r="H28" s="19">
        <f t="shared" si="8"/>
        <v>0</v>
      </c>
      <c r="I28" s="13">
        <f t="shared" si="7"/>
        <v>0</v>
      </c>
      <c r="J28" s="19">
        <f t="shared" si="5"/>
        <v>0</v>
      </c>
      <c r="K28" s="19">
        <f t="shared" si="6"/>
        <v>0</v>
      </c>
      <c r="L28" s="20">
        <f t="shared" si="9"/>
        <v>0</v>
      </c>
    </row>
    <row r="29" spans="1:12" x14ac:dyDescent="0.25">
      <c r="A29" s="21" t="s">
        <v>45</v>
      </c>
      <c r="B29" s="17">
        <v>2268</v>
      </c>
      <c r="C29" s="18"/>
      <c r="D29" s="19">
        <f>B34/B32*B29</f>
        <v>1103956.2588904693</v>
      </c>
      <c r="E29" s="19">
        <v>0</v>
      </c>
      <c r="F29" s="19">
        <v>0</v>
      </c>
      <c r="G29" s="19">
        <f t="shared" si="8"/>
        <v>0</v>
      </c>
      <c r="H29" s="19">
        <f t="shared" si="8"/>
        <v>0</v>
      </c>
      <c r="I29" s="13">
        <f t="shared" si="7"/>
        <v>1103956.2588904693</v>
      </c>
      <c r="J29" s="19">
        <f t="shared" si="5"/>
        <v>1820749.9642720106</v>
      </c>
      <c r="K29" s="19">
        <f t="shared" si="6"/>
        <v>135005.98666429587</v>
      </c>
      <c r="L29" s="20">
        <f t="shared" si="9"/>
        <v>-851799.69204583718</v>
      </c>
    </row>
    <row r="30" spans="1:12" x14ac:dyDescent="0.25">
      <c r="A30" s="22" t="s">
        <v>46</v>
      </c>
      <c r="B30" s="23">
        <f>SUM(B18:B29)</f>
        <v>11282</v>
      </c>
      <c r="C30" s="24">
        <f>SUM(C18:C28)</f>
        <v>0</v>
      </c>
      <c r="D30" s="9">
        <f>SUM(D18:D29)</f>
        <v>5491549.6088193459</v>
      </c>
      <c r="E30" s="9"/>
      <c r="F30" s="9"/>
      <c r="G30" s="9">
        <f t="shared" ref="G30:L30" si="10">SUM(G18:G29)</f>
        <v>0</v>
      </c>
      <c r="H30" s="9">
        <f t="shared" si="10"/>
        <v>0</v>
      </c>
      <c r="I30" s="13">
        <f t="shared" si="10"/>
        <v>5491549.6088193459</v>
      </c>
      <c r="J30" s="9">
        <f t="shared" si="10"/>
        <v>9057187.4325030092</v>
      </c>
      <c r="K30" s="9">
        <f t="shared" si="10"/>
        <v>671577.39927098155</v>
      </c>
      <c r="L30" s="13">
        <f t="shared" si="10"/>
        <v>-4237215.2229546448</v>
      </c>
    </row>
    <row r="31" spans="1:12" x14ac:dyDescent="0.25">
      <c r="A31" s="25" t="s">
        <v>47</v>
      </c>
      <c r="B31" s="17">
        <v>33710</v>
      </c>
      <c r="C31" s="18"/>
      <c r="D31" s="7">
        <f>B34/B32*B31</f>
        <v>16408450.391180655</v>
      </c>
      <c r="E31" s="19">
        <v>0</v>
      </c>
      <c r="F31" s="19">
        <v>0</v>
      </c>
      <c r="G31" s="19">
        <f>+E31*B31</f>
        <v>0</v>
      </c>
      <c r="H31" s="19">
        <f>+F31*C31</f>
        <v>0</v>
      </c>
      <c r="I31" s="13">
        <f>+D31+G31+H31</f>
        <v>16408450.391180655</v>
      </c>
      <c r="J31" s="19">
        <f>$J$8/$B$32*B31</f>
        <v>27062381.523637336</v>
      </c>
      <c r="K31" s="19">
        <f>$J$10/$B$32*B31+J11</f>
        <v>5615924.6007290184</v>
      </c>
      <c r="L31" s="26">
        <f>+I31-J31-K31</f>
        <v>-16269855.733185699</v>
      </c>
    </row>
    <row r="32" spans="1:12" x14ac:dyDescent="0.25">
      <c r="A32" s="27" t="s">
        <v>48</v>
      </c>
      <c r="B32" s="23">
        <f>+B30+B31</f>
        <v>44992</v>
      </c>
      <c r="C32" s="23">
        <f>+C30+C31</f>
        <v>0</v>
      </c>
      <c r="D32" s="9">
        <f>+D30+D31</f>
        <v>21900000</v>
      </c>
      <c r="E32" s="9"/>
      <c r="F32" s="9"/>
      <c r="G32" s="9">
        <f t="shared" ref="G32:L32" si="11">+G30+G31</f>
        <v>0</v>
      </c>
      <c r="H32" s="9">
        <f t="shared" si="11"/>
        <v>0</v>
      </c>
      <c r="I32" s="13">
        <f t="shared" si="11"/>
        <v>21900000</v>
      </c>
      <c r="J32" s="9">
        <f t="shared" si="11"/>
        <v>36119568.956140347</v>
      </c>
      <c r="K32" s="9">
        <f t="shared" si="11"/>
        <v>6287502</v>
      </c>
      <c r="L32" s="13">
        <f t="shared" si="11"/>
        <v>-20507070.956140343</v>
      </c>
    </row>
    <row r="33" spans="1:12" x14ac:dyDescent="0.25">
      <c r="A33" s="28"/>
      <c r="B33" s="29"/>
      <c r="C33" s="29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23.25" x14ac:dyDescent="0.25">
      <c r="A34" s="31" t="s">
        <v>49</v>
      </c>
      <c r="B34" s="32">
        <v>21900000</v>
      </c>
      <c r="C34" s="7"/>
      <c r="D34" s="7"/>
      <c r="E34" s="7"/>
      <c r="F34" s="7"/>
      <c r="G34" s="7"/>
      <c r="H34" s="7"/>
    </row>
    <row r="35" spans="1:12" x14ac:dyDescent="0.25">
      <c r="A35" s="41"/>
      <c r="B35" s="41"/>
      <c r="C35" s="7"/>
      <c r="D35" s="7"/>
      <c r="E35" s="7"/>
      <c r="F35" s="7"/>
      <c r="G35" s="7"/>
      <c r="H35" s="7"/>
    </row>
    <row r="36" spans="1:12" x14ac:dyDescent="0.25">
      <c r="B36" s="33"/>
      <c r="C36" s="33"/>
      <c r="D36" s="33"/>
      <c r="E36" s="33"/>
      <c r="F36" s="33"/>
      <c r="G36" s="33"/>
      <c r="H36" s="33"/>
    </row>
  </sheetData>
  <mergeCells count="23">
    <mergeCell ref="A12:C12"/>
    <mergeCell ref="E1:J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L15:L17"/>
    <mergeCell ref="D16:D17"/>
    <mergeCell ref="E16:F16"/>
    <mergeCell ref="G16:H16"/>
    <mergeCell ref="A35:B35"/>
    <mergeCell ref="A15:A17"/>
    <mergeCell ref="B15:B17"/>
    <mergeCell ref="C15:C17"/>
    <mergeCell ref="D15:H15"/>
    <mergeCell ref="I15:I17"/>
    <mergeCell ref="J15:K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ferib</cp:lastModifiedBy>
  <dcterms:created xsi:type="dcterms:W3CDTF">2016-11-17T08:09:54Z</dcterms:created>
  <dcterms:modified xsi:type="dcterms:W3CDTF">2016-11-17T10:42:17Z</dcterms:modified>
</cp:coreProperties>
</file>