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9" activeTab="17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5. sz. mell. " sheetId="8" r:id="rId8"/>
    <sheet name="6. sz. mell" sheetId="9" r:id="rId9"/>
    <sheet name="7. sz. mell" sheetId="10" r:id="rId10"/>
    <sheet name="8.sz. mell." sheetId="11" r:id="rId11"/>
    <sheet name="1.tájékoztató" sheetId="12" r:id="rId12"/>
    <sheet name="2. tájékoztató tábla" sheetId="13" r:id="rId13"/>
    <sheet name="3. tájékoztató tábla" sheetId="14" r:id="rId14"/>
    <sheet name="4. tájékoztató tábla" sheetId="15" r:id="rId15"/>
    <sheet name="5. tájékoztató tábla" sheetId="16" r:id="rId16"/>
    <sheet name="6. tájékoztató tábla" sheetId="17" r:id="rId17"/>
    <sheet name="7.1. tájékoztató tábla" sheetId="18" r:id="rId18"/>
    <sheet name="7.2. tájékoztató tábla" sheetId="19" r:id="rId19"/>
    <sheet name="7.3. tájékoztató tábla" sheetId="20" r:id="rId20"/>
    <sheet name="Munka2" sheetId="21" r:id="rId21"/>
    <sheet name="Munka1" sheetId="22" r:id="rId22"/>
  </sheets>
  <definedNames>
    <definedName name="_ftn1" localSheetId="19">'7.3. tájékoztató tábla'!$A$27</definedName>
    <definedName name="_ftnref1" localSheetId="19">'7.3. tájékoztató tábla'!$A$18</definedName>
    <definedName name="_xlnm.Print_Titles" localSheetId="8">'6. sz. mell'!$2:$7</definedName>
    <definedName name="_xlnm.Print_Titles" localSheetId="16">'6. tájékoztató tábla'!$2:$3</definedName>
    <definedName name="_xlnm.Print_Titles" localSheetId="9">'7. sz. mell'!$1:$6</definedName>
    <definedName name="_xlnm.Print_Titles" localSheetId="17">'7.1. tájékoztató tábla'!$2:$6</definedName>
    <definedName name="_xlnm.Print_Titles" localSheetId="10">'8.sz. mell.'!$1:$6</definedName>
    <definedName name="_xlnm.Print_Area" localSheetId="1">'1.1.sz.mell.'!$A$1:$G$151</definedName>
    <definedName name="_xlnm.Print_Area" localSheetId="11">'1.tájékoztató'!$A$1:$E$145</definedName>
    <definedName name="_xlnm.Print_Area" localSheetId="2">'2.1.sz.mell  '!$A$1:$J$32</definedName>
    <definedName name="_xlnm.Print_Area" localSheetId="7">'5. sz. mell. '!$A$1:$N$32</definedName>
    <definedName name="_xlnm.Print_Area" localSheetId="15">'5. tájékoztató tábla'!$A$1:$E$35</definedName>
    <definedName name="_xlnm.Print_Area" localSheetId="16">'6. tájékoztató tábla'!$A$1:$C$14</definedName>
    <definedName name="_xlnm.Print_Area" localSheetId="19">'7.3. tájékoztató tábla'!$A$1:$E$26</definedName>
  </definedNames>
  <calcPr fullCalcOnLoad="1"/>
</workbook>
</file>

<file path=xl/sharedStrings.xml><?xml version="1.0" encoding="utf-8"?>
<sst xmlns="http://schemas.openxmlformats.org/spreadsheetml/2006/main" count="1486" uniqueCount="734">
  <si>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</si>
  <si>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</si>
  <si>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</si>
  <si>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</si>
  <si>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</si>
  <si>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</si>
  <si>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</si>
  <si>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</si>
  <si>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</si>
  <si>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</si>
  <si>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</si>
  <si>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</si>
  <si>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</si>
  <si>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</si>
  <si>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</si>
  <si>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</si>
  <si>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</si>
  <si>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</si>
  <si>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</si>
  <si>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</si>
  <si>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</si>
  <si>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</si>
  <si>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</si>
  <si>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</si>
  <si>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</si>
  <si>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</si>
  <si>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</si>
  <si>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</si>
  <si>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</si>
  <si>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</si>
  <si>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</si>
  <si>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</si>
  <si>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</si>
  <si>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</si>
  <si>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</si>
  <si>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</si>
  <si>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</si>
  <si>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</si>
  <si>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</si>
  <si>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</si>
  <si>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</si>
  <si>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</si>
  <si>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</si>
  <si>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</si>
  <si>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</si>
  <si>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</si>
  <si>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</si>
  <si>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</si>
  <si>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</si>
  <si>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</si>
  <si>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</si>
  <si>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</si>
  <si>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</si>
  <si>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</si>
  <si>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</si>
  <si>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</si>
  <si>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</si>
  <si>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</si>
  <si>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</si>
  <si>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</si>
  <si>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</si>
  <si>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</si>
  <si>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</si>
  <si>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</si>
  <si>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</si>
  <si>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</si>
  <si>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</si>
  <si>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</si>
  <si>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</si>
  <si>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</si>
  <si>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</si>
  <si>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</si>
  <si>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</si>
  <si>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</si>
  <si>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</si>
  <si>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</si>
  <si>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</si>
  <si>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</si>
  <si>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</si>
  <si>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</si>
  <si>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</si>
  <si>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</si>
  <si>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</si>
  <si>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</si>
  <si>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</si>
  <si>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</si>
  <si>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</si>
  <si>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</si>
  <si>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</si>
  <si>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</si>
  <si>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</si>
  <si>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</si>
  <si>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</si>
  <si>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</si>
  <si>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</si>
  <si>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</si>
  <si>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</si>
  <si>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</si>
  <si>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</si>
  <si>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</si>
  <si>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</si>
  <si>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</si>
  <si>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</si>
  <si>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</si>
  <si>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</si>
  <si>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</si>
  <si>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</si>
  <si>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</si>
  <si>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</si>
  <si>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</si>
  <si>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</si>
  <si>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</si>
  <si>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</si>
  <si>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</si>
  <si>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</si>
  <si>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</si>
  <si>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</si>
  <si>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</si>
  <si>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</si>
  <si>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</si>
  <si>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</si>
  <si>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</si>
  <si>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</si>
  <si>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</si>
  <si>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</si>
  <si>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</si>
  <si>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</si>
  <si>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</si>
  <si>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</si>
  <si>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</si>
  <si>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</si>
  <si>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</si>
  <si>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</si>
  <si>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</si>
  <si>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</si>
  <si>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</si>
  <si>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</si>
  <si>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</si>
  <si>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</si>
  <si>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</si>
  <si>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</si>
  <si>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</si>
  <si>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</si>
  <si>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</si>
  <si>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</si>
  <si>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</si>
  <si>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</si>
  <si>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</si>
  <si>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</si>
  <si>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</si>
  <si>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</si>
  <si>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</si>
  <si>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</si>
  <si>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</si>
  <si>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</si>
  <si>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</si>
  <si>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</si>
  <si>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</si>
  <si>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</si>
  <si>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</si>
  <si>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</si>
  <si>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</si>
  <si>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</si>
  <si>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</si>
  <si>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</si>
  <si>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</si>
  <si>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</si>
  <si>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</si>
  <si>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</si>
  <si>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</si>
  <si>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</si>
  <si>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</si>
  <si>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</si>
  <si>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</si>
  <si>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</si>
  <si>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</si>
  <si>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</si>
  <si>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</si>
  <si>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</si>
  <si>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</si>
  <si>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</si>
  <si>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</si>
  <si>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</si>
  <si>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</si>
  <si>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</si>
  <si>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</si>
  <si>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</si>
  <si>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</si>
  <si>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</si>
  <si>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</si>
  <si>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</si>
  <si>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</si>
  <si>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</si>
  <si>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</si>
  <si>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</si>
  <si>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</si>
  <si>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</si>
  <si>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</si>
  <si>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</si>
  <si>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</si>
  <si>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</si>
  <si>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</si>
  <si>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</si>
  <si>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</si>
  <si>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</si>
  <si>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</si>
  <si>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</si>
  <si>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</si>
  <si>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</si>
  <si>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</si>
  <si>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</si>
  <si>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</si>
  <si>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</si>
  <si>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</si>
  <si>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</si>
  <si>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</si>
  <si>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</si>
  <si>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</si>
  <si>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</si>
  <si>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</si>
  <si>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</si>
  <si>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</si>
  <si>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</si>
  <si>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</si>
  <si>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</si>
  <si>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</si>
  <si>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</si>
  <si>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</si>
  <si>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</si>
  <si>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</si>
  <si>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</si>
  <si>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</si>
  <si>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</si>
  <si>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</si>
  <si>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</si>
  <si>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</si>
  <si>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</si>
  <si>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</si>
  <si>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</si>
  <si>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</si>
  <si>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</si>
  <si>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</si>
  <si>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</si>
  <si>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</si>
  <si>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</si>
  <si>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</si>
  <si>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</si>
  <si>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</si>
  <si>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</si>
  <si>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</si>
  <si>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</si>
  <si>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</si>
  <si>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</si>
  <si>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</si>
  <si>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</si>
  <si>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</si>
  <si>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</si>
  <si>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</si>
  <si>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</si>
  <si>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</si>
  <si>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</si>
  <si>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</si>
  <si>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</si>
  <si>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</si>
  <si>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</si>
  <si>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</si>
  <si>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</si>
  <si>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</si>
  <si>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</si>
  <si>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</si>
  <si>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</si>
  <si>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</si>
  <si>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</si>
  <si>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</si>
  <si>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</si>
  <si>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</si>
  <si>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</si>
  <si>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</si>
  <si>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</si>
  <si>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</si>
  <si>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</si>
  <si>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</si>
  <si>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</si>
  <si>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</si>
  <si>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</si>
  <si>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</si>
  <si>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</si>
  <si>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</si>
  <si>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</si>
  <si>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</si>
  <si>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</si>
  <si>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</si>
  <si>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</si>
  <si>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</si>
  <si>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</si>
  <si>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</si>
  <si>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</si>
  <si>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</si>
  <si>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</si>
  <si>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</si>
  <si>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</si>
  <si>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</si>
  <si>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</si>
  <si>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</si>
  <si>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</si>
  <si>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</si>
  <si>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</si>
  <si>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</si>
  <si>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</si>
  <si>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</si>
  <si>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</si>
  <si>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</si>
  <si>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</si>
  <si>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</si>
  <si>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</si>
  <si>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</si>
  <si>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</si>
  <si>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</si>
  <si>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</si>
  <si>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</si>
  <si>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</si>
  <si>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</si>
  <si>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</si>
  <si>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</si>
  <si>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</si>
  <si>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</si>
  <si>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</si>
  <si>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</si>
  <si>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</si>
  <si>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</si>
  <si>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</si>
  <si>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</si>
  <si>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</si>
  <si>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</si>
  <si>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</si>
  <si>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</si>
  <si>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</si>
  <si>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</si>
  <si>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</si>
  <si>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</si>
  <si>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</si>
  <si>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</si>
  <si>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</si>
  <si>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</si>
  <si>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</si>
  <si>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</si>
  <si>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</si>
  <si>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</si>
  <si>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</si>
  <si>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Visszatérítendő támogatások, kölcsönök nyújtása ÁH-n kívülre</t>
  </si>
  <si>
    <t xml:space="preserve">   - Árkiegészítések, ártámogatások</t>
  </si>
  <si>
    <t>1.14.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</si>
  <si>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</si>
  <si>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</si>
  <si>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</si>
  <si>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</si>
  <si>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</si>
  <si>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</si>
  <si>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</si>
  <si>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</si>
  <si>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</si>
  <si>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</si>
  <si>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</si>
  <si>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</si>
  <si>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</si>
  <si>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</si>
  <si>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</si>
  <si>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</si>
  <si>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</si>
  <si>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</si>
  <si>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</si>
  <si>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</si>
  <si>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</si>
  <si>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</si>
  <si>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</si>
  <si>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</si>
  <si>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</si>
  <si>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</si>
  <si>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</si>
  <si>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</si>
  <si>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</si>
  <si>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</si>
  <si>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</si>
  <si>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</si>
  <si>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</si>
  <si>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</si>
  <si>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</si>
  <si>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</si>
  <si>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</si>
  <si>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</si>
  <si>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</si>
  <si>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</si>
  <si>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</si>
  <si>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</si>
  <si>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</si>
  <si>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</si>
  <si>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</si>
  <si>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</si>
  <si>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</si>
  <si>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</si>
  <si>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</si>
  <si>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</si>
  <si>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</si>
  <si>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</si>
  <si>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</si>
  <si>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</si>
  <si>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</si>
  <si>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</si>
  <si>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</si>
  <si>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</si>
  <si>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</si>
  <si>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</si>
  <si>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</si>
  <si>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</si>
  <si>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</si>
  <si>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</si>
  <si>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</si>
  <si>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</si>
  <si>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</si>
  <si>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</si>
  <si>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</si>
  <si>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</si>
  <si>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</si>
  <si>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</si>
  <si>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</si>
  <si>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</si>
  <si>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</si>
  <si>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</si>
  <si>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</si>
  <si>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</si>
  <si>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</si>
  <si>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</si>
  <si>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</si>
  <si>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</si>
  <si>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</si>
  <si>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</si>
  <si>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</si>
  <si>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</si>
  <si>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</si>
  <si>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</si>
  <si>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</si>
  <si>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</si>
  <si>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</si>
  <si>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</si>
  <si>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</si>
  <si>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</si>
  <si>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</si>
  <si>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</si>
  <si>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</si>
  <si>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</si>
  <si>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</si>
  <si>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</si>
  <si>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</si>
  <si>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</si>
  <si>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</si>
  <si>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</si>
  <si>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</si>
  <si>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</si>
  <si>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</si>
  <si>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</si>
  <si>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</si>
  <si>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</si>
  <si>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</si>
  <si>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</si>
  <si>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</si>
  <si>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</si>
  <si>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</si>
  <si>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</si>
  <si>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</si>
  <si>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</si>
  <si>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</si>
  <si>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</si>
  <si>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</si>
  <si>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</si>
  <si>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</si>
  <si>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</si>
  <si>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</si>
  <si>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</si>
  <si>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</si>
  <si>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</si>
  <si>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</si>
  <si>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</si>
  <si>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</si>
  <si>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</si>
  <si>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</si>
  <si>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</si>
  <si>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</si>
  <si>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</si>
  <si>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</si>
  <si>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</si>
  <si>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</si>
  <si>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</si>
  <si>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</si>
  <si>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</si>
  <si>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</si>
  <si>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</si>
  <si>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</si>
  <si>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</si>
  <si>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</si>
  <si>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</si>
  <si>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</si>
  <si>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</si>
  <si>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</si>
  <si>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>5.-ből EU-s támogatás</t>
  </si>
  <si>
    <t>Módosított ei.</t>
  </si>
  <si>
    <t>Eredeti ei.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</si>
  <si>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</si>
  <si>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</si>
  <si>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</si>
  <si>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</si>
  <si>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</si>
  <si>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</si>
  <si>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</si>
  <si>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</si>
  <si>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</si>
  <si>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</si>
  <si>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</si>
  <si>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</si>
  <si>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</si>
  <si>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</si>
  <si>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</si>
  <si>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 xml:space="preserve">   - Kamatkiadások</t>
  </si>
  <si>
    <t xml:space="preserve">   - Garancia és kezességvállalásból kifizetés oktatás</t>
  </si>
  <si>
    <t>Véglegesen átadott pénzeszköz megnevezése</t>
  </si>
  <si>
    <t>1.6</t>
  </si>
  <si>
    <t>Támogatásértékű működési kiadás</t>
  </si>
  <si>
    <t>Működési célú pénzeszközátadás államháztartáson kívülre</t>
  </si>
  <si>
    <t>2.3</t>
  </si>
  <si>
    <t>Támogatásértékű felhalmozási kiadás</t>
  </si>
  <si>
    <t>2.4</t>
  </si>
  <si>
    <t>Felhalmozási célú pénzeszközátadás államháztartáson kívülre</t>
  </si>
  <si>
    <t>Véglegesen átadott pénzeszközök (1.6+1.7+2.3+2.4)</t>
  </si>
  <si>
    <t xml:space="preserve">   - Garancia és kezességvállalásból kifizetés OKTATÁS</t>
  </si>
  <si>
    <t>Alisca Bau Zrt. Garanciális biztosíték</t>
  </si>
  <si>
    <t>Dél-Tolna Kft. Területvásárlási kölcsön</t>
  </si>
  <si>
    <t>#</t>
  </si>
  <si>
    <t>Előző időszak</t>
  </si>
  <si>
    <t>Tárgyi időszak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</si>
  <si>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</si>
  <si>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</si>
  <si>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</si>
  <si>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</si>
  <si>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</si>
  <si>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</si>
  <si>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</si>
  <si>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</si>
  <si>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</si>
  <si>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</si>
  <si>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</si>
  <si>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</si>
  <si>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</si>
  <si>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</si>
  <si>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</si>
  <si>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</si>
  <si>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</si>
  <si>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</si>
  <si>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</si>
  <si>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</si>
  <si>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28</t>
  </si>
  <si>
    <t>29</t>
  </si>
  <si>
    <t>34</t>
  </si>
  <si>
    <t>43</t>
  </si>
  <si>
    <t>47</t>
  </si>
  <si>
    <t>50</t>
  </si>
  <si>
    <t>51</t>
  </si>
  <si>
    <t>53</t>
  </si>
  <si>
    <t>57</t>
  </si>
  <si>
    <t>69</t>
  </si>
  <si>
    <t>70</t>
  </si>
  <si>
    <t>72</t>
  </si>
  <si>
    <t>73</t>
  </si>
  <si>
    <t>74</t>
  </si>
  <si>
    <t>101</t>
  </si>
  <si>
    <t>%</t>
  </si>
  <si>
    <t>eltérés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</si>
  <si>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</si>
  <si>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</si>
  <si>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</si>
  <si>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</si>
  <si>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</si>
  <si>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</si>
  <si>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</si>
  <si>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</si>
  <si>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</si>
  <si>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</si>
  <si>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</si>
  <si>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</si>
  <si>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záró állománya  (=16+17-18)</t>
  </si>
  <si>
    <t>Értékcsökkenés összesen (=19+23)</t>
  </si>
  <si>
    <t>Eszközök nettó értéke (=15-24)</t>
  </si>
  <si>
    <t>12/A - Mérleg</t>
  </si>
  <si>
    <t>15/A - Kimutatás az immateriális javak, tárgyi eszközök koncesszióba, vagyonkezelésbe adott eszközök állományának alakulásáról</t>
  </si>
  <si>
    <t>13/A - Eredménykimutatás</t>
  </si>
  <si>
    <t>Informatikai fejlesztés</t>
  </si>
  <si>
    <t>Kisértékű tárgyi eszközök</t>
  </si>
  <si>
    <t>ESZGY Társulás</t>
  </si>
  <si>
    <t>Gondozási Központ Bátaszék</t>
  </si>
  <si>
    <t>Társulások működési támogatásai (1.1.+…+.1.6.)</t>
  </si>
  <si>
    <t>Önkormányzat működési támogatásai (1.1.+…+.1.5.)</t>
  </si>
  <si>
    <t>Társulás működésének általános támogatása</t>
  </si>
  <si>
    <t>Helyi önkormányzati támogatás</t>
  </si>
  <si>
    <t>Egészségügyi tevékenység működési támogatása</t>
  </si>
  <si>
    <t>Egészségügyi tevékenység intézményi kiegészítő támogatása</t>
  </si>
  <si>
    <t>Egyéb támogatás</t>
  </si>
  <si>
    <t xml:space="preserve">Működési bevételek </t>
  </si>
  <si>
    <t>KÖLTSÉGVETÉSI BEVÉTELEK ÖSSZESEN: (1+…+7)</t>
  </si>
  <si>
    <t>Finanszírozási bevételek (9.1.+…+9.5.)</t>
  </si>
  <si>
    <t>Hitel-, kölcsön felvétele államháztartáson kívülről</t>
  </si>
  <si>
    <t>Értékpapírok beváltása, értékesítése</t>
  </si>
  <si>
    <t>Előző évi költségvetési maradvány igénybevétele</t>
  </si>
  <si>
    <t>9.4.</t>
  </si>
  <si>
    <t>Előző évi vállalkozási maradvány igénybevétele</t>
  </si>
  <si>
    <t>9.5.</t>
  </si>
  <si>
    <t>FINANSZÍROZÁSI BEVÉTELEK ÖSSZESEN: (9.+10.)</t>
  </si>
  <si>
    <t>KÖLTSÉGVETÉSI ÉS FINANSZÍROZÁSI BEVÉTELEK ÖSSZESEN: (8.+11.)</t>
  </si>
  <si>
    <t>Kiadási jogcímek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</si>
  <si>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</si>
  <si>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Finanszírozási kiadások (5.1.+5.2.)</t>
  </si>
  <si>
    <t>Működési célú finanszírozási kiadások</t>
  </si>
  <si>
    <t>Felhalmozási célú finanszírozási kiadások</t>
  </si>
  <si>
    <t>KIADÁSOK ÖSSZESEN: (4.+5.)</t>
  </si>
  <si>
    <t>Társulásokok működési támogatásai</t>
  </si>
  <si>
    <t>Munkaszervezetre átadott pénz</t>
  </si>
  <si>
    <t>Gondozási Központ finanszírozás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</si>
  <si>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</si>
  <si>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</si>
  <si>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</si>
  <si>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</si>
  <si>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</si>
  <si>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</si>
  <si>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</si>
  <si>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</si>
  <si>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</si>
  <si>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</si>
  <si>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07/A - Maradványkimutatás</t>
  </si>
  <si>
    <t>Módosítások (+/-)</t>
  </si>
  <si>
    <t>A/II/2 Gépek, berendezések, felszerelések, járművek</t>
  </si>
  <si>
    <t>A/II/4 Beruházások, felújítások</t>
  </si>
  <si>
    <t>A/II Tárgyi eszközök  (=A/II/1+...+A/II/5)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</si>
  <si>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</si>
  <si>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</si>
  <si>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</si>
  <si>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</si>
  <si>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</si>
  <si>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</si>
  <si>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</si>
  <si>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</si>
  <si>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</si>
  <si>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</si>
  <si>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</si>
  <si>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</si>
  <si>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</si>
  <si>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</si>
  <si>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</si>
  <si>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</si>
  <si>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</si>
  <si>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 Követelés jellegű sajátos elszámolások (=D/III/1+…+D/III/9)</t>
  </si>
  <si>
    <t>158</t>
  </si>
  <si>
    <t>D) KÖVETELÉSEK  (=D/I+D/II+D/III)</t>
  </si>
  <si>
    <t>159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</si>
  <si>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</si>
  <si>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</si>
  <si>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</si>
  <si>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</si>
  <si>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170</t>
  </si>
  <si>
    <t>G/IV Felhalmozott eredmény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</si>
  <si>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</si>
  <si>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</si>
  <si>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</si>
  <si>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</si>
  <si>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</si>
  <si>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H/I/6 Költségvetési évben esedékes kötelezettségek beruházásokra</t>
  </si>
  <si>
    <t>H/I Költségvetési évben esedékes kötelezettségek (=H/I/1+…+H/I/9)</t>
  </si>
  <si>
    <t>H/II/3 Költségvetési évet követően esedékes kötelezettségek dologi kiadásokra</t>
  </si>
  <si>
    <t>H/II Költségvetési évet követően esedékes kötelezettségek (=H/II/1+…+H/II/9)</t>
  </si>
  <si>
    <t>H) KÖTELEZETTSÉGEK (=H/I+H/II+H/III)</t>
  </si>
  <si>
    <t>FORRÁSOK ÖSSZESEN (=G+H+I+J)</t>
  </si>
  <si>
    <t>……………………..</t>
  </si>
  <si>
    <t>2016. évi eredeti előirányzat BEVÉTELEK</t>
  </si>
  <si>
    <t>2016.évi eredeti előirányzat</t>
  </si>
  <si>
    <t>2016.évi új módosítottelőirányzat</t>
  </si>
  <si>
    <t>2016. évi teljesítés</t>
  </si>
  <si>
    <t>143</t>
  </si>
  <si>
    <t>148</t>
  </si>
  <si>
    <t>168</t>
  </si>
  <si>
    <t>E/III/1 December havi illetmények, munkabérek elszámolása</t>
  </si>
  <si>
    <t>E/III Egyéb sajátos eszközoldali elszámolások (=E/III/1+E/III/2)</t>
  </si>
  <si>
    <t>171</t>
  </si>
  <si>
    <t>E) EGYÉB SAJÁTOS ELSZÁMOLÁSOK (=E/I+E/II+E/III)</t>
  </si>
  <si>
    <t>175</t>
  </si>
  <si>
    <t>177</t>
  </si>
  <si>
    <t>183</t>
  </si>
  <si>
    <t>185</t>
  </si>
  <si>
    <t>186</t>
  </si>
  <si>
    <t>189</t>
  </si>
  <si>
    <t>194</t>
  </si>
  <si>
    <t>212</t>
  </si>
  <si>
    <t>215</t>
  </si>
  <si>
    <t>236</t>
  </si>
  <si>
    <t>248</t>
  </si>
  <si>
    <t>254</t>
  </si>
  <si>
    <t>Egyéb csökkenés</t>
  </si>
  <si>
    <t>14</t>
  </si>
  <si>
    <t>Összes csökkenés (=09+…+13)</t>
  </si>
  <si>
    <t>Terv szerinti értékcsökkenés növekedése</t>
  </si>
  <si>
    <t>Terven felüli értékcsökkenés nyitó állománya</t>
  </si>
  <si>
    <t>Terven felüli értékcsökkenés visszaírás, kivezetés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</si>
  <si>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</si>
  <si>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</si>
  <si>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</si>
  <si>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</si>
  <si>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</si>
  <si>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</si>
  <si>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</si>
  <si>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</si>
  <si>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</si>
  <si>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</si>
  <si>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</si>
  <si>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</si>
  <si>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</si>
  <si>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</si>
  <si>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</si>
  <si>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</si>
  <si>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</si>
  <si>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</si>
  <si>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</si>
  <si>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</si>
  <si>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</si>
  <si>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B)  PÉNZÜGYI MŰVELETEK EREDMÉNYE (=VIII-IX)</t>
  </si>
  <si>
    <t>44</t>
  </si>
  <si>
    <t>C)  MÉRLEG SZERINTI EREDMÉNY (=±A±B)</t>
  </si>
  <si>
    <t>Önkormányzatoknak visszaadott hozzájárulás</t>
  </si>
  <si>
    <t>I. Működési célú bevételek és kiadások mérlege
(Társulási szinten)</t>
  </si>
  <si>
    <t>II. Felhalmozási célú bevételek és kiadások mérlege
(Társulási szinten)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</si>
</sst>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_-* #,##0.0\ _F_t_-;\-* #,##0.0\ _F_t_-;_-* &quot;-&quot;??\ _F_t_-;_-@_-"/>
    <numFmt numFmtId="185" formatCode="[$€-2]\ #\ ##,000_);[Red]\([$€-2]\ #\ ##,000\)"/>
    <numFmt numFmtId="186" formatCode="0.0%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8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3" borderId="0" applyNumberFormat="0" applyBorder="0" applyAlignment="0" applyProtection="0"/>
    <xf numFmtId="0" fontId="59" fillId="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60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14" borderId="7" applyNumberFormat="0" applyFont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2" borderId="0" applyNumberFormat="0" applyBorder="0" applyAlignment="0" applyProtection="0"/>
    <xf numFmtId="0" fontId="70" fillId="23" borderId="0" applyNumberFormat="0" applyBorder="0" applyAlignment="0" applyProtection="0"/>
    <xf numFmtId="0" fontId="71" fillId="21" borderId="1" applyNumberFormat="0" applyAlignment="0" applyProtection="0"/>
    <xf numFmtId="9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172" fontId="13" fillId="0" borderId="10" xfId="0" applyNumberFormat="1" applyFont="1" applyFill="1" applyBorder="1" applyAlignment="1" applyProtection="1">
      <alignment vertical="center" wrapTex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14" xfId="0" applyNumberFormat="1" applyFont="1" applyFill="1" applyBorder="1" applyAlignment="1" applyProtection="1">
      <alignment vertical="center" wrapText="1"/>
      <protection/>
    </xf>
    <xf numFmtId="172" fontId="12" fillId="0" borderId="15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72" fontId="13" fillId="0" borderId="10" xfId="0" applyNumberFormat="1" applyFont="1" applyFill="1" applyBorder="1" applyAlignment="1" applyProtection="1">
      <alignment vertical="center"/>
      <protection locked="0"/>
    </xf>
    <xf numFmtId="172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16" xfId="0" applyNumberFormat="1" applyFont="1" applyFill="1" applyBorder="1" applyAlignment="1" applyProtection="1">
      <alignment horizontal="center" vertical="center" wrapText="1"/>
      <protection/>
    </xf>
    <xf numFmtId="172" fontId="6" fillId="0" borderId="14" xfId="0" applyNumberFormat="1" applyFont="1" applyFill="1" applyBorder="1" applyAlignment="1" applyProtection="1">
      <alignment horizontal="center" vertical="center" wrapText="1"/>
      <protection/>
    </xf>
    <xf numFmtId="172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72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72" fontId="12" fillId="0" borderId="14" xfId="0" applyNumberFormat="1" applyFont="1" applyFill="1" applyBorder="1" applyAlignment="1" applyProtection="1">
      <alignment vertical="center"/>
      <protection/>
    </xf>
    <xf numFmtId="172" fontId="12" fillId="0" borderId="15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172" fontId="18" fillId="0" borderId="18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19" xfId="60" applyNumberFormat="1" applyFont="1" applyFill="1" applyBorder="1" applyAlignment="1" applyProtection="1">
      <alignment vertical="center"/>
      <protection/>
    </xf>
    <xf numFmtId="172" fontId="20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3" fillId="0" borderId="23" xfId="0" applyNumberFormat="1" applyFont="1" applyFill="1" applyBorder="1" applyAlignment="1" applyProtection="1">
      <alignment vertical="center" wrapText="1"/>
      <protection locked="0"/>
    </xf>
    <xf numFmtId="172" fontId="12" fillId="0" borderId="24" xfId="0" applyNumberFormat="1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 wrapText="1"/>
    </xf>
    <xf numFmtId="172" fontId="12" fillId="0" borderId="25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172" fontId="12" fillId="0" borderId="29" xfId="0" applyNumberFormat="1" applyFont="1" applyFill="1" applyBorder="1" applyAlignment="1">
      <alignment horizontal="right" vertical="center" wrapText="1"/>
    </xf>
    <xf numFmtId="49" fontId="18" fillId="0" borderId="30" xfId="0" applyNumberFormat="1" applyFont="1" applyFill="1" applyBorder="1" applyAlignment="1" quotePrefix="1">
      <alignment horizontal="left" vertical="center" indent="1"/>
    </xf>
    <xf numFmtId="3" fontId="18" fillId="0" borderId="31" xfId="0" applyNumberFormat="1" applyFont="1" applyFill="1" applyBorder="1" applyAlignment="1" applyProtection="1">
      <alignment horizontal="right" vertical="center"/>
      <protection locked="0"/>
    </xf>
    <xf numFmtId="3" fontId="18" fillId="0" borderId="31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1" xfId="0" applyNumberFormat="1" applyFont="1" applyFill="1" applyBorder="1" applyAlignment="1">
      <alignment horizontal="right" vertical="center" wrapText="1"/>
    </xf>
    <xf numFmtId="49" fontId="13" fillId="0" borderId="30" xfId="0" applyNumberFormat="1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49" fontId="13" fillId="0" borderId="32" xfId="0" applyNumberFormat="1" applyFont="1" applyFill="1" applyBorder="1" applyAlignment="1" applyProtection="1">
      <alignment horizontal="lef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49" fontId="12" fillId="0" borderId="34" xfId="0" applyNumberFormat="1" applyFont="1" applyFill="1" applyBorder="1" applyAlignment="1" applyProtection="1">
      <alignment horizontal="left" vertical="center" indent="1"/>
      <protection locked="0"/>
    </xf>
    <xf numFmtId="172" fontId="12" fillId="0" borderId="24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 applyProtection="1">
      <alignment vertical="center" wrapText="1"/>
      <protection locked="0"/>
    </xf>
    <xf numFmtId="49" fontId="12" fillId="0" borderId="35" xfId="0" applyNumberFormat="1" applyFont="1" applyFill="1" applyBorder="1" applyAlignment="1" applyProtection="1">
      <alignment vertical="center"/>
      <protection locked="0"/>
    </xf>
    <xf numFmtId="49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6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28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1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79" fontId="12" fillId="0" borderId="24" xfId="0" applyNumberFormat="1" applyFont="1" applyFill="1" applyBorder="1" applyAlignment="1">
      <alignment horizontal="left" vertical="center" wrapText="1" indent="1"/>
    </xf>
    <xf numFmtId="179" fontId="26" fillId="0" borderId="0" xfId="0" applyNumberFormat="1" applyFont="1" applyFill="1" applyBorder="1" applyAlignment="1">
      <alignment horizontal="left" vertical="center" wrapText="1"/>
    </xf>
    <xf numFmtId="172" fontId="12" fillId="0" borderId="24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24" xfId="0" applyNumberFormat="1" applyFont="1" applyFill="1" applyBorder="1" applyAlignment="1">
      <alignment horizontal="right" vertical="center" wrapText="1"/>
    </xf>
    <xf numFmtId="4" fontId="12" fillId="0" borderId="29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72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Border="1" applyAlignment="1" applyProtection="1">
      <alignment horizontal="right" vertical="center" wrapText="1" indent="1"/>
      <protection/>
    </xf>
    <xf numFmtId="172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72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2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right" vertical="center"/>
      <protection locked="0"/>
    </xf>
    <xf numFmtId="172" fontId="6" fillId="0" borderId="45" xfId="0" applyNumberFormat="1" applyFont="1" applyFill="1" applyBorder="1" applyAlignment="1" applyProtection="1">
      <alignment horizontal="centerContinuous" vertical="center"/>
      <protection/>
    </xf>
    <xf numFmtId="172" fontId="6" fillId="0" borderId="46" xfId="0" applyNumberFormat="1" applyFont="1" applyFill="1" applyBorder="1" applyAlignment="1" applyProtection="1">
      <alignment horizontal="centerContinuous" vertical="center"/>
      <protection/>
    </xf>
    <xf numFmtId="172" fontId="6" fillId="0" borderId="47" xfId="0" applyNumberFormat="1" applyFont="1" applyFill="1" applyBorder="1" applyAlignment="1" applyProtection="1">
      <alignment horizontal="centerContinuous" vertical="center"/>
      <protection/>
    </xf>
    <xf numFmtId="172" fontId="19" fillId="0" borderId="0" xfId="0" applyNumberFormat="1" applyFont="1" applyFill="1" applyAlignment="1">
      <alignment vertical="center"/>
    </xf>
    <xf numFmtId="172" fontId="6" fillId="0" borderId="22" xfId="0" applyNumberFormat="1" applyFont="1" applyFill="1" applyBorder="1" applyAlignment="1" applyProtection="1">
      <alignment horizontal="center" vertical="center"/>
      <protection/>
    </xf>
    <xf numFmtId="172" fontId="6" fillId="0" borderId="48" xfId="0" applyNumberFormat="1" applyFont="1" applyFill="1" applyBorder="1" applyAlignment="1" applyProtection="1">
      <alignment horizontal="center" vertical="center"/>
      <protection/>
    </xf>
    <xf numFmtId="172" fontId="6" fillId="0" borderId="21" xfId="0" applyNumberFormat="1" applyFont="1" applyFill="1" applyBorder="1" applyAlignment="1" applyProtection="1">
      <alignment horizontal="center" vertical="center" wrapText="1"/>
      <protection/>
    </xf>
    <xf numFmtId="172" fontId="19" fillId="0" borderId="0" xfId="0" applyNumberFormat="1" applyFont="1" applyFill="1" applyAlignment="1">
      <alignment horizontal="center" vertical="center"/>
    </xf>
    <xf numFmtId="172" fontId="12" fillId="0" borderId="14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>
      <alignment horizontal="center" vertical="center" wrapText="1"/>
    </xf>
    <xf numFmtId="172" fontId="12" fillId="0" borderId="49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0" xfId="0" applyNumberFormat="1" applyFont="1" applyFill="1" applyBorder="1" applyAlignment="1" applyProtection="1">
      <alignment horizontal="center" vertical="center" wrapText="1"/>
      <protection/>
    </xf>
    <xf numFmtId="172" fontId="12" fillId="0" borderId="40" xfId="0" applyNumberFormat="1" applyFont="1" applyFill="1" applyBorder="1" applyAlignment="1" applyProtection="1">
      <alignment vertical="center" wrapText="1"/>
      <protection/>
    </xf>
    <xf numFmtId="172" fontId="12" fillId="0" borderId="45" xfId="0" applyNumberFormat="1" applyFont="1" applyFill="1" applyBorder="1" applyAlignment="1" applyProtection="1">
      <alignment vertical="center" wrapText="1"/>
      <protection/>
    </xf>
    <xf numFmtId="172" fontId="12" fillId="0" borderId="29" xfId="0" applyNumberFormat="1" applyFont="1" applyFill="1" applyBorder="1" applyAlignment="1" applyProtection="1">
      <alignment vertical="center" wrapText="1"/>
      <protection/>
    </xf>
    <xf numFmtId="172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1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2" fillId="0" borderId="31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8" xfId="0" applyNumberFormat="1" applyFont="1" applyFill="1" applyBorder="1" applyAlignment="1" applyProtection="1">
      <alignment vertical="center" wrapText="1"/>
      <protection/>
    </xf>
    <xf numFmtId="172" fontId="12" fillId="0" borderId="51" xfId="0" applyNumberFormat="1" applyFont="1" applyFill="1" applyBorder="1" applyAlignment="1" applyProtection="1">
      <alignment vertical="center" wrapText="1"/>
      <protection/>
    </xf>
    <xf numFmtId="1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18" xfId="0" applyNumberFormat="1" applyFont="1" applyFill="1" applyBorder="1" applyAlignment="1" applyProtection="1">
      <alignment vertical="center" wrapText="1"/>
      <protection locked="0"/>
    </xf>
    <xf numFmtId="172" fontId="13" fillId="0" borderId="51" xfId="0" applyNumberFormat="1" applyFont="1" applyFill="1" applyBorder="1" applyAlignment="1" applyProtection="1">
      <alignment vertical="center" wrapText="1"/>
      <protection locked="0"/>
    </xf>
    <xf numFmtId="172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2" xfId="0" applyNumberFormat="1" applyFont="1" applyFill="1" applyBorder="1" applyAlignment="1" applyProtection="1">
      <alignment vertical="center" wrapText="1"/>
      <protection/>
    </xf>
    <xf numFmtId="172" fontId="12" fillId="0" borderId="14" xfId="0" applyNumberFormat="1" applyFont="1" applyFill="1" applyBorder="1" applyAlignment="1" applyProtection="1">
      <alignment vertical="center" wrapText="1"/>
      <protection/>
    </xf>
    <xf numFmtId="172" fontId="12" fillId="0" borderId="52" xfId="0" applyNumberFormat="1" applyFont="1" applyFill="1" applyBorder="1" applyAlignment="1" applyProtection="1">
      <alignment vertical="center" wrapText="1"/>
      <protection/>
    </xf>
    <xf numFmtId="172" fontId="12" fillId="0" borderId="24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/>
    </xf>
    <xf numFmtId="172" fontId="6" fillId="0" borderId="48" xfId="0" applyNumberFormat="1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/>
    </xf>
    <xf numFmtId="172" fontId="6" fillId="0" borderId="34" xfId="0" applyNumberFormat="1" applyFont="1" applyFill="1" applyBorder="1" applyAlignment="1">
      <alignment horizontal="center" vertical="center" wrapText="1"/>
    </xf>
    <xf numFmtId="172" fontId="6" fillId="0" borderId="52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172" fontId="12" fillId="0" borderId="16" xfId="0" applyNumberFormat="1" applyFont="1" applyFill="1" applyBorder="1" applyAlignment="1">
      <alignment horizontal="right" vertical="center" wrapText="1" indent="1"/>
    </xf>
    <xf numFmtId="172" fontId="12" fillId="0" borderId="24" xfId="0" applyNumberFormat="1" applyFont="1" applyFill="1" applyBorder="1" applyAlignment="1">
      <alignment horizontal="left" vertical="center" wrapText="1" indent="1"/>
    </xf>
    <xf numFmtId="172" fontId="0" fillId="24" borderId="24" xfId="0" applyNumberFormat="1" applyFont="1" applyFill="1" applyBorder="1" applyAlignment="1">
      <alignment horizontal="left" vertical="center" wrapText="1" indent="2"/>
    </xf>
    <xf numFmtId="172" fontId="0" fillId="24" borderId="43" xfId="0" applyNumberFormat="1" applyFont="1" applyFill="1" applyBorder="1" applyAlignment="1">
      <alignment horizontal="left" vertical="center" wrapText="1" indent="2"/>
    </xf>
    <xf numFmtId="172" fontId="12" fillId="0" borderId="16" xfId="0" applyNumberFormat="1" applyFont="1" applyFill="1" applyBorder="1" applyAlignment="1">
      <alignment vertical="center" wrapText="1"/>
    </xf>
    <xf numFmtId="172" fontId="12" fillId="0" borderId="14" xfId="0" applyNumberFormat="1" applyFont="1" applyFill="1" applyBorder="1" applyAlignment="1">
      <alignment vertical="center" wrapText="1"/>
    </xf>
    <xf numFmtId="172" fontId="12" fillId="0" borderId="15" xfId="0" applyNumberFormat="1" applyFont="1" applyFill="1" applyBorder="1" applyAlignment="1">
      <alignment vertical="center" wrapText="1"/>
    </xf>
    <xf numFmtId="172" fontId="12" fillId="0" borderId="12" xfId="0" applyNumberFormat="1" applyFont="1" applyFill="1" applyBorder="1" applyAlignment="1">
      <alignment horizontal="right" vertical="center" wrapText="1" indent="1"/>
    </xf>
    <xf numFmtId="172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12" xfId="0" applyNumberFormat="1" applyFont="1" applyFill="1" applyBorder="1" applyAlignment="1" applyProtection="1">
      <alignment vertical="center" wrapText="1"/>
      <protection locked="0"/>
    </xf>
    <xf numFmtId="172" fontId="13" fillId="0" borderId="17" xfId="0" applyNumberFormat="1" applyFont="1" applyFill="1" applyBorder="1" applyAlignment="1" applyProtection="1">
      <alignment vertical="center" wrapText="1"/>
      <protection locked="0"/>
    </xf>
    <xf numFmtId="172" fontId="0" fillId="24" borderId="24" xfId="0" applyNumberFormat="1" applyFont="1" applyFill="1" applyBorder="1" applyAlignment="1">
      <alignment horizontal="right" vertical="center" wrapText="1" indent="2"/>
    </xf>
    <xf numFmtId="172" fontId="0" fillId="24" borderId="43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2" fontId="13" fillId="0" borderId="23" xfId="0" applyNumberFormat="1" applyFont="1" applyFill="1" applyBorder="1" applyAlignment="1" applyProtection="1">
      <alignment vertical="center"/>
      <protection locked="0"/>
    </xf>
    <xf numFmtId="172" fontId="12" fillId="0" borderId="23" xfId="0" applyNumberFormat="1" applyFont="1" applyFill="1" applyBorder="1" applyAlignment="1" applyProtection="1">
      <alignment vertical="center"/>
      <protection/>
    </xf>
    <xf numFmtId="172" fontId="13" fillId="0" borderId="53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172" fontId="13" fillId="0" borderId="20" xfId="0" applyNumberFormat="1" applyFont="1" applyFill="1" applyBorder="1" applyAlignment="1" applyProtection="1">
      <alignment vertical="center"/>
      <protection locked="0"/>
    </xf>
    <xf numFmtId="172" fontId="13" fillId="0" borderId="48" xfId="0" applyNumberFormat="1" applyFont="1" applyFill="1" applyBorder="1" applyAlignment="1" applyProtection="1">
      <alignment vertical="center"/>
      <protection locked="0"/>
    </xf>
    <xf numFmtId="172" fontId="12" fillId="0" borderId="52" xfId="0" applyNumberFormat="1" applyFont="1" applyFill="1" applyBorder="1" applyAlignment="1" applyProtection="1">
      <alignment vertical="center"/>
      <protection/>
    </xf>
    <xf numFmtId="172" fontId="12" fillId="0" borderId="21" xfId="0" applyNumberFormat="1" applyFont="1" applyFill="1" applyBorder="1" applyAlignment="1" applyProtection="1">
      <alignment vertical="center"/>
      <protection/>
    </xf>
    <xf numFmtId="172" fontId="6" fillId="0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horizontal="right" vertical="center" wrapText="1" indent="1"/>
      <protection/>
    </xf>
    <xf numFmtId="0" fontId="13" fillId="0" borderId="41" xfId="0" applyFont="1" applyFill="1" applyBorder="1" applyAlignment="1" applyProtection="1">
      <alignment horizontal="left" vertical="center" wrapText="1"/>
      <protection locked="0"/>
    </xf>
    <xf numFmtId="172" fontId="13" fillId="0" borderId="41" xfId="0" applyNumberFormat="1" applyFont="1" applyFill="1" applyBorder="1" applyAlignment="1" applyProtection="1">
      <alignment vertical="center" wrapText="1"/>
      <protection locked="0"/>
    </xf>
    <xf numFmtId="172" fontId="13" fillId="0" borderId="41" xfId="0" applyNumberFormat="1" applyFont="1" applyFill="1" applyBorder="1" applyAlignment="1" applyProtection="1">
      <alignment vertical="center" wrapText="1"/>
      <protection/>
    </xf>
    <xf numFmtId="172" fontId="13" fillId="0" borderId="55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72" fontId="13" fillId="0" borderId="56" xfId="0" applyNumberFormat="1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72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72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59" xfId="0" applyFont="1" applyBorder="1" applyAlignment="1" applyProtection="1">
      <alignment vertical="center" wrapText="1"/>
      <protection/>
    </xf>
    <xf numFmtId="172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72" fontId="15" fillId="0" borderId="42" xfId="0" applyNumberFormat="1" applyFont="1" applyBorder="1" applyAlignment="1" applyProtection="1" quotePrefix="1">
      <alignment horizontal="right" vertical="center" wrapText="1" indent="1"/>
      <protection/>
    </xf>
    <xf numFmtId="172" fontId="17" fillId="0" borderId="42" xfId="0" applyNumberFormat="1" applyFont="1" applyBorder="1" applyAlignment="1" applyProtection="1">
      <alignment horizontal="right" vertical="center" wrapText="1" indent="1"/>
      <protection/>
    </xf>
    <xf numFmtId="172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61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62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7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72" fontId="20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72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65" xfId="0" applyFont="1" applyBorder="1" applyAlignment="1" applyProtection="1">
      <alignment horizontal="left" vertical="center" wrapText="1" inden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5" fillId="0" borderId="59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72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41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36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72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63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60" applyFont="1" applyFill="1" applyBorder="1" applyAlignment="1" applyProtection="1">
      <alignment horizontal="center" vertical="center" wrapText="1"/>
      <protection/>
    </xf>
    <xf numFmtId="172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65" xfId="0" applyFont="1" applyBorder="1" applyAlignment="1" applyProtection="1">
      <alignment vertical="center" wrapText="1"/>
      <protection/>
    </xf>
    <xf numFmtId="172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72" fontId="6" fillId="0" borderId="43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7" xfId="0" applyNumberFormat="1" applyFill="1" applyBorder="1" applyAlignment="1" applyProtection="1">
      <alignment horizontal="left" vertical="center" wrapText="1" indent="1"/>
      <protection/>
    </xf>
    <xf numFmtId="172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1" xfId="0" applyNumberForma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66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6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6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65" xfId="0" applyNumberFormat="1" applyFont="1" applyFill="1" applyBorder="1" applyAlignment="1" applyProtection="1">
      <alignment horizontal="center" vertical="center" wrapText="1"/>
      <protection/>
    </xf>
    <xf numFmtId="172" fontId="12" fillId="0" borderId="59" xfId="0" applyNumberFormat="1" applyFont="1" applyFill="1" applyBorder="1" applyAlignment="1" applyProtection="1">
      <alignment horizontal="center" vertical="center" wrapText="1"/>
      <protection/>
    </xf>
    <xf numFmtId="172" fontId="12" fillId="0" borderId="68" xfId="0" applyNumberFormat="1" applyFont="1" applyFill="1" applyBorder="1" applyAlignment="1" applyProtection="1">
      <alignment horizontal="center" vertical="center" wrapText="1"/>
      <protection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72" fontId="12" fillId="0" borderId="24" xfId="0" applyNumberFormat="1" applyFont="1" applyFill="1" applyBorder="1" applyAlignment="1" applyProtection="1">
      <alignment horizontal="center" vertical="center" wrapText="1"/>
      <protection/>
    </xf>
    <xf numFmtId="172" fontId="12" fillId="0" borderId="16" xfId="0" applyNumberFormat="1" applyFont="1" applyFill="1" applyBorder="1" applyAlignment="1" applyProtection="1">
      <alignment horizontal="center" vertical="center" wrapText="1"/>
      <protection/>
    </xf>
    <xf numFmtId="172" fontId="12" fillId="0" borderId="14" xfId="0" applyNumberFormat="1" applyFont="1" applyFill="1" applyBorder="1" applyAlignment="1" applyProtection="1">
      <alignment horizontal="center" vertical="center" wrapText="1"/>
      <protection/>
    </xf>
    <xf numFmtId="172" fontId="12" fillId="0" borderId="15" xfId="0" applyNumberFormat="1" applyFont="1" applyFill="1" applyBorder="1" applyAlignment="1" applyProtection="1">
      <alignment horizontal="center" vertical="center" wrapText="1"/>
      <protection/>
    </xf>
    <xf numFmtId="172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2" fontId="18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6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67" xfId="0" applyNumberFormat="1" applyFill="1" applyBorder="1" applyAlignment="1" applyProtection="1">
      <alignment horizontal="left" vertical="center" wrapText="1" indent="1"/>
      <protection/>
    </xf>
    <xf numFmtId="172" fontId="13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19" fillId="0" borderId="0" xfId="0" applyFont="1" applyFill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172" fontId="12" fillId="0" borderId="69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12" fillId="0" borderId="62" xfId="6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59" xfId="0" applyFont="1" applyBorder="1" applyAlignment="1" applyProtection="1">
      <alignment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72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9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72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70" xfId="0" applyNumberFormat="1" applyFont="1" applyFill="1" applyBorder="1" applyAlignment="1" applyProtection="1">
      <alignment horizontal="right" vertical="center"/>
      <protection/>
    </xf>
    <xf numFmtId="49" fontId="6" fillId="0" borderId="73" xfId="0" applyNumberFormat="1" applyFont="1" applyFill="1" applyBorder="1" applyAlignment="1" applyProtection="1">
      <alignment horizontal="right" vertical="center"/>
      <protection/>
    </xf>
    <xf numFmtId="49" fontId="13" fillId="0" borderId="49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59" xfId="60" applyFont="1" applyFill="1" applyBorder="1" applyAlignment="1" applyProtection="1" quotePrefix="1">
      <alignment horizontal="left" vertical="center" wrapText="1" inden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72" fontId="12" fillId="0" borderId="34" xfId="0" applyNumberFormat="1" applyFont="1" applyFill="1" applyBorder="1" applyAlignment="1" applyProtection="1">
      <alignment horizontal="center" vertical="center" wrapText="1"/>
      <protection/>
    </xf>
    <xf numFmtId="172" fontId="12" fillId="0" borderId="52" xfId="0" applyNumberFormat="1" applyFont="1" applyFill="1" applyBorder="1" applyAlignment="1" applyProtection="1">
      <alignment horizontal="center" vertical="center" wrapText="1"/>
      <protection/>
    </xf>
    <xf numFmtId="172" fontId="12" fillId="0" borderId="67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6" fillId="0" borderId="41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3" fillId="0" borderId="4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61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5" fillId="0" borderId="59" xfId="0" applyFont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30" fillId="0" borderId="0" xfId="0" applyFont="1" applyAlignment="1" applyProtection="1">
      <alignment horizontal="right" vertical="top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72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0" xfId="0" applyNumberFormat="1" applyFont="1" applyFill="1" applyBorder="1" applyAlignment="1" applyProtection="1">
      <alignment vertical="center" wrapText="1"/>
      <protection locked="0"/>
    </xf>
    <xf numFmtId="172" fontId="0" fillId="0" borderId="23" xfId="0" applyNumberFormat="1" applyFont="1" applyFill="1" applyBorder="1" applyAlignment="1" applyProtection="1">
      <alignment vertical="center" wrapText="1"/>
      <protection locked="0"/>
    </xf>
    <xf numFmtId="172" fontId="3" fillId="0" borderId="17" xfId="0" applyNumberFormat="1" applyFont="1" applyFill="1" applyBorder="1" applyAlignment="1" applyProtection="1">
      <alignment vertical="center" wrapText="1"/>
      <protection/>
    </xf>
    <xf numFmtId="172" fontId="0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53" xfId="0" applyNumberFormat="1" applyFont="1" applyFill="1" applyBorder="1" applyAlignment="1" applyProtection="1">
      <alignment vertical="center" wrapText="1"/>
      <protection locked="0"/>
    </xf>
    <xf numFmtId="172" fontId="1" fillId="0" borderId="12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vertical="center" wrapText="1"/>
      <protection locked="0"/>
    </xf>
    <xf numFmtId="1" fontId="0" fillId="0" borderId="11" xfId="0" applyNumberFormat="1" applyFont="1" applyFill="1" applyBorder="1" applyAlignment="1" applyProtection="1">
      <alignment vertical="center" wrapText="1"/>
      <protection locked="0"/>
    </xf>
    <xf numFmtId="172" fontId="3" fillId="0" borderId="14" xfId="0" applyNumberFormat="1" applyFont="1" applyFill="1" applyBorder="1" applyAlignment="1" applyProtection="1">
      <alignment vertical="center" wrapText="1"/>
      <protection/>
    </xf>
    <xf numFmtId="172" fontId="3" fillId="24" borderId="14" xfId="0" applyNumberFormat="1" applyFont="1" applyFill="1" applyBorder="1" applyAlignment="1" applyProtection="1">
      <alignment vertical="center" wrapText="1"/>
      <protection/>
    </xf>
    <xf numFmtId="172" fontId="3" fillId="0" borderId="15" xfId="0" applyNumberFormat="1" applyFont="1" applyFill="1" applyBorder="1" applyAlignment="1" applyProtection="1">
      <alignment vertical="center" wrapText="1"/>
      <protection/>
    </xf>
    <xf numFmtId="172" fontId="32" fillId="0" borderId="10" xfId="0" applyNumberFormat="1" applyFont="1" applyBorder="1" applyAlignment="1" applyProtection="1">
      <alignment horizontal="center" vertical="center" wrapText="1"/>
      <protection locked="0"/>
    </xf>
    <xf numFmtId="172" fontId="33" fillId="0" borderId="10" xfId="0" applyNumberFormat="1" applyFont="1" applyBorder="1" applyAlignment="1" applyProtection="1">
      <alignment horizontal="right" wrapText="1"/>
      <protection locked="0"/>
    </xf>
    <xf numFmtId="172" fontId="4" fillId="0" borderId="0" xfId="0" applyNumberFormat="1" applyFont="1" applyBorder="1" applyAlignment="1" applyProtection="1">
      <alignment horizontal="right" wrapText="1"/>
      <protection locked="0"/>
    </xf>
    <xf numFmtId="172" fontId="0" fillId="0" borderId="0" xfId="0" applyNumberFormat="1" applyAlignment="1">
      <alignment vertical="center" wrapText="1"/>
    </xf>
    <xf numFmtId="172" fontId="28" fillId="0" borderId="10" xfId="0" applyNumberFormat="1" applyFont="1" applyBorder="1" applyAlignment="1" applyProtection="1">
      <alignment horizontal="center" vertical="center" wrapText="1"/>
      <protection locked="0"/>
    </xf>
    <xf numFmtId="172" fontId="28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2" fontId="15" fillId="0" borderId="10" xfId="0" applyNumberFormat="1" applyFont="1" applyBorder="1" applyAlignment="1" applyProtection="1">
      <alignment horizontal="center" vertical="center" wrapText="1"/>
      <protection locked="0"/>
    </xf>
    <xf numFmtId="172" fontId="0" fillId="0" borderId="0" xfId="0" applyNumberFormat="1" applyAlignment="1" applyProtection="1">
      <alignment vertical="center" wrapText="1"/>
      <protection/>
    </xf>
    <xf numFmtId="49" fontId="28" fillId="25" borderId="10" xfId="60" applyNumberFormat="1" applyFont="1" applyFill="1" applyBorder="1" applyAlignment="1" applyProtection="1">
      <alignment horizontal="left" vertical="center" wrapText="1" indent="1"/>
      <protection/>
    </xf>
    <xf numFmtId="0" fontId="33" fillId="25" borderId="10" xfId="60" applyFont="1" applyFill="1" applyBorder="1" applyAlignment="1" applyProtection="1">
      <alignment horizontal="left" vertical="center" wrapText="1" indent="1"/>
      <protection/>
    </xf>
    <xf numFmtId="172" fontId="33" fillId="25" borderId="10" xfId="60" applyNumberFormat="1" applyFont="1" applyFill="1" applyBorder="1" applyAlignment="1" applyProtection="1">
      <alignment horizontal="right" vertical="center" wrapText="1"/>
      <protection/>
    </xf>
    <xf numFmtId="49" fontId="16" fillId="0" borderId="10" xfId="60" applyNumberFormat="1" applyFont="1" applyFill="1" applyBorder="1" applyAlignment="1" applyProtection="1">
      <alignment horizontal="left" vertical="center" wrapText="1" indent="1"/>
      <protection/>
    </xf>
    <xf numFmtId="0" fontId="32" fillId="0" borderId="10" xfId="60" applyFont="1" applyFill="1" applyBorder="1" applyAlignment="1" applyProtection="1">
      <alignment horizontal="left" indent="1"/>
      <protection/>
    </xf>
    <xf numFmtId="172" fontId="32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0" applyFont="1" applyFill="1" applyBorder="1" applyAlignment="1">
      <alignment horizontal="left" wrapText="1" indent="1"/>
    </xf>
    <xf numFmtId="3" fontId="32" fillId="0" borderId="10" xfId="0" applyNumberFormat="1" applyFont="1" applyFill="1" applyBorder="1" applyAlignment="1">
      <alignment/>
    </xf>
    <xf numFmtId="0" fontId="0" fillId="0" borderId="10" xfId="60" applyFont="1" applyFill="1" applyBorder="1" applyAlignment="1" applyProtection="1">
      <alignment horizontal="left" vertical="center" wrapText="1" indent="1"/>
      <protection/>
    </xf>
    <xf numFmtId="172" fontId="0" fillId="26" borderId="10" xfId="6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0" applyFont="1" applyFill="1" applyBorder="1" applyAlignment="1" applyProtection="1">
      <alignment horizontal="left" vertical="center" wrapText="1" indent="1"/>
      <protection/>
    </xf>
    <xf numFmtId="172" fontId="32" fillId="26" borderId="10" xfId="60" applyNumberFormat="1" applyFont="1" applyFill="1" applyBorder="1" applyAlignment="1" applyProtection="1">
      <alignment horizontal="right" vertical="center" wrapText="1"/>
      <protection locked="0"/>
    </xf>
    <xf numFmtId="3" fontId="31" fillId="0" borderId="10" xfId="0" applyNumberFormat="1" applyFont="1" applyFill="1" applyBorder="1" applyAlignment="1">
      <alignment/>
    </xf>
    <xf numFmtId="0" fontId="33" fillId="25" borderId="10" xfId="60" applyFont="1" applyFill="1" applyBorder="1" applyAlignment="1" applyProtection="1">
      <alignment horizontal="left" indent="1"/>
      <protection/>
    </xf>
    <xf numFmtId="172" fontId="33" fillId="25" borderId="10" xfId="60" applyNumberFormat="1" applyFont="1" applyFill="1" applyBorder="1" applyAlignment="1" applyProtection="1">
      <alignment horizontal="right" vertical="center" wrapText="1"/>
      <protection locked="0"/>
    </xf>
    <xf numFmtId="172" fontId="34" fillId="0" borderId="0" xfId="0" applyNumberFormat="1" applyFont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 indent="1"/>
    </xf>
    <xf numFmtId="3" fontId="32" fillId="26" borderId="10" xfId="0" applyNumberFormat="1" applyFont="1" applyFill="1" applyBorder="1" applyAlignment="1">
      <alignment/>
    </xf>
    <xf numFmtId="172" fontId="32" fillId="0" borderId="10" xfId="0" applyNumberFormat="1" applyFont="1" applyBorder="1" applyAlignment="1">
      <alignment vertical="center" wrapText="1"/>
    </xf>
    <xf numFmtId="172" fontId="34" fillId="0" borderId="0" xfId="0" applyNumberFormat="1" applyFont="1" applyFill="1" applyAlignment="1">
      <alignment vertical="center" wrapText="1"/>
    </xf>
    <xf numFmtId="0" fontId="16" fillId="0" borderId="10" xfId="60" applyFont="1" applyFill="1" applyBorder="1" applyAlignment="1" applyProtection="1">
      <alignment horizontal="left" indent="1"/>
      <protection/>
    </xf>
    <xf numFmtId="172" fontId="31" fillId="0" borderId="10" xfId="0" applyNumberFormat="1" applyFont="1" applyBorder="1" applyAlignment="1">
      <alignment vertical="center" wrapText="1"/>
    </xf>
    <xf numFmtId="172" fontId="32" fillId="0" borderId="10" xfId="0" applyNumberFormat="1" applyFont="1" applyBorder="1" applyAlignment="1">
      <alignment horizontal="center" vertical="center" wrapText="1"/>
    </xf>
    <xf numFmtId="172" fontId="31" fillId="0" borderId="10" xfId="0" applyNumberFormat="1" applyFont="1" applyFill="1" applyBorder="1" applyAlignment="1">
      <alignment vertical="center" wrapText="1"/>
    </xf>
    <xf numFmtId="0" fontId="32" fillId="8" borderId="10" xfId="60" applyFont="1" applyFill="1" applyBorder="1" applyAlignment="1" applyProtection="1">
      <alignment horizontal="left" vertical="center" wrapText="1" indent="1"/>
      <protection/>
    </xf>
    <xf numFmtId="172" fontId="35" fillId="8" borderId="10" xfId="60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172" fontId="31" fillId="0" borderId="10" xfId="60" applyNumberFormat="1" applyFont="1" applyFill="1" applyBorder="1" applyAlignment="1" applyProtection="1">
      <alignment horizontal="right" vertical="center" wrapText="1"/>
      <protection locked="0"/>
    </xf>
    <xf numFmtId="3" fontId="35" fillId="8" borderId="10" xfId="0" applyNumberFormat="1" applyFont="1" applyFill="1" applyBorder="1" applyAlignment="1" applyProtection="1">
      <alignment vertical="center" wrapText="1"/>
      <protection locked="0"/>
    </xf>
    <xf numFmtId="172" fontId="0" fillId="26" borderId="0" xfId="0" applyNumberFormat="1" applyFill="1" applyAlignment="1">
      <alignment vertical="center" wrapText="1"/>
    </xf>
    <xf numFmtId="172" fontId="3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32" fillId="0" borderId="10" xfId="0" applyNumberFormat="1" applyFont="1" applyFill="1" applyBorder="1" applyAlignment="1" applyProtection="1">
      <alignment vertical="center" wrapText="1"/>
      <protection locked="0"/>
    </xf>
    <xf numFmtId="0" fontId="28" fillId="27" borderId="10" xfId="60" applyFont="1" applyFill="1" applyBorder="1" applyAlignment="1" applyProtection="1">
      <alignment horizontal="left" vertical="center" wrapText="1" indent="1"/>
      <protection/>
    </xf>
    <xf numFmtId="172" fontId="28" fillId="27" borderId="10" xfId="0" applyNumberFormat="1" applyFont="1" applyFill="1" applyBorder="1" applyAlignment="1" applyProtection="1">
      <alignment vertical="center" wrapText="1"/>
      <protection locked="0"/>
    </xf>
    <xf numFmtId="172" fontId="3" fillId="0" borderId="0" xfId="0" applyNumberFormat="1" applyFont="1" applyAlignment="1">
      <alignment vertical="center" wrapText="1"/>
    </xf>
    <xf numFmtId="172" fontId="32" fillId="0" borderId="0" xfId="0" applyNumberFormat="1" applyFont="1" applyBorder="1" applyAlignment="1" applyProtection="1">
      <alignment horizontal="center" vertical="center" wrapText="1"/>
      <protection locked="0"/>
    </xf>
    <xf numFmtId="172" fontId="32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32" fillId="0" borderId="41" xfId="0" applyNumberFormat="1" applyFont="1" applyBorder="1" applyAlignment="1" applyProtection="1">
      <alignment horizontal="center" vertical="center" wrapText="1"/>
      <protection locked="0"/>
    </xf>
    <xf numFmtId="172" fontId="32" fillId="0" borderId="41" xfId="0" applyNumberFormat="1" applyFont="1" applyBorder="1" applyAlignment="1">
      <alignment vertical="center" wrapText="1"/>
    </xf>
    <xf numFmtId="186" fontId="13" fillId="0" borderId="0" xfId="60" applyNumberFormat="1" applyFont="1" applyFill="1" applyProtection="1">
      <alignment/>
      <protection/>
    </xf>
    <xf numFmtId="3" fontId="13" fillId="0" borderId="0" xfId="60" applyNumberFormat="1" applyFont="1" applyFill="1" applyProtection="1">
      <alignment/>
      <protection/>
    </xf>
    <xf numFmtId="186" fontId="13" fillId="0" borderId="0" xfId="60" applyNumberFormat="1" applyFont="1" applyFill="1" applyAlignment="1" applyProtection="1">
      <alignment/>
      <protection/>
    </xf>
    <xf numFmtId="3" fontId="13" fillId="0" borderId="0" xfId="60" applyNumberFormat="1" applyFont="1" applyFill="1" applyAlignment="1" applyProtection="1">
      <alignment/>
      <protection/>
    </xf>
    <xf numFmtId="0" fontId="0" fillId="0" borderId="51" xfId="0" applyBorder="1" applyAlignment="1">
      <alignment vertical="center" wrapText="1"/>
    </xf>
    <xf numFmtId="0" fontId="0" fillId="0" borderId="0" xfId="0" applyAlignment="1">
      <alignment vertical="center" wrapText="1"/>
    </xf>
    <xf numFmtId="172" fontId="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23" xfId="0" applyNumberFormat="1" applyFont="1" applyFill="1" applyBorder="1" applyAlignment="1" applyProtection="1">
      <alignment vertical="center" wrapText="1"/>
      <protection locked="0"/>
    </xf>
    <xf numFmtId="172" fontId="19" fillId="0" borderId="17" xfId="0" applyNumberFormat="1" applyFont="1" applyFill="1" applyBorder="1" applyAlignment="1" applyProtection="1">
      <alignment vertical="center" wrapText="1"/>
      <protection/>
    </xf>
    <xf numFmtId="172" fontId="19" fillId="0" borderId="17" xfId="0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1" fillId="0" borderId="11" xfId="0" applyNumberFormat="1" applyFon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53" xfId="0" applyNumberFormat="1" applyFont="1" applyFill="1" applyBorder="1" applyAlignment="1" applyProtection="1">
      <alignment vertical="center" wrapText="1"/>
      <protection locked="0"/>
    </xf>
    <xf numFmtId="172" fontId="19" fillId="0" borderId="16" xfId="0" applyNumberFormat="1" applyFont="1" applyFill="1" applyBorder="1" applyAlignment="1" applyProtection="1">
      <alignment horizontal="left" vertical="center" wrapText="1"/>
      <protection/>
    </xf>
    <xf numFmtId="172" fontId="19" fillId="0" borderId="14" xfId="0" applyNumberFormat="1" applyFont="1" applyFill="1" applyBorder="1" applyAlignment="1" applyProtection="1">
      <alignment vertical="center" wrapText="1"/>
      <protection/>
    </xf>
    <xf numFmtId="172" fontId="19" fillId="24" borderId="14" xfId="0" applyNumberFormat="1" applyFont="1" applyFill="1" applyBorder="1" applyAlignment="1" applyProtection="1">
      <alignment vertical="center" wrapText="1"/>
      <protection/>
    </xf>
    <xf numFmtId="172" fontId="19" fillId="0" borderId="15" xfId="0" applyNumberFormat="1" applyFont="1" applyFill="1" applyBorder="1" applyAlignment="1" applyProtection="1">
      <alignment vertical="center" wrapText="1"/>
      <protection/>
    </xf>
    <xf numFmtId="172" fontId="31" fillId="0" borderId="12" xfId="0" applyNumberFormat="1" applyFont="1" applyFill="1" applyBorder="1" applyAlignment="1" applyProtection="1">
      <alignment vertical="center" wrapText="1"/>
      <protection locked="0"/>
    </xf>
    <xf numFmtId="172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 locked="0"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6" xfId="60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0" fontId="12" fillId="0" borderId="57" xfId="60" applyFont="1" applyFill="1" applyBorder="1" applyAlignment="1" applyProtection="1">
      <alignment horizontal="center" vertical="center" wrapText="1"/>
      <protection/>
    </xf>
    <xf numFmtId="0" fontId="12" fillId="0" borderId="69" xfId="60" applyFont="1" applyFill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left" vertical="center" wrapText="1" inden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172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36" fillId="10" borderId="10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/>
    </xf>
    <xf numFmtId="3" fontId="34" fillId="0" borderId="10" xfId="0" applyNumberFormat="1" applyFont="1" applyBorder="1" applyAlignment="1">
      <alignment horizontal="right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3" fontId="37" fillId="0" borderId="10" xfId="0" applyNumberFormat="1" applyFont="1" applyBorder="1" applyAlignment="1">
      <alignment horizontal="right" vertical="top" wrapText="1"/>
    </xf>
    <xf numFmtId="0" fontId="5" fillId="0" borderId="0" xfId="60" applyFont="1" applyFill="1" applyAlignment="1" applyProtection="1">
      <alignment horizontal="center"/>
      <protection/>
    </xf>
    <xf numFmtId="172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6" fillId="0" borderId="40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40" xfId="60" applyNumberFormat="1" applyFont="1" applyFill="1" applyBorder="1" applyAlignment="1" applyProtection="1">
      <alignment horizontal="center" vertical="center"/>
      <protection/>
    </xf>
    <xf numFmtId="172" fontId="6" fillId="0" borderId="70" xfId="60" applyNumberFormat="1" applyFont="1" applyFill="1" applyBorder="1" applyAlignment="1" applyProtection="1">
      <alignment horizontal="center" vertical="center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6" fillId="0" borderId="26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/>
    </xf>
    <xf numFmtId="172" fontId="6" fillId="0" borderId="29" xfId="0" applyNumberFormat="1" applyFont="1" applyFill="1" applyBorder="1" applyAlignment="1" applyProtection="1">
      <alignment horizontal="center" vertical="center" wrapText="1"/>
      <protection/>
    </xf>
    <xf numFmtId="172" fontId="6" fillId="0" borderId="38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 locked="0"/>
    </xf>
    <xf numFmtId="172" fontId="4" fillId="0" borderId="19" xfId="0" applyNumberFormat="1" applyFont="1" applyFill="1" applyBorder="1" applyAlignment="1" applyProtection="1">
      <alignment horizontal="right" wrapText="1"/>
      <protection/>
    </xf>
    <xf numFmtId="172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72" fontId="7" fillId="0" borderId="0" xfId="0" applyNumberFormat="1" applyFont="1" applyFill="1" applyAlignment="1">
      <alignment horizontal="center" textRotation="180" wrapText="1"/>
    </xf>
    <xf numFmtId="172" fontId="3" fillId="0" borderId="34" xfId="0" applyNumberFormat="1" applyFont="1" applyFill="1" applyBorder="1" applyAlignment="1">
      <alignment horizontal="left" vertical="center" wrapText="1" indent="2"/>
    </xf>
    <xf numFmtId="172" fontId="3" fillId="0" borderId="74" xfId="0" applyNumberFormat="1" applyFont="1" applyFill="1" applyBorder="1" applyAlignment="1">
      <alignment horizontal="left" vertical="center" wrapText="1" indent="2"/>
    </xf>
    <xf numFmtId="172" fontId="12" fillId="0" borderId="24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left" vertical="center" wrapText="1"/>
    </xf>
    <xf numFmtId="172" fontId="4" fillId="0" borderId="19" xfId="0" applyNumberFormat="1" applyFont="1" applyFill="1" applyBorder="1" applyAlignment="1">
      <alignment horizontal="right" vertical="center"/>
    </xf>
    <xf numFmtId="172" fontId="12" fillId="0" borderId="24" xfId="0" applyNumberFormat="1" applyFont="1" applyFill="1" applyBorder="1" applyAlignment="1">
      <alignment horizontal="center" vertical="center" wrapText="1"/>
    </xf>
    <xf numFmtId="172" fontId="6" fillId="0" borderId="2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left" vertical="center" wrapText="1"/>
      <protection locked="0"/>
    </xf>
    <xf numFmtId="172" fontId="6" fillId="0" borderId="2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2" fontId="0" fillId="0" borderId="27" xfId="0" applyNumberFormat="1" applyFill="1" applyBorder="1" applyAlignment="1" applyProtection="1">
      <alignment horizontal="left" vertical="center" wrapText="1"/>
      <protection locked="0"/>
    </xf>
    <xf numFmtId="172" fontId="0" fillId="0" borderId="46" xfId="0" applyNumberFormat="1" applyFill="1" applyBorder="1" applyAlignment="1" applyProtection="1">
      <alignment horizontal="left" vertical="center" wrapText="1"/>
      <protection locked="0"/>
    </xf>
    <xf numFmtId="172" fontId="0" fillId="0" borderId="71" xfId="0" applyNumberFormat="1" applyFill="1" applyBorder="1" applyAlignment="1" applyProtection="1">
      <alignment horizontal="left" vertical="center" wrapText="1"/>
      <protection locked="0"/>
    </xf>
    <xf numFmtId="172" fontId="0" fillId="0" borderId="75" xfId="0" applyNumberFormat="1" applyFill="1" applyBorder="1" applyAlignment="1" applyProtection="1">
      <alignment horizontal="left" vertical="center" wrapText="1"/>
      <protection locked="0"/>
    </xf>
    <xf numFmtId="172" fontId="6" fillId="0" borderId="28" xfId="0" applyNumberFormat="1" applyFont="1" applyFill="1" applyBorder="1" applyAlignment="1">
      <alignment horizontal="center" vertical="center" wrapText="1"/>
    </xf>
    <xf numFmtId="172" fontId="6" fillId="0" borderId="67" xfId="0" applyNumberFormat="1" applyFont="1" applyFill="1" applyBorder="1" applyAlignment="1">
      <alignment horizontal="center" vertical="center" wrapText="1"/>
    </xf>
    <xf numFmtId="172" fontId="3" fillId="0" borderId="34" xfId="0" applyNumberFormat="1" applyFont="1" applyFill="1" applyBorder="1" applyAlignment="1">
      <alignment horizontal="center" vertical="center" wrapText="1"/>
    </xf>
    <xf numFmtId="172" fontId="3" fillId="0" borderId="74" xfId="0" applyNumberFormat="1" applyFont="1" applyFill="1" applyBorder="1" applyAlignment="1">
      <alignment horizontal="center" vertical="center" wrapText="1"/>
    </xf>
    <xf numFmtId="172" fontId="6" fillId="0" borderId="76" xfId="0" applyNumberFormat="1" applyFont="1" applyFill="1" applyBorder="1" applyAlignment="1">
      <alignment horizontal="center" vertical="center"/>
    </xf>
    <xf numFmtId="172" fontId="6" fillId="0" borderId="66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179" fontId="26" fillId="0" borderId="35" xfId="0" applyNumberFormat="1" applyFont="1" applyFill="1" applyBorder="1" applyAlignment="1">
      <alignment horizontal="left" vertical="center" wrapText="1"/>
    </xf>
    <xf numFmtId="172" fontId="20" fillId="0" borderId="19" xfId="60" applyNumberFormat="1" applyFont="1" applyFill="1" applyBorder="1" applyAlignment="1" applyProtection="1">
      <alignment horizontal="left" vertical="center"/>
      <protection/>
    </xf>
    <xf numFmtId="172" fontId="20" fillId="0" borderId="19" xfId="60" applyNumberFormat="1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 quotePrefix="1">
      <alignment horizontal="center" vertical="center"/>
      <protection/>
    </xf>
    <xf numFmtId="0" fontId="6" fillId="0" borderId="58" xfId="0" applyFont="1" applyFill="1" applyBorder="1" applyAlignment="1" applyProtection="1" quotePrefix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 indent="1"/>
      <protection/>
    </xf>
    <xf numFmtId="0" fontId="6" fillId="0" borderId="43" xfId="0" applyFont="1" applyFill="1" applyBorder="1" applyAlignment="1" applyProtection="1">
      <alignment horizontal="left" vertical="center" wrapText="1" indent="1"/>
      <protection/>
    </xf>
    <xf numFmtId="0" fontId="6" fillId="0" borderId="57" xfId="6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172" fontId="6" fillId="0" borderId="62" xfId="0" applyNumberFormat="1" applyFont="1" applyFill="1" applyBorder="1" applyAlignment="1" applyProtection="1">
      <alignment horizontal="center" vertical="center" wrapText="1"/>
      <protection/>
    </xf>
    <xf numFmtId="172" fontId="6" fillId="0" borderId="65" xfId="0" applyNumberFormat="1" applyFont="1" applyFill="1" applyBorder="1" applyAlignment="1" applyProtection="1">
      <alignment horizontal="center" vertical="center" wrapText="1"/>
      <protection/>
    </xf>
    <xf numFmtId="172" fontId="6" fillId="0" borderId="57" xfId="0" applyNumberFormat="1" applyFont="1" applyFill="1" applyBorder="1" applyAlignment="1" applyProtection="1">
      <alignment horizontal="center" vertical="center" wrapText="1"/>
      <protection/>
    </xf>
    <xf numFmtId="172" fontId="6" fillId="0" borderId="59" xfId="0" applyNumberFormat="1" applyFont="1" applyFill="1" applyBorder="1" applyAlignment="1" applyProtection="1">
      <alignment horizontal="center" vertical="center"/>
      <protection/>
    </xf>
    <xf numFmtId="172" fontId="6" fillId="0" borderId="59" xfId="0" applyNumberFormat="1" applyFont="1" applyFill="1" applyBorder="1" applyAlignment="1" applyProtection="1">
      <alignment horizontal="center" vertical="center" wrapText="1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6" fillId="0" borderId="26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>
      <alignment horizontal="center" textRotation="180" wrapText="1"/>
    </xf>
    <xf numFmtId="172" fontId="6" fillId="0" borderId="60" xfId="0" applyNumberFormat="1" applyFont="1" applyFill="1" applyBorder="1" applyAlignment="1">
      <alignment horizontal="center" vertical="center" wrapText="1"/>
    </xf>
    <xf numFmtId="172" fontId="6" fillId="0" borderId="73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/>
    </xf>
    <xf numFmtId="172" fontId="6" fillId="0" borderId="26" xfId="0" applyNumberFormat="1" applyFont="1" applyFill="1" applyBorder="1" applyAlignment="1">
      <alignment horizontal="center" vertical="center"/>
    </xf>
    <xf numFmtId="172" fontId="6" fillId="0" borderId="76" xfId="0" applyNumberFormat="1" applyFont="1" applyFill="1" applyBorder="1" applyAlignment="1">
      <alignment horizontal="center" vertical="center" wrapText="1"/>
    </xf>
    <xf numFmtId="172" fontId="6" fillId="0" borderId="25" xfId="0" applyNumberFormat="1" applyFont="1" applyFill="1" applyBorder="1" applyAlignment="1">
      <alignment horizontal="center" vertical="center" wrapText="1"/>
    </xf>
    <xf numFmtId="172" fontId="6" fillId="0" borderId="45" xfId="0" applyNumberFormat="1" applyFont="1" applyFill="1" applyBorder="1" applyAlignment="1">
      <alignment horizontal="center" vertical="center" wrapText="1"/>
    </xf>
    <xf numFmtId="172" fontId="6" fillId="0" borderId="77" xfId="0" applyNumberFormat="1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 applyProtection="1">
      <alignment horizontal="left" vertical="center"/>
      <protection/>
    </xf>
    <xf numFmtId="0" fontId="12" fillId="0" borderId="43" xfId="0" applyFont="1" applyFill="1" applyBorder="1" applyAlignment="1" applyProtection="1">
      <alignment horizontal="left" vertical="center"/>
      <protection/>
    </xf>
    <xf numFmtId="0" fontId="6" fillId="0" borderId="76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60" xfId="0" applyFont="1" applyFill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7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36" fillId="1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F30" sqref="F30"/>
    </sheetView>
  </sheetViews>
  <sheetFormatPr defaultColWidth="9.00390625" defaultRowHeight="12.75"/>
  <cols>
    <col min="1" max="1" width="46.375" style="183" customWidth="1"/>
    <col min="2" max="2" width="66.125" style="183" customWidth="1"/>
    <col min="3" max="16384" width="9.375" style="183" customWidth="1"/>
  </cols>
  <sheetData>
    <row r="1" ht="18.75">
      <c r="A1" s="347" t="s">
        <v>109</v>
      </c>
    </row>
    <row r="3" spans="1:2" ht="12.75">
      <c r="A3" s="348"/>
      <c r="B3" s="348"/>
    </row>
    <row r="4" spans="1:2" ht="15.75">
      <c r="A4" s="322" t="s">
        <v>678</v>
      </c>
      <c r="B4" s="349"/>
    </row>
    <row r="5" spans="1:2" s="350" customFormat="1" ht="12.75">
      <c r="A5" s="348"/>
      <c r="B5" s="348"/>
    </row>
    <row r="6" spans="1:2" ht="12.75">
      <c r="A6" s="348" t="s">
        <v>428</v>
      </c>
      <c r="B6" s="348" t="s">
        <v>429</v>
      </c>
    </row>
    <row r="7" spans="1:2" ht="12.75">
      <c r="A7" s="348" t="s">
        <v>430</v>
      </c>
      <c r="B7" s="348" t="s">
        <v>431</v>
      </c>
    </row>
    <row r="8" spans="1:2" ht="12.75">
      <c r="A8" s="348" t="s">
        <v>432</v>
      </c>
      <c r="B8" s="348" t="s">
        <v>433</v>
      </c>
    </row>
    <row r="9" spans="1:2" ht="12.75">
      <c r="A9" s="348"/>
      <c r="B9" s="348"/>
    </row>
    <row r="10" spans="1:2" ht="15.75">
      <c r="A10" s="322" t="str">
        <f>+CONCATENATE(LEFT(A4,4),". évi módosított előirányzat BEVÉTELEK")</f>
        <v>2016. évi módosított előirányzat BEVÉTELEK</v>
      </c>
      <c r="B10" s="349"/>
    </row>
    <row r="11" spans="1:2" ht="12.75">
      <c r="A11" s="348"/>
      <c r="B11" s="348"/>
    </row>
    <row r="12" spans="1:2" s="350" customFormat="1" ht="12.75">
      <c r="A12" s="348" t="s">
        <v>434</v>
      </c>
      <c r="B12" s="348" t="s">
        <v>440</v>
      </c>
    </row>
    <row r="13" spans="1:2" ht="12.75">
      <c r="A13" s="348" t="s">
        <v>435</v>
      </c>
      <c r="B13" s="348" t="s">
        <v>441</v>
      </c>
    </row>
    <row r="14" spans="1:2" ht="12.75">
      <c r="A14" s="348" t="s">
        <v>436</v>
      </c>
      <c r="B14" s="348" t="s">
        <v>442</v>
      </c>
    </row>
    <row r="15" spans="1:2" ht="12.75">
      <c r="A15" s="348"/>
      <c r="B15" s="348"/>
    </row>
    <row r="16" spans="1:2" ht="14.25">
      <c r="A16" s="351" t="str">
        <f>+CONCATENATE(LEFT(A4,4),". évi teljesítés BEVÉTELEK")</f>
        <v>2016. évi teljesítés BEVÉTELEK</v>
      </c>
      <c r="B16" s="349"/>
    </row>
    <row r="17" spans="1:2" ht="12.75">
      <c r="A17" s="348"/>
      <c r="B17" s="348"/>
    </row>
    <row r="18" spans="1:2" ht="12.75">
      <c r="A18" s="348" t="s">
        <v>437</v>
      </c>
      <c r="B18" s="348" t="s">
        <v>443</v>
      </c>
    </row>
    <row r="19" spans="1:2" ht="12.75">
      <c r="A19" s="348" t="s">
        <v>438</v>
      </c>
      <c r="B19" s="348" t="s">
        <v>444</v>
      </c>
    </row>
    <row r="20" spans="1:2" ht="12.75">
      <c r="A20" s="348" t="s">
        <v>439</v>
      </c>
      <c r="B20" s="348" t="s">
        <v>445</v>
      </c>
    </row>
    <row r="21" spans="1:2" ht="12.75">
      <c r="A21" s="348"/>
      <c r="B21" s="348"/>
    </row>
    <row r="22" spans="1:2" ht="15.75">
      <c r="A22" s="322" t="str">
        <f>+CONCATENATE(LEFT(A4,4),". évi eredeti előirányzat KIADÁSOK")</f>
        <v>2016. évi eredeti előirányzat KIADÁSOK</v>
      </c>
      <c r="B22" s="349"/>
    </row>
    <row r="23" spans="1:2" ht="12.75">
      <c r="A23" s="348"/>
      <c r="B23" s="348"/>
    </row>
    <row r="24" spans="1:2" ht="12.75">
      <c r="A24" s="348" t="s">
        <v>446</v>
      </c>
      <c r="B24" s="348" t="s">
        <v>452</v>
      </c>
    </row>
    <row r="25" spans="1:2" ht="12.75">
      <c r="A25" s="348" t="s">
        <v>425</v>
      </c>
      <c r="B25" s="348" t="s">
        <v>453</v>
      </c>
    </row>
    <row r="26" spans="1:2" ht="12.75">
      <c r="A26" s="348" t="s">
        <v>447</v>
      </c>
      <c r="B26" s="348" t="s">
        <v>454</v>
      </c>
    </row>
    <row r="27" spans="1:2" ht="12.75">
      <c r="A27" s="348"/>
      <c r="B27" s="348"/>
    </row>
    <row r="28" spans="1:2" ht="15.75">
      <c r="A28" s="322" t="str">
        <f>+CONCATENATE(LEFT(A4,4),". évi módosított előirányzat KIADÁSOK")</f>
        <v>2016. évi módosított előirányzat KIADÁSOK</v>
      </c>
      <c r="B28" s="349"/>
    </row>
    <row r="29" spans="1:2" ht="12.75">
      <c r="A29" s="348"/>
      <c r="B29" s="348"/>
    </row>
    <row r="30" spans="1:2" ht="12.75">
      <c r="A30" s="348" t="s">
        <v>448</v>
      </c>
      <c r="B30" s="348" t="s">
        <v>459</v>
      </c>
    </row>
    <row r="31" spans="1:2" ht="12.75">
      <c r="A31" s="348" t="s">
        <v>426</v>
      </c>
      <c r="B31" s="348" t="s">
        <v>456</v>
      </c>
    </row>
    <row r="32" spans="1:2" ht="12.75">
      <c r="A32" s="348" t="s">
        <v>449</v>
      </c>
      <c r="B32" s="348" t="s">
        <v>455</v>
      </c>
    </row>
    <row r="33" spans="1:2" ht="12.75">
      <c r="A33" s="348"/>
      <c r="B33" s="348"/>
    </row>
    <row r="34" spans="1:2" ht="15.75">
      <c r="A34" s="352" t="str">
        <f>+CONCATENATE(LEFT(A4,4),". évi teljesítés KIADÁSOK")</f>
        <v>2016. évi teljesítés KIADÁSOK</v>
      </c>
      <c r="B34" s="349"/>
    </row>
    <row r="35" spans="1:2" ht="12.75">
      <c r="A35" s="348"/>
      <c r="B35" s="348"/>
    </row>
    <row r="36" spans="1:2" ht="12.75">
      <c r="A36" s="348" t="s">
        <v>450</v>
      </c>
      <c r="B36" s="348" t="s">
        <v>460</v>
      </c>
    </row>
    <row r="37" spans="1:2" ht="12.75">
      <c r="A37" s="348" t="s">
        <v>427</v>
      </c>
      <c r="B37" s="348" t="s">
        <v>458</v>
      </c>
    </row>
    <row r="38" spans="1:2" ht="12.75">
      <c r="A38" s="348" t="s">
        <v>451</v>
      </c>
      <c r="B38" s="348" t="s">
        <v>457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8"/>
  <sheetViews>
    <sheetView zoomScaleSheetLayoutView="115" workbookViewId="0" topLeftCell="A31">
      <selection activeCell="J12" sqref="J12"/>
    </sheetView>
  </sheetViews>
  <sheetFormatPr defaultColWidth="9.00390625" defaultRowHeight="12.75"/>
  <cols>
    <col min="1" max="1" width="16.00390625" style="405" customWidth="1"/>
    <col min="2" max="2" width="59.375" style="25" customWidth="1"/>
    <col min="3" max="5" width="15.875" style="25" customWidth="1"/>
    <col min="6" max="16384" width="9.375" style="25" customWidth="1"/>
  </cols>
  <sheetData>
    <row r="1" spans="1:5" s="361" customFormat="1" ht="21" customHeight="1" thickBot="1">
      <c r="A1" s="360"/>
      <c r="B1" s="362"/>
      <c r="C1" s="386"/>
      <c r="D1" s="386"/>
      <c r="E1" s="442" t="str">
        <f>+CONCATENATE("7. melléklet a ……/",LEFT(ÖSSZEFÜGGÉSEK!A4,4)+1,". (……) társulási határozathoz")</f>
        <v>7. melléklet a ……/2017. (……) társulási határozathoz</v>
      </c>
    </row>
    <row r="2" spans="1:5" s="387" customFormat="1" ht="36.75" customHeight="1">
      <c r="A2" s="381" t="s">
        <v>143</v>
      </c>
      <c r="B2" s="599" t="s">
        <v>596</v>
      </c>
      <c r="C2" s="600"/>
      <c r="D2" s="601"/>
      <c r="E2" s="410" t="s">
        <v>48</v>
      </c>
    </row>
    <row r="3" spans="1:5" s="387" customFormat="1" ht="24.75" thickBot="1">
      <c r="A3" s="385" t="s">
        <v>468</v>
      </c>
      <c r="B3" s="602" t="s">
        <v>466</v>
      </c>
      <c r="C3" s="603"/>
      <c r="D3" s="604"/>
      <c r="E3" s="411" t="s">
        <v>40</v>
      </c>
    </row>
    <row r="4" spans="1:5" s="388" customFormat="1" ht="15.75" customHeight="1" thickBot="1">
      <c r="A4" s="363"/>
      <c r="B4" s="363"/>
      <c r="C4" s="364"/>
      <c r="D4" s="364"/>
      <c r="E4" s="364" t="s">
        <v>41</v>
      </c>
    </row>
    <row r="5" spans="1:5" ht="24.75" thickBot="1">
      <c r="A5" s="196" t="s">
        <v>144</v>
      </c>
      <c r="B5" s="197" t="s">
        <v>42</v>
      </c>
      <c r="C5" s="85" t="s">
        <v>175</v>
      </c>
      <c r="D5" s="85" t="s">
        <v>180</v>
      </c>
      <c r="E5" s="365" t="s">
        <v>181</v>
      </c>
    </row>
    <row r="6" spans="1:5" s="389" customFormat="1" ht="12.75" customHeight="1" thickBot="1">
      <c r="A6" s="358" t="s">
        <v>337</v>
      </c>
      <c r="B6" s="359" t="s">
        <v>338</v>
      </c>
      <c r="C6" s="359" t="s">
        <v>339</v>
      </c>
      <c r="D6" s="99" t="s">
        <v>340</v>
      </c>
      <c r="E6" s="98" t="s">
        <v>341</v>
      </c>
    </row>
    <row r="7" spans="1:5" s="389" customFormat="1" ht="15.75" customHeight="1" thickBot="1">
      <c r="A7" s="596" t="s">
        <v>43</v>
      </c>
      <c r="B7" s="597"/>
      <c r="C7" s="597"/>
      <c r="D7" s="597"/>
      <c r="E7" s="598"/>
    </row>
    <row r="8" spans="1:5" s="380" customFormat="1" ht="12" customHeight="1" thickBot="1">
      <c r="A8" s="358" t="s">
        <v>7</v>
      </c>
      <c r="B8" s="401" t="s">
        <v>469</v>
      </c>
      <c r="C8" s="291">
        <f>SUM(C9:C18)</f>
        <v>15470</v>
      </c>
      <c r="D8" s="291">
        <f>SUM(D9:D18)</f>
        <v>21877</v>
      </c>
      <c r="E8" s="407">
        <f>SUM(E9:E18)</f>
        <v>19767</v>
      </c>
    </row>
    <row r="9" spans="1:5" s="380" customFormat="1" ht="12" customHeight="1">
      <c r="A9" s="412" t="s">
        <v>71</v>
      </c>
      <c r="B9" s="212" t="s">
        <v>257</v>
      </c>
      <c r="C9" s="94"/>
      <c r="D9" s="94"/>
      <c r="E9" s="396"/>
    </row>
    <row r="10" spans="1:5" s="380" customFormat="1" ht="12" customHeight="1">
      <c r="A10" s="413" t="s">
        <v>72</v>
      </c>
      <c r="B10" s="210" t="s">
        <v>258</v>
      </c>
      <c r="C10" s="288"/>
      <c r="D10" s="288"/>
      <c r="E10" s="101"/>
    </row>
    <row r="11" spans="1:5" s="380" customFormat="1" ht="12" customHeight="1">
      <c r="A11" s="413" t="s">
        <v>73</v>
      </c>
      <c r="B11" s="210" t="s">
        <v>259</v>
      </c>
      <c r="C11" s="288">
        <v>509</v>
      </c>
      <c r="D11" s="288">
        <v>736</v>
      </c>
      <c r="E11" s="101">
        <v>727</v>
      </c>
    </row>
    <row r="12" spans="1:5" s="380" customFormat="1" ht="12" customHeight="1">
      <c r="A12" s="413" t="s">
        <v>74</v>
      </c>
      <c r="B12" s="210" t="s">
        <v>260</v>
      </c>
      <c r="C12" s="288">
        <v>430</v>
      </c>
      <c r="D12" s="288">
        <v>343</v>
      </c>
      <c r="E12" s="101">
        <v>244</v>
      </c>
    </row>
    <row r="13" spans="1:5" s="380" customFormat="1" ht="12" customHeight="1">
      <c r="A13" s="413" t="s">
        <v>106</v>
      </c>
      <c r="B13" s="210" t="s">
        <v>261</v>
      </c>
      <c r="C13" s="288">
        <v>9180</v>
      </c>
      <c r="D13" s="288">
        <v>12389</v>
      </c>
      <c r="E13" s="101">
        <v>12389</v>
      </c>
    </row>
    <row r="14" spans="1:5" s="380" customFormat="1" ht="12" customHeight="1">
      <c r="A14" s="413" t="s">
        <v>75</v>
      </c>
      <c r="B14" s="210" t="s">
        <v>470</v>
      </c>
      <c r="C14" s="288">
        <v>2347</v>
      </c>
      <c r="D14" s="288">
        <v>3127</v>
      </c>
      <c r="E14" s="101">
        <v>3127</v>
      </c>
    </row>
    <row r="15" spans="1:5" s="390" customFormat="1" ht="12" customHeight="1">
      <c r="A15" s="413" t="s">
        <v>76</v>
      </c>
      <c r="B15" s="209" t="s">
        <v>471</v>
      </c>
      <c r="C15" s="288">
        <v>3000</v>
      </c>
      <c r="D15" s="288">
        <v>5278</v>
      </c>
      <c r="E15" s="101">
        <v>3277</v>
      </c>
    </row>
    <row r="16" spans="1:5" s="390" customFormat="1" ht="12" customHeight="1">
      <c r="A16" s="413" t="s">
        <v>84</v>
      </c>
      <c r="B16" s="210" t="s">
        <v>264</v>
      </c>
      <c r="C16" s="95">
        <v>4</v>
      </c>
      <c r="D16" s="95">
        <v>4</v>
      </c>
      <c r="E16" s="395">
        <v>3</v>
      </c>
    </row>
    <row r="17" spans="1:5" s="380" customFormat="1" ht="12" customHeight="1">
      <c r="A17" s="413" t="s">
        <v>85</v>
      </c>
      <c r="B17" s="210" t="s">
        <v>266</v>
      </c>
      <c r="C17" s="288"/>
      <c r="D17" s="288"/>
      <c r="E17" s="101"/>
    </row>
    <row r="18" spans="1:5" s="390" customFormat="1" ht="12" customHeight="1" thickBot="1">
      <c r="A18" s="413" t="s">
        <v>86</v>
      </c>
      <c r="B18" s="209" t="s">
        <v>268</v>
      </c>
      <c r="C18" s="290"/>
      <c r="D18" s="290"/>
      <c r="E18" s="391"/>
    </row>
    <row r="19" spans="1:5" s="390" customFormat="1" ht="21.75" thickBot="1">
      <c r="A19" s="358" t="s">
        <v>8</v>
      </c>
      <c r="B19" s="401" t="s">
        <v>472</v>
      </c>
      <c r="C19" s="291">
        <f>SUM(C20:C22)</f>
        <v>32463</v>
      </c>
      <c r="D19" s="291">
        <f>SUM(D20:D22)</f>
        <v>33770</v>
      </c>
      <c r="E19" s="407">
        <f>SUM(E20:E22)</f>
        <v>33770</v>
      </c>
    </row>
    <row r="20" spans="1:5" s="390" customFormat="1" ht="12" customHeight="1">
      <c r="A20" s="413" t="s">
        <v>77</v>
      </c>
      <c r="B20" s="211" t="s">
        <v>230</v>
      </c>
      <c r="C20" s="288"/>
      <c r="D20" s="288"/>
      <c r="E20" s="101"/>
    </row>
    <row r="21" spans="1:5" s="390" customFormat="1" ht="12" customHeight="1">
      <c r="A21" s="413" t="s">
        <v>78</v>
      </c>
      <c r="B21" s="210" t="s">
        <v>473</v>
      </c>
      <c r="C21" s="288"/>
      <c r="D21" s="288"/>
      <c r="E21" s="101"/>
    </row>
    <row r="22" spans="1:5" s="390" customFormat="1" ht="12" customHeight="1">
      <c r="A22" s="413" t="s">
        <v>79</v>
      </c>
      <c r="B22" s="210" t="s">
        <v>474</v>
      </c>
      <c r="C22" s="288">
        <v>32463</v>
      </c>
      <c r="D22" s="288">
        <v>33770</v>
      </c>
      <c r="E22" s="101">
        <v>33770</v>
      </c>
    </row>
    <row r="23" spans="1:5" s="390" customFormat="1" ht="12" customHeight="1" thickBot="1">
      <c r="A23" s="413" t="s">
        <v>80</v>
      </c>
      <c r="B23" s="210" t="s">
        <v>507</v>
      </c>
      <c r="C23" s="288"/>
      <c r="D23" s="288"/>
      <c r="E23" s="101"/>
    </row>
    <row r="24" spans="1:5" s="390" customFormat="1" ht="12" customHeight="1" thickBot="1">
      <c r="A24" s="400" t="s">
        <v>9</v>
      </c>
      <c r="B24" s="230" t="s">
        <v>121</v>
      </c>
      <c r="C24" s="34"/>
      <c r="D24" s="34"/>
      <c r="E24" s="406"/>
    </row>
    <row r="25" spans="1:5" s="390" customFormat="1" ht="21.75" thickBot="1">
      <c r="A25" s="400" t="s">
        <v>10</v>
      </c>
      <c r="B25" s="230" t="s">
        <v>475</v>
      </c>
      <c r="C25" s="291">
        <f>SUM(C26:C27)</f>
        <v>0</v>
      </c>
      <c r="D25" s="291">
        <f>SUM(D26:D27)</f>
        <v>0</v>
      </c>
      <c r="E25" s="407">
        <f>SUM(E26:E27)</f>
        <v>0</v>
      </c>
    </row>
    <row r="26" spans="1:5" s="390" customFormat="1" ht="12" customHeight="1">
      <c r="A26" s="414" t="s">
        <v>244</v>
      </c>
      <c r="B26" s="415" t="s">
        <v>473</v>
      </c>
      <c r="C26" s="91"/>
      <c r="D26" s="91"/>
      <c r="E26" s="394"/>
    </row>
    <row r="27" spans="1:5" s="390" customFormat="1" ht="12" customHeight="1">
      <c r="A27" s="414" t="s">
        <v>250</v>
      </c>
      <c r="B27" s="416" t="s">
        <v>476</v>
      </c>
      <c r="C27" s="292"/>
      <c r="D27" s="292"/>
      <c r="E27" s="393"/>
    </row>
    <row r="28" spans="1:5" s="390" customFormat="1" ht="12" customHeight="1" thickBot="1">
      <c r="A28" s="413" t="s">
        <v>252</v>
      </c>
      <c r="B28" s="417" t="s">
        <v>508</v>
      </c>
      <c r="C28" s="397"/>
      <c r="D28" s="397"/>
      <c r="E28" s="392"/>
    </row>
    <row r="29" spans="1:5" s="390" customFormat="1" ht="12" customHeight="1" thickBot="1">
      <c r="A29" s="400" t="s">
        <v>11</v>
      </c>
      <c r="B29" s="230" t="s">
        <v>477</v>
      </c>
      <c r="C29" s="291">
        <f>SUM(C30:C32)</f>
        <v>0</v>
      </c>
      <c r="D29" s="291">
        <f>SUM(D30:D32)</f>
        <v>0</v>
      </c>
      <c r="E29" s="407">
        <f>SUM(E30:E32)</f>
        <v>0</v>
      </c>
    </row>
    <row r="30" spans="1:5" s="390" customFormat="1" ht="12" customHeight="1">
      <c r="A30" s="414" t="s">
        <v>64</v>
      </c>
      <c r="B30" s="415" t="s">
        <v>270</v>
      </c>
      <c r="C30" s="91"/>
      <c r="D30" s="91"/>
      <c r="E30" s="394"/>
    </row>
    <row r="31" spans="1:5" s="390" customFormat="1" ht="12" customHeight="1">
      <c r="A31" s="414" t="s">
        <v>65</v>
      </c>
      <c r="B31" s="416" t="s">
        <v>271</v>
      </c>
      <c r="C31" s="292"/>
      <c r="D31" s="292"/>
      <c r="E31" s="393"/>
    </row>
    <row r="32" spans="1:5" s="390" customFormat="1" ht="12" customHeight="1" thickBot="1">
      <c r="A32" s="413" t="s">
        <v>66</v>
      </c>
      <c r="B32" s="399" t="s">
        <v>273</v>
      </c>
      <c r="C32" s="397"/>
      <c r="D32" s="397"/>
      <c r="E32" s="392"/>
    </row>
    <row r="33" spans="1:5" s="390" customFormat="1" ht="12" customHeight="1" thickBot="1">
      <c r="A33" s="400" t="s">
        <v>12</v>
      </c>
      <c r="B33" s="230" t="s">
        <v>394</v>
      </c>
      <c r="C33" s="34"/>
      <c r="D33" s="34"/>
      <c r="E33" s="406"/>
    </row>
    <row r="34" spans="1:5" s="380" customFormat="1" ht="12" customHeight="1" thickBot="1">
      <c r="A34" s="400" t="s">
        <v>13</v>
      </c>
      <c r="B34" s="230" t="s">
        <v>478</v>
      </c>
      <c r="C34" s="34"/>
      <c r="D34" s="34"/>
      <c r="E34" s="406"/>
    </row>
    <row r="35" spans="1:5" s="380" customFormat="1" ht="12" customHeight="1" thickBot="1">
      <c r="A35" s="358" t="s">
        <v>14</v>
      </c>
      <c r="B35" s="230" t="s">
        <v>509</v>
      </c>
      <c r="C35" s="291">
        <f>+C8+C19+C24+C25+C29+C33+C34</f>
        <v>47933</v>
      </c>
      <c r="D35" s="291">
        <f>+D8+D19+D24+D25+D29+D33+D34</f>
        <v>55647</v>
      </c>
      <c r="E35" s="407">
        <f>+E8+E19+E24+E25+E29+E33+E34</f>
        <v>53537</v>
      </c>
    </row>
    <row r="36" spans="1:5" s="380" customFormat="1" ht="12" customHeight="1" thickBot="1">
      <c r="A36" s="402" t="s">
        <v>15</v>
      </c>
      <c r="B36" s="230" t="s">
        <v>479</v>
      </c>
      <c r="C36" s="291">
        <f>+C37+C38+C39</f>
        <v>83410</v>
      </c>
      <c r="D36" s="291">
        <f>+D37+D38+D39</f>
        <v>83473</v>
      </c>
      <c r="E36" s="407">
        <f>+E37+E38+E39</f>
        <v>82620</v>
      </c>
    </row>
    <row r="37" spans="1:5" s="380" customFormat="1" ht="12" customHeight="1">
      <c r="A37" s="414" t="s">
        <v>480</v>
      </c>
      <c r="B37" s="415" t="s">
        <v>162</v>
      </c>
      <c r="C37" s="91">
        <v>338</v>
      </c>
      <c r="D37" s="91">
        <v>1526</v>
      </c>
      <c r="E37" s="394">
        <v>1526</v>
      </c>
    </row>
    <row r="38" spans="1:5" s="390" customFormat="1" ht="12" customHeight="1">
      <c r="A38" s="414" t="s">
        <v>481</v>
      </c>
      <c r="B38" s="416" t="s">
        <v>3</v>
      </c>
      <c r="C38" s="292"/>
      <c r="D38" s="292"/>
      <c r="E38" s="393"/>
    </row>
    <row r="39" spans="1:5" s="390" customFormat="1" ht="12" customHeight="1" thickBot="1">
      <c r="A39" s="413" t="s">
        <v>482</v>
      </c>
      <c r="B39" s="399" t="s">
        <v>483</v>
      </c>
      <c r="C39" s="397">
        <v>83072</v>
      </c>
      <c r="D39" s="397">
        <v>81947</v>
      </c>
      <c r="E39" s="392">
        <v>81094</v>
      </c>
    </row>
    <row r="40" spans="1:5" s="390" customFormat="1" ht="15" customHeight="1" thickBot="1">
      <c r="A40" s="402" t="s">
        <v>16</v>
      </c>
      <c r="B40" s="403" t="s">
        <v>484</v>
      </c>
      <c r="C40" s="97">
        <f>+C35+C36</f>
        <v>131343</v>
      </c>
      <c r="D40" s="97">
        <f>+D35+D36</f>
        <v>139120</v>
      </c>
      <c r="E40" s="408">
        <f>+E35+E36</f>
        <v>136157</v>
      </c>
    </row>
    <row r="41" spans="1:5" s="390" customFormat="1" ht="15" customHeight="1">
      <c r="A41" s="366"/>
      <c r="B41" s="367"/>
      <c r="C41" s="378"/>
      <c r="D41" s="378"/>
      <c r="E41" s="378"/>
    </row>
    <row r="42" spans="1:5" ht="13.5" thickBot="1">
      <c r="A42" s="368"/>
      <c r="B42" s="369"/>
      <c r="C42" s="379"/>
      <c r="D42" s="379"/>
      <c r="E42" s="379"/>
    </row>
    <row r="43" spans="1:5" s="389" customFormat="1" ht="16.5" customHeight="1" thickBot="1">
      <c r="A43" s="596" t="s">
        <v>44</v>
      </c>
      <c r="B43" s="597"/>
      <c r="C43" s="597"/>
      <c r="D43" s="597"/>
      <c r="E43" s="598"/>
    </row>
    <row r="44" spans="1:5" s="186" customFormat="1" ht="12" customHeight="1" thickBot="1">
      <c r="A44" s="400" t="s">
        <v>7</v>
      </c>
      <c r="B44" s="230" t="s">
        <v>485</v>
      </c>
      <c r="C44" s="291">
        <f>SUM(C45:C49)</f>
        <v>129323</v>
      </c>
      <c r="D44" s="291">
        <f>SUM(D45:D49)</f>
        <v>137516</v>
      </c>
      <c r="E44" s="323">
        <f>SUM(E45:E49)</f>
        <v>132898</v>
      </c>
    </row>
    <row r="45" spans="1:5" ht="12" customHeight="1">
      <c r="A45" s="413" t="s">
        <v>71</v>
      </c>
      <c r="B45" s="211" t="s">
        <v>36</v>
      </c>
      <c r="C45" s="91">
        <v>53113</v>
      </c>
      <c r="D45" s="91">
        <v>56211</v>
      </c>
      <c r="E45" s="318">
        <v>56199</v>
      </c>
    </row>
    <row r="46" spans="1:5" ht="12" customHeight="1">
      <c r="A46" s="413" t="s">
        <v>72</v>
      </c>
      <c r="B46" s="210" t="s">
        <v>130</v>
      </c>
      <c r="C46" s="285">
        <v>14872</v>
      </c>
      <c r="D46" s="285">
        <v>14996</v>
      </c>
      <c r="E46" s="319">
        <v>14994</v>
      </c>
    </row>
    <row r="47" spans="1:5" ht="12" customHeight="1">
      <c r="A47" s="413" t="s">
        <v>73</v>
      </c>
      <c r="B47" s="210" t="s">
        <v>99</v>
      </c>
      <c r="C47" s="285">
        <v>61338</v>
      </c>
      <c r="D47" s="285">
        <v>66309</v>
      </c>
      <c r="E47" s="319">
        <v>61705</v>
      </c>
    </row>
    <row r="48" spans="1:5" ht="12" customHeight="1">
      <c r="A48" s="413" t="s">
        <v>74</v>
      </c>
      <c r="B48" s="210" t="s">
        <v>131</v>
      </c>
      <c r="C48" s="285"/>
      <c r="D48" s="285"/>
      <c r="E48" s="319"/>
    </row>
    <row r="49" spans="1:5" ht="12" customHeight="1" thickBot="1">
      <c r="A49" s="413" t="s">
        <v>106</v>
      </c>
      <c r="B49" s="210" t="s">
        <v>132</v>
      </c>
      <c r="C49" s="285"/>
      <c r="D49" s="285"/>
      <c r="E49" s="319"/>
    </row>
    <row r="50" spans="1:5" ht="12" customHeight="1" thickBot="1">
      <c r="A50" s="400" t="s">
        <v>8</v>
      </c>
      <c r="B50" s="230" t="s">
        <v>486</v>
      </c>
      <c r="C50" s="291">
        <f>SUM(C51:C53)</f>
        <v>2020</v>
      </c>
      <c r="D50" s="291">
        <f>SUM(D51:D53)</f>
        <v>1604</v>
      </c>
      <c r="E50" s="323">
        <f>SUM(E51:E53)</f>
        <v>1603</v>
      </c>
    </row>
    <row r="51" spans="1:5" s="186" customFormat="1" ht="12" customHeight="1">
      <c r="A51" s="413" t="s">
        <v>77</v>
      </c>
      <c r="B51" s="211" t="s">
        <v>152</v>
      </c>
      <c r="C51" s="91">
        <v>2020</v>
      </c>
      <c r="D51" s="91">
        <v>1604</v>
      </c>
      <c r="E51" s="318">
        <v>1603</v>
      </c>
    </row>
    <row r="52" spans="1:5" ht="12" customHeight="1">
      <c r="A52" s="413" t="s">
        <v>78</v>
      </c>
      <c r="B52" s="210" t="s">
        <v>134</v>
      </c>
      <c r="C52" s="285"/>
      <c r="D52" s="285"/>
      <c r="E52" s="319"/>
    </row>
    <row r="53" spans="1:5" ht="12" customHeight="1">
      <c r="A53" s="413" t="s">
        <v>79</v>
      </c>
      <c r="B53" s="210" t="s">
        <v>45</v>
      </c>
      <c r="C53" s="285"/>
      <c r="D53" s="285"/>
      <c r="E53" s="319"/>
    </row>
    <row r="54" spans="1:5" ht="12" customHeight="1" thickBot="1">
      <c r="A54" s="413" t="s">
        <v>80</v>
      </c>
      <c r="B54" s="210" t="s">
        <v>510</v>
      </c>
      <c r="C54" s="285"/>
      <c r="D54" s="285"/>
      <c r="E54" s="319"/>
    </row>
    <row r="55" spans="1:5" ht="12" customHeight="1" thickBot="1">
      <c r="A55" s="400" t="s">
        <v>9</v>
      </c>
      <c r="B55" s="404" t="s">
        <v>487</v>
      </c>
      <c r="C55" s="291">
        <f>+C44+C50</f>
        <v>131343</v>
      </c>
      <c r="D55" s="291">
        <f>+D44+D50</f>
        <v>139120</v>
      </c>
      <c r="E55" s="323">
        <f>+E44+E50</f>
        <v>134501</v>
      </c>
    </row>
    <row r="56" spans="3:5" ht="13.5" thickBot="1">
      <c r="C56" s="409"/>
      <c r="D56" s="409"/>
      <c r="E56" s="409"/>
    </row>
    <row r="57" spans="1:5" ht="15" customHeight="1" thickBot="1">
      <c r="A57" s="370" t="s">
        <v>506</v>
      </c>
      <c r="B57" s="371"/>
      <c r="C57" s="100">
        <v>23</v>
      </c>
      <c r="D57" s="100">
        <v>23</v>
      </c>
      <c r="E57" s="398">
        <v>23</v>
      </c>
    </row>
    <row r="58" spans="1:5" ht="14.25" customHeight="1" thickBot="1">
      <c r="A58" s="370" t="s">
        <v>145</v>
      </c>
      <c r="B58" s="371"/>
      <c r="C58" s="100"/>
      <c r="D58" s="100"/>
      <c r="E58" s="398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SheetLayoutView="145" workbookViewId="0" topLeftCell="A1">
      <selection activeCell="C7" sqref="C7"/>
    </sheetView>
  </sheetViews>
  <sheetFormatPr defaultColWidth="9.00390625" defaultRowHeight="12.75"/>
  <cols>
    <col min="1" max="1" width="7.00390625" style="184" customWidth="1"/>
    <col min="2" max="2" width="32.00390625" style="25" customWidth="1"/>
    <col min="3" max="3" width="12.50390625" style="25" customWidth="1"/>
    <col min="4" max="6" width="11.875" style="25" customWidth="1"/>
    <col min="7" max="7" width="12.875" style="25" customWidth="1"/>
    <col min="8" max="16384" width="9.375" style="25" customWidth="1"/>
  </cols>
  <sheetData>
    <row r="1" ht="14.25" thickBot="1">
      <c r="G1" s="32" t="s">
        <v>51</v>
      </c>
    </row>
    <row r="2" spans="1:7" ht="17.25" customHeight="1" thickBot="1">
      <c r="A2" s="605" t="s">
        <v>5</v>
      </c>
      <c r="B2" s="607" t="s">
        <v>221</v>
      </c>
      <c r="C2" s="607" t="s">
        <v>511</v>
      </c>
      <c r="D2" s="607" t="s">
        <v>519</v>
      </c>
      <c r="E2" s="609" t="s">
        <v>512</v>
      </c>
      <c r="F2" s="609"/>
      <c r="G2" s="610"/>
    </row>
    <row r="3" spans="1:7" s="185" customFormat="1" ht="57.75" customHeight="1" thickBot="1">
      <c r="A3" s="606"/>
      <c r="B3" s="608"/>
      <c r="C3" s="608"/>
      <c r="D3" s="608"/>
      <c r="E3" s="23" t="s">
        <v>513</v>
      </c>
      <c r="F3" s="23" t="s">
        <v>514</v>
      </c>
      <c r="G3" s="443" t="s">
        <v>515</v>
      </c>
    </row>
    <row r="4" spans="1:7" s="186" customFormat="1" ht="15" customHeight="1" thickBot="1">
      <c r="A4" s="358" t="s">
        <v>337</v>
      </c>
      <c r="B4" s="359" t="s">
        <v>338</v>
      </c>
      <c r="C4" s="359" t="s">
        <v>339</v>
      </c>
      <c r="D4" s="359" t="s">
        <v>340</v>
      </c>
      <c r="E4" s="359" t="s">
        <v>520</v>
      </c>
      <c r="F4" s="359" t="s">
        <v>415</v>
      </c>
      <c r="G4" s="420" t="s">
        <v>416</v>
      </c>
    </row>
    <row r="5" spans="1:7" ht="15" customHeight="1">
      <c r="A5" s="187" t="s">
        <v>7</v>
      </c>
      <c r="B5" s="188" t="s">
        <v>595</v>
      </c>
      <c r="C5" s="189">
        <v>2352</v>
      </c>
      <c r="D5" s="189"/>
      <c r="E5" s="190">
        <f aca="true" t="shared" si="0" ref="E5:E10">C5+D5</f>
        <v>2352</v>
      </c>
      <c r="F5" s="189">
        <v>2352</v>
      </c>
      <c r="G5" s="191"/>
    </row>
    <row r="6" spans="1:7" ht="15" customHeight="1">
      <c r="A6" s="192" t="s">
        <v>8</v>
      </c>
      <c r="B6" s="193" t="s">
        <v>596</v>
      </c>
      <c r="C6" s="1">
        <v>1655</v>
      </c>
      <c r="D6" s="1"/>
      <c r="E6" s="190">
        <f t="shared" si="0"/>
        <v>1655</v>
      </c>
      <c r="F6" s="1">
        <v>1655</v>
      </c>
      <c r="G6" s="166"/>
    </row>
    <row r="7" spans="1:7" ht="15" customHeight="1">
      <c r="A7" s="192"/>
      <c r="B7" s="193"/>
      <c r="C7" s="1"/>
      <c r="D7" s="1"/>
      <c r="E7" s="190">
        <f t="shared" si="0"/>
        <v>0</v>
      </c>
      <c r="F7" s="1"/>
      <c r="G7" s="166"/>
    </row>
    <row r="8" spans="1:7" ht="15" customHeight="1">
      <c r="A8" s="192"/>
      <c r="B8" s="193"/>
      <c r="C8" s="1"/>
      <c r="D8" s="1"/>
      <c r="E8" s="190">
        <f t="shared" si="0"/>
        <v>0</v>
      </c>
      <c r="F8" s="1"/>
      <c r="G8" s="166"/>
    </row>
    <row r="9" spans="1:7" ht="15" customHeight="1">
      <c r="A9" s="192"/>
      <c r="B9" s="193"/>
      <c r="C9" s="1"/>
      <c r="D9" s="1"/>
      <c r="E9" s="190">
        <f t="shared" si="0"/>
        <v>0</v>
      </c>
      <c r="F9" s="1"/>
      <c r="G9" s="166"/>
    </row>
    <row r="10" spans="1:7" ht="15" customHeight="1" thickBot="1">
      <c r="A10" s="192"/>
      <c r="B10" s="194"/>
      <c r="C10" s="2"/>
      <c r="D10" s="2"/>
      <c r="E10" s="190">
        <f t="shared" si="0"/>
        <v>0</v>
      </c>
      <c r="F10" s="2"/>
      <c r="G10" s="195"/>
    </row>
    <row r="11" spans="1:7" ht="15" customHeight="1" thickBot="1">
      <c r="A11" s="611" t="s">
        <v>39</v>
      </c>
      <c r="B11" s="612"/>
      <c r="C11" s="10">
        <f>SUM(C5:C10)</f>
        <v>4007</v>
      </c>
      <c r="D11" s="10">
        <f>SUM(D5:D10)</f>
        <v>0</v>
      </c>
      <c r="E11" s="10">
        <f>SUM(E5:E10)</f>
        <v>4007</v>
      </c>
      <c r="F11" s="10">
        <f>SUM(F5:F10)</f>
        <v>4007</v>
      </c>
      <c r="G11" s="11">
        <f>SUM(G5:G10)</f>
        <v>0</v>
      </c>
    </row>
  </sheetData>
  <sheetProtection formatCells="0"/>
  <mergeCells count="6">
    <mergeCell ref="A2:A3"/>
    <mergeCell ref="B2:B3"/>
    <mergeCell ref="C2:C3"/>
    <mergeCell ref="D2:D3"/>
    <mergeCell ref="E2:G2"/>
    <mergeCell ref="A11:B1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5"/>
  <sheetViews>
    <sheetView zoomScale="120" zoomScaleNormal="120" zoomScaleSheetLayoutView="100" workbookViewId="0" topLeftCell="A86">
      <selection activeCell="E109" sqref="E109"/>
    </sheetView>
  </sheetViews>
  <sheetFormatPr defaultColWidth="9.00390625" defaultRowHeight="12.75"/>
  <cols>
    <col min="1" max="1" width="9.00390625" style="251" customWidth="1"/>
    <col min="2" max="2" width="64.875" style="251" customWidth="1"/>
    <col min="3" max="3" width="17.375" style="251" customWidth="1"/>
    <col min="4" max="5" width="17.375" style="252" customWidth="1"/>
    <col min="6" max="16384" width="9.375" style="262" customWidth="1"/>
  </cols>
  <sheetData>
    <row r="1" spans="1:5" ht="15.75" customHeight="1">
      <c r="A1" s="554" t="s">
        <v>4</v>
      </c>
      <c r="B1" s="554"/>
      <c r="C1" s="554"/>
      <c r="D1" s="554"/>
      <c r="E1" s="554"/>
    </row>
    <row r="2" spans="1:5" ht="15.75" customHeight="1" thickBot="1">
      <c r="A2" s="35" t="s">
        <v>110</v>
      </c>
      <c r="B2" s="35"/>
      <c r="C2" s="35"/>
      <c r="D2" s="249"/>
      <c r="E2" s="249" t="s">
        <v>153</v>
      </c>
    </row>
    <row r="3" spans="1:5" ht="15.75" customHeight="1">
      <c r="A3" s="555" t="s">
        <v>59</v>
      </c>
      <c r="B3" s="557" t="s">
        <v>6</v>
      </c>
      <c r="C3" s="613" t="str">
        <f>+CONCATENATE(LEFT(ÖSSZEFÜGGÉSEK!A4,4)-1,". évi tény")</f>
        <v>2015. évi tény</v>
      </c>
      <c r="D3" s="559" t="str">
        <f>+CONCATENATE(LEFT(ÖSSZEFÜGGÉSEK!A4,4),". évi")</f>
        <v>2016. évi</v>
      </c>
      <c r="E3" s="560"/>
    </row>
    <row r="4" spans="1:5" ht="37.5" customHeight="1" thickBot="1">
      <c r="A4" s="556"/>
      <c r="B4" s="558"/>
      <c r="C4" s="614"/>
      <c r="D4" s="37" t="s">
        <v>180</v>
      </c>
      <c r="E4" s="38" t="s">
        <v>181</v>
      </c>
    </row>
    <row r="5" spans="1:5" s="263" customFormat="1" ht="12" customHeight="1" thickBot="1">
      <c r="A5" s="227" t="s">
        <v>337</v>
      </c>
      <c r="B5" s="228" t="s">
        <v>338</v>
      </c>
      <c r="C5" s="228" t="s">
        <v>339</v>
      </c>
      <c r="D5" s="228" t="s">
        <v>341</v>
      </c>
      <c r="E5" s="229" t="s">
        <v>415</v>
      </c>
    </row>
    <row r="6" spans="1:5" s="264" customFormat="1" ht="12" customHeight="1" thickBot="1">
      <c r="A6" s="222" t="s">
        <v>7</v>
      </c>
      <c r="B6" s="426" t="s">
        <v>597</v>
      </c>
      <c r="C6" s="237">
        <f>+C7+C8+C9+C10+C11+C12</f>
        <v>0</v>
      </c>
      <c r="D6" s="254">
        <f>+D7+D8+D9+D10+D11+D12</f>
        <v>0</v>
      </c>
      <c r="E6" s="237">
        <f>+E7+E8+E9+E10+E11+E12</f>
        <v>0</v>
      </c>
    </row>
    <row r="7" spans="1:5" s="264" customFormat="1" ht="12" customHeight="1">
      <c r="A7" s="217" t="s">
        <v>71</v>
      </c>
      <c r="B7" s="427" t="s">
        <v>223</v>
      </c>
      <c r="C7" s="239"/>
      <c r="D7" s="256"/>
      <c r="E7" s="239"/>
    </row>
    <row r="8" spans="1:5" s="264" customFormat="1" ht="12" customHeight="1">
      <c r="A8" s="216" t="s">
        <v>72</v>
      </c>
      <c r="B8" s="428" t="s">
        <v>224</v>
      </c>
      <c r="C8" s="238"/>
      <c r="D8" s="255"/>
      <c r="E8" s="238"/>
    </row>
    <row r="9" spans="1:5" s="264" customFormat="1" ht="12" customHeight="1">
      <c r="A9" s="216" t="s">
        <v>73</v>
      </c>
      <c r="B9" s="428" t="s">
        <v>225</v>
      </c>
      <c r="C9" s="238"/>
      <c r="D9" s="255"/>
      <c r="E9" s="238"/>
    </row>
    <row r="10" spans="1:5" s="264" customFormat="1" ht="12" customHeight="1">
      <c r="A10" s="216" t="s">
        <v>74</v>
      </c>
      <c r="B10" s="428" t="s">
        <v>226</v>
      </c>
      <c r="C10" s="238"/>
      <c r="D10" s="255"/>
      <c r="E10" s="238"/>
    </row>
    <row r="11" spans="1:5" s="264" customFormat="1" ht="12" customHeight="1">
      <c r="A11" s="216" t="s">
        <v>106</v>
      </c>
      <c r="B11" s="428" t="s">
        <v>227</v>
      </c>
      <c r="C11" s="238"/>
      <c r="D11" s="255"/>
      <c r="E11" s="238"/>
    </row>
    <row r="12" spans="1:5" s="264" customFormat="1" ht="12" customHeight="1" thickBot="1">
      <c r="A12" s="218" t="s">
        <v>75</v>
      </c>
      <c r="B12" s="429" t="s">
        <v>228</v>
      </c>
      <c r="C12" s="240"/>
      <c r="D12" s="257"/>
      <c r="E12" s="240"/>
    </row>
    <row r="13" spans="1:5" s="264" customFormat="1" ht="12" customHeight="1" thickBot="1">
      <c r="A13" s="222" t="s">
        <v>8</v>
      </c>
      <c r="B13" s="430" t="s">
        <v>229</v>
      </c>
      <c r="C13" s="237">
        <f>+C14+C15+C16+C17+C18</f>
        <v>119859</v>
      </c>
      <c r="D13" s="254">
        <f>+D14+D15+D16+D17+D18</f>
        <v>125823</v>
      </c>
      <c r="E13" s="237">
        <f>+E14+E15+E16+E17+E18</f>
        <v>127229</v>
      </c>
    </row>
    <row r="14" spans="1:5" s="264" customFormat="1" ht="12" customHeight="1">
      <c r="A14" s="217" t="s">
        <v>77</v>
      </c>
      <c r="B14" s="427" t="s">
        <v>230</v>
      </c>
      <c r="C14" s="239"/>
      <c r="D14" s="256"/>
      <c r="E14" s="239"/>
    </row>
    <row r="15" spans="1:5" s="264" customFormat="1" ht="12" customHeight="1">
      <c r="A15" s="216" t="s">
        <v>78</v>
      </c>
      <c r="B15" s="428" t="s">
        <v>231</v>
      </c>
      <c r="C15" s="238"/>
      <c r="D15" s="255"/>
      <c r="E15" s="238"/>
    </row>
    <row r="16" spans="1:5" s="264" customFormat="1" ht="12" customHeight="1">
      <c r="A16" s="216" t="s">
        <v>79</v>
      </c>
      <c r="B16" s="428" t="s">
        <v>232</v>
      </c>
      <c r="C16" s="238"/>
      <c r="D16" s="255"/>
      <c r="E16" s="238"/>
    </row>
    <row r="17" spans="1:5" s="264" customFormat="1" ht="12" customHeight="1">
      <c r="A17" s="216" t="s">
        <v>80</v>
      </c>
      <c r="B17" s="428" t="s">
        <v>233</v>
      </c>
      <c r="C17" s="238"/>
      <c r="D17" s="255"/>
      <c r="E17" s="238"/>
    </row>
    <row r="18" spans="1:5" s="264" customFormat="1" ht="12" customHeight="1">
      <c r="A18" s="216" t="s">
        <v>81</v>
      </c>
      <c r="B18" s="428" t="s">
        <v>234</v>
      </c>
      <c r="C18" s="238">
        <v>119859</v>
      </c>
      <c r="D18" s="255">
        <v>125823</v>
      </c>
      <c r="E18" s="238">
        <v>127229</v>
      </c>
    </row>
    <row r="19" spans="1:5" s="264" customFormat="1" ht="12" customHeight="1" thickBot="1">
      <c r="A19" s="218" t="s">
        <v>88</v>
      </c>
      <c r="B19" s="429" t="s">
        <v>235</v>
      </c>
      <c r="C19" s="240"/>
      <c r="D19" s="257"/>
      <c r="E19" s="240"/>
    </row>
    <row r="20" spans="1:5" s="264" customFormat="1" ht="12" customHeight="1" thickBot="1">
      <c r="A20" s="222" t="s">
        <v>9</v>
      </c>
      <c r="B20" s="426" t="s">
        <v>236</v>
      </c>
      <c r="C20" s="237">
        <f>+C21+C22+C23+C24+C25</f>
        <v>554</v>
      </c>
      <c r="D20" s="254">
        <f>+D21+D22+D23+D24+D25</f>
        <v>1604</v>
      </c>
      <c r="E20" s="237">
        <f>+E21+E22+E23+E24+E25</f>
        <v>1604</v>
      </c>
    </row>
    <row r="21" spans="1:5" s="264" customFormat="1" ht="12" customHeight="1">
      <c r="A21" s="217" t="s">
        <v>60</v>
      </c>
      <c r="B21" s="427" t="s">
        <v>237</v>
      </c>
      <c r="C21" s="239"/>
      <c r="D21" s="256"/>
      <c r="E21" s="239"/>
    </row>
    <row r="22" spans="1:5" s="264" customFormat="1" ht="12" customHeight="1">
      <c r="A22" s="216" t="s">
        <v>61</v>
      </c>
      <c r="B22" s="428" t="s">
        <v>238</v>
      </c>
      <c r="C22" s="238"/>
      <c r="D22" s="255"/>
      <c r="E22" s="238"/>
    </row>
    <row r="23" spans="1:5" s="264" customFormat="1" ht="12" customHeight="1">
      <c r="A23" s="216" t="s">
        <v>62</v>
      </c>
      <c r="B23" s="428" t="s">
        <v>239</v>
      </c>
      <c r="C23" s="238"/>
      <c r="D23" s="255"/>
      <c r="E23" s="238"/>
    </row>
    <row r="24" spans="1:5" s="264" customFormat="1" ht="12" customHeight="1">
      <c r="A24" s="216" t="s">
        <v>63</v>
      </c>
      <c r="B24" s="428" t="s">
        <v>240</v>
      </c>
      <c r="C24" s="238"/>
      <c r="D24" s="255"/>
      <c r="E24" s="238"/>
    </row>
    <row r="25" spans="1:5" s="264" customFormat="1" ht="12" customHeight="1">
      <c r="A25" s="216" t="s">
        <v>118</v>
      </c>
      <c r="B25" s="428" t="s">
        <v>241</v>
      </c>
      <c r="C25" s="238">
        <v>554</v>
      </c>
      <c r="D25" s="255">
        <v>1604</v>
      </c>
      <c r="E25" s="238">
        <v>1604</v>
      </c>
    </row>
    <row r="26" spans="1:5" s="264" customFormat="1" ht="12" customHeight="1" thickBot="1">
      <c r="A26" s="218" t="s">
        <v>119</v>
      </c>
      <c r="B26" s="429" t="s">
        <v>242</v>
      </c>
      <c r="C26" s="240"/>
      <c r="D26" s="257"/>
      <c r="E26" s="240"/>
    </row>
    <row r="27" spans="1:5" s="264" customFormat="1" ht="12" customHeight="1" thickBot="1">
      <c r="A27" s="222" t="s">
        <v>120</v>
      </c>
      <c r="B27" s="426" t="s">
        <v>243</v>
      </c>
      <c r="C27" s="273">
        <f>+C28+C31+C32+C33</f>
        <v>0</v>
      </c>
      <c r="D27" s="260">
        <f>+D28+D31+D32+D33</f>
        <v>0</v>
      </c>
      <c r="E27" s="273">
        <f>+E28+E31+E32+E33</f>
        <v>0</v>
      </c>
    </row>
    <row r="28" spans="1:5" s="264" customFormat="1" ht="12" customHeight="1">
      <c r="A28" s="217" t="s">
        <v>244</v>
      </c>
      <c r="B28" s="427" t="s">
        <v>245</v>
      </c>
      <c r="C28" s="274">
        <f>+C29+C30</f>
        <v>0</v>
      </c>
      <c r="D28" s="275">
        <f>+D29+D30</f>
        <v>0</v>
      </c>
      <c r="E28" s="274">
        <f>+E29+E30</f>
        <v>0</v>
      </c>
    </row>
    <row r="29" spans="1:5" s="264" customFormat="1" ht="12" customHeight="1">
      <c r="A29" s="216" t="s">
        <v>246</v>
      </c>
      <c r="B29" s="428" t="s">
        <v>247</v>
      </c>
      <c r="C29" s="238"/>
      <c r="D29" s="255"/>
      <c r="E29" s="238"/>
    </row>
    <row r="30" spans="1:5" s="264" customFormat="1" ht="12" customHeight="1">
      <c r="A30" s="216" t="s">
        <v>248</v>
      </c>
      <c r="B30" s="428" t="s">
        <v>249</v>
      </c>
      <c r="C30" s="238"/>
      <c r="D30" s="255"/>
      <c r="E30" s="238"/>
    </row>
    <row r="31" spans="1:5" s="264" customFormat="1" ht="12" customHeight="1">
      <c r="A31" s="216" t="s">
        <v>250</v>
      </c>
      <c r="B31" s="428" t="s">
        <v>251</v>
      </c>
      <c r="C31" s="238"/>
      <c r="D31" s="255"/>
      <c r="E31" s="238"/>
    </row>
    <row r="32" spans="1:5" s="264" customFormat="1" ht="12" customHeight="1">
      <c r="A32" s="216" t="s">
        <v>252</v>
      </c>
      <c r="B32" s="428" t="s">
        <v>253</v>
      </c>
      <c r="C32" s="238"/>
      <c r="D32" s="255"/>
      <c r="E32" s="238"/>
    </row>
    <row r="33" spans="1:5" s="264" customFormat="1" ht="12" customHeight="1" thickBot="1">
      <c r="A33" s="218" t="s">
        <v>254</v>
      </c>
      <c r="B33" s="429" t="s">
        <v>255</v>
      </c>
      <c r="C33" s="240"/>
      <c r="D33" s="257"/>
      <c r="E33" s="240"/>
    </row>
    <row r="34" spans="1:5" s="264" customFormat="1" ht="12" customHeight="1" thickBot="1">
      <c r="A34" s="222" t="s">
        <v>11</v>
      </c>
      <c r="B34" s="426" t="s">
        <v>256</v>
      </c>
      <c r="C34" s="237">
        <f>SUM(C35:C44)</f>
        <v>16623</v>
      </c>
      <c r="D34" s="254">
        <f>SUM(D35:D44)</f>
        <v>22755</v>
      </c>
      <c r="E34" s="237">
        <f>SUM(E35:E44)</f>
        <v>20646</v>
      </c>
    </row>
    <row r="35" spans="1:5" s="264" customFormat="1" ht="12" customHeight="1">
      <c r="A35" s="217" t="s">
        <v>64</v>
      </c>
      <c r="B35" s="427" t="s">
        <v>257</v>
      </c>
      <c r="C35" s="239"/>
      <c r="D35" s="256"/>
      <c r="E35" s="239"/>
    </row>
    <row r="36" spans="1:5" s="264" customFormat="1" ht="12" customHeight="1">
      <c r="A36" s="216" t="s">
        <v>65</v>
      </c>
      <c r="B36" s="428" t="s">
        <v>258</v>
      </c>
      <c r="C36" s="238">
        <v>2224</v>
      </c>
      <c r="D36" s="255">
        <v>1606</v>
      </c>
      <c r="E36" s="238">
        <v>1596</v>
      </c>
    </row>
    <row r="37" spans="1:5" s="264" customFormat="1" ht="12" customHeight="1">
      <c r="A37" s="216" t="s">
        <v>66</v>
      </c>
      <c r="B37" s="428" t="s">
        <v>259</v>
      </c>
      <c r="C37" s="238">
        <v>411</v>
      </c>
      <c r="D37" s="255">
        <v>343</v>
      </c>
      <c r="E37" s="238">
        <v>244</v>
      </c>
    </row>
    <row r="38" spans="1:5" s="264" customFormat="1" ht="12" customHeight="1">
      <c r="A38" s="216" t="s">
        <v>122</v>
      </c>
      <c r="B38" s="428" t="s">
        <v>260</v>
      </c>
      <c r="C38" s="238"/>
      <c r="D38" s="255"/>
      <c r="E38" s="238"/>
    </row>
    <row r="39" spans="1:5" s="264" customFormat="1" ht="12" customHeight="1">
      <c r="A39" s="216" t="s">
        <v>123</v>
      </c>
      <c r="B39" s="428" t="s">
        <v>261</v>
      </c>
      <c r="C39" s="238">
        <v>8550</v>
      </c>
      <c r="D39" s="255">
        <v>12389</v>
      </c>
      <c r="E39" s="238">
        <v>12389</v>
      </c>
    </row>
    <row r="40" spans="1:5" s="264" customFormat="1" ht="12" customHeight="1">
      <c r="A40" s="216" t="s">
        <v>124</v>
      </c>
      <c r="B40" s="428" t="s">
        <v>262</v>
      </c>
      <c r="C40" s="238">
        <v>2196</v>
      </c>
      <c r="D40" s="255">
        <v>3127</v>
      </c>
      <c r="E40" s="238">
        <v>3127</v>
      </c>
    </row>
    <row r="41" spans="1:5" s="264" customFormat="1" ht="12" customHeight="1">
      <c r="A41" s="216" t="s">
        <v>125</v>
      </c>
      <c r="B41" s="428" t="s">
        <v>263</v>
      </c>
      <c r="C41" s="238">
        <v>3233</v>
      </c>
      <c r="D41" s="255">
        <v>5278</v>
      </c>
      <c r="E41" s="238">
        <v>3277</v>
      </c>
    </row>
    <row r="42" spans="1:5" s="264" customFormat="1" ht="12" customHeight="1">
      <c r="A42" s="216" t="s">
        <v>126</v>
      </c>
      <c r="B42" s="428" t="s">
        <v>264</v>
      </c>
      <c r="C42" s="238">
        <v>7</v>
      </c>
      <c r="D42" s="255">
        <v>12</v>
      </c>
      <c r="E42" s="238">
        <v>13</v>
      </c>
    </row>
    <row r="43" spans="1:5" s="264" customFormat="1" ht="12" customHeight="1">
      <c r="A43" s="216" t="s">
        <v>265</v>
      </c>
      <c r="B43" s="428" t="s">
        <v>266</v>
      </c>
      <c r="C43" s="241"/>
      <c r="D43" s="258"/>
      <c r="E43" s="241"/>
    </row>
    <row r="44" spans="1:5" s="264" customFormat="1" ht="12" customHeight="1" thickBot="1">
      <c r="A44" s="218" t="s">
        <v>267</v>
      </c>
      <c r="B44" s="429" t="s">
        <v>268</v>
      </c>
      <c r="C44" s="242">
        <v>2</v>
      </c>
      <c r="D44" s="259"/>
      <c r="E44" s="242"/>
    </row>
    <row r="45" spans="1:5" s="264" customFormat="1" ht="12" customHeight="1" thickBot="1">
      <c r="A45" s="222" t="s">
        <v>12</v>
      </c>
      <c r="B45" s="426" t="s">
        <v>269</v>
      </c>
      <c r="C45" s="237">
        <f>SUM(C46:C50)</f>
        <v>0</v>
      </c>
      <c r="D45" s="254">
        <f>SUM(D46:D50)</f>
        <v>0</v>
      </c>
      <c r="E45" s="237">
        <f>SUM(E46:E50)</f>
        <v>0</v>
      </c>
    </row>
    <row r="46" spans="1:5" s="264" customFormat="1" ht="12" customHeight="1">
      <c r="A46" s="217" t="s">
        <v>67</v>
      </c>
      <c r="B46" s="427" t="s">
        <v>270</v>
      </c>
      <c r="C46" s="243"/>
      <c r="D46" s="277"/>
      <c r="E46" s="243"/>
    </row>
    <row r="47" spans="1:5" s="264" customFormat="1" ht="12" customHeight="1">
      <c r="A47" s="216" t="s">
        <v>68</v>
      </c>
      <c r="B47" s="428" t="s">
        <v>271</v>
      </c>
      <c r="C47" s="241"/>
      <c r="D47" s="258"/>
      <c r="E47" s="241"/>
    </row>
    <row r="48" spans="1:5" s="264" customFormat="1" ht="12" customHeight="1">
      <c r="A48" s="216" t="s">
        <v>272</v>
      </c>
      <c r="B48" s="428" t="s">
        <v>273</v>
      </c>
      <c r="C48" s="241"/>
      <c r="D48" s="258"/>
      <c r="E48" s="241"/>
    </row>
    <row r="49" spans="1:5" s="264" customFormat="1" ht="12" customHeight="1">
      <c r="A49" s="216" t="s">
        <v>274</v>
      </c>
      <c r="B49" s="428" t="s">
        <v>275</v>
      </c>
      <c r="C49" s="241"/>
      <c r="D49" s="258"/>
      <c r="E49" s="241"/>
    </row>
    <row r="50" spans="1:5" s="264" customFormat="1" ht="12" customHeight="1" thickBot="1">
      <c r="A50" s="218" t="s">
        <v>276</v>
      </c>
      <c r="B50" s="429" t="s">
        <v>277</v>
      </c>
      <c r="C50" s="242"/>
      <c r="D50" s="259"/>
      <c r="E50" s="242"/>
    </row>
    <row r="51" spans="1:5" s="264" customFormat="1" ht="13.5" thickBot="1">
      <c r="A51" s="222" t="s">
        <v>127</v>
      </c>
      <c r="B51" s="426" t="s">
        <v>278</v>
      </c>
      <c r="C51" s="237">
        <f>SUM(C52:C54)</f>
        <v>0</v>
      </c>
      <c r="D51" s="254">
        <f>SUM(D52:D54)</f>
        <v>0</v>
      </c>
      <c r="E51" s="237">
        <f>SUM(E52:E54)</f>
        <v>0</v>
      </c>
    </row>
    <row r="52" spans="1:5" s="264" customFormat="1" ht="12.75">
      <c r="A52" s="217" t="s">
        <v>69</v>
      </c>
      <c r="B52" s="427" t="s">
        <v>279</v>
      </c>
      <c r="C52" s="239"/>
      <c r="D52" s="256"/>
      <c r="E52" s="239"/>
    </row>
    <row r="53" spans="1:5" s="264" customFormat="1" ht="14.25" customHeight="1">
      <c r="A53" s="216" t="s">
        <v>70</v>
      </c>
      <c r="B53" s="428" t="s">
        <v>488</v>
      </c>
      <c r="C53" s="238"/>
      <c r="D53" s="255"/>
      <c r="E53" s="238"/>
    </row>
    <row r="54" spans="1:5" s="264" customFormat="1" ht="12.75">
      <c r="A54" s="216" t="s">
        <v>281</v>
      </c>
      <c r="B54" s="428" t="s">
        <v>282</v>
      </c>
      <c r="C54" s="238"/>
      <c r="D54" s="255"/>
      <c r="E54" s="238"/>
    </row>
    <row r="55" spans="1:5" s="264" customFormat="1" ht="13.5" thickBot="1">
      <c r="A55" s="218" t="s">
        <v>283</v>
      </c>
      <c r="B55" s="429" t="s">
        <v>284</v>
      </c>
      <c r="C55" s="240"/>
      <c r="D55" s="257"/>
      <c r="E55" s="240"/>
    </row>
    <row r="56" spans="1:5" s="264" customFormat="1" ht="13.5" thickBot="1">
      <c r="A56" s="222" t="s">
        <v>14</v>
      </c>
      <c r="B56" s="430" t="s">
        <v>285</v>
      </c>
      <c r="C56" s="237">
        <f>SUM(C57:C59)</f>
        <v>0</v>
      </c>
      <c r="D56" s="254">
        <f>SUM(D57:D59)</f>
        <v>0</v>
      </c>
      <c r="E56" s="237">
        <f>SUM(E57:E59)</f>
        <v>0</v>
      </c>
    </row>
    <row r="57" spans="1:5" s="264" customFormat="1" ht="12.75">
      <c r="A57" s="216" t="s">
        <v>128</v>
      </c>
      <c r="B57" s="427" t="s">
        <v>286</v>
      </c>
      <c r="C57" s="241"/>
      <c r="D57" s="258"/>
      <c r="E57" s="241"/>
    </row>
    <row r="58" spans="1:5" s="264" customFormat="1" ht="12.75" customHeight="1">
      <c r="A58" s="216" t="s">
        <v>129</v>
      </c>
      <c r="B58" s="428" t="s">
        <v>489</v>
      </c>
      <c r="C58" s="241"/>
      <c r="D58" s="258"/>
      <c r="E58" s="241"/>
    </row>
    <row r="59" spans="1:5" s="264" customFormat="1" ht="12.75">
      <c r="A59" s="216" t="s">
        <v>154</v>
      </c>
      <c r="B59" s="428" t="s">
        <v>288</v>
      </c>
      <c r="C59" s="241"/>
      <c r="D59" s="258"/>
      <c r="E59" s="241"/>
    </row>
    <row r="60" spans="1:5" s="264" customFormat="1" ht="13.5" thickBot="1">
      <c r="A60" s="216" t="s">
        <v>289</v>
      </c>
      <c r="B60" s="429" t="s">
        <v>290</v>
      </c>
      <c r="C60" s="241"/>
      <c r="D60" s="258"/>
      <c r="E60" s="241"/>
    </row>
    <row r="61" spans="1:5" s="264" customFormat="1" ht="13.5" thickBot="1">
      <c r="A61" s="222" t="s">
        <v>15</v>
      </c>
      <c r="B61" s="426" t="s">
        <v>291</v>
      </c>
      <c r="C61" s="273">
        <f>+C6+C13+C20+C27+C34+C45+C51+C56</f>
        <v>137036</v>
      </c>
      <c r="D61" s="260">
        <f>+D6+D13+D20+D27+D34+D45+D51+D56</f>
        <v>150182</v>
      </c>
      <c r="E61" s="273">
        <f>+E6+E13+E20+E27+E34+E45+E51+E56</f>
        <v>149479</v>
      </c>
    </row>
    <row r="62" spans="1:5" s="264" customFormat="1" ht="13.5" thickBot="1">
      <c r="A62" s="278" t="s">
        <v>292</v>
      </c>
      <c r="B62" s="430" t="s">
        <v>516</v>
      </c>
      <c r="C62" s="237">
        <f>SUM(C63:C65)</f>
        <v>0</v>
      </c>
      <c r="D62" s="254">
        <f>SUM(D63:D65)</f>
        <v>0</v>
      </c>
      <c r="E62" s="237">
        <f>SUM(E63:E65)</f>
        <v>0</v>
      </c>
    </row>
    <row r="63" spans="1:5" s="264" customFormat="1" ht="12.75">
      <c r="A63" s="216" t="s">
        <v>294</v>
      </c>
      <c r="B63" s="427" t="s">
        <v>295</v>
      </c>
      <c r="C63" s="241"/>
      <c r="D63" s="258"/>
      <c r="E63" s="241"/>
    </row>
    <row r="64" spans="1:5" s="264" customFormat="1" ht="12.75">
      <c r="A64" s="216" t="s">
        <v>296</v>
      </c>
      <c r="B64" s="428" t="s">
        <v>297</v>
      </c>
      <c r="C64" s="241"/>
      <c r="D64" s="258"/>
      <c r="E64" s="241"/>
    </row>
    <row r="65" spans="1:5" s="264" customFormat="1" ht="13.5" thickBot="1">
      <c r="A65" s="216" t="s">
        <v>298</v>
      </c>
      <c r="B65" s="202" t="s">
        <v>342</v>
      </c>
      <c r="C65" s="241"/>
      <c r="D65" s="258"/>
      <c r="E65" s="241"/>
    </row>
    <row r="66" spans="1:5" s="264" customFormat="1" ht="13.5" thickBot="1">
      <c r="A66" s="278" t="s">
        <v>299</v>
      </c>
      <c r="B66" s="430" t="s">
        <v>300</v>
      </c>
      <c r="C66" s="237">
        <f>SUM(C67:C70)</f>
        <v>0</v>
      </c>
      <c r="D66" s="254">
        <f>SUM(D67:D70)</f>
        <v>0</v>
      </c>
      <c r="E66" s="237">
        <f>SUM(E67:E70)</f>
        <v>0</v>
      </c>
    </row>
    <row r="67" spans="1:5" s="264" customFormat="1" ht="12.75">
      <c r="A67" s="216" t="s">
        <v>107</v>
      </c>
      <c r="B67" s="427" t="s">
        <v>301</v>
      </c>
      <c r="C67" s="241"/>
      <c r="D67" s="258"/>
      <c r="E67" s="241"/>
    </row>
    <row r="68" spans="1:5" s="264" customFormat="1" ht="12.75">
      <c r="A68" s="216" t="s">
        <v>108</v>
      </c>
      <c r="B68" s="428" t="s">
        <v>302</v>
      </c>
      <c r="C68" s="241"/>
      <c r="D68" s="258"/>
      <c r="E68" s="241"/>
    </row>
    <row r="69" spans="1:5" s="264" customFormat="1" ht="12" customHeight="1">
      <c r="A69" s="216" t="s">
        <v>303</v>
      </c>
      <c r="B69" s="428" t="s">
        <v>304</v>
      </c>
      <c r="C69" s="241"/>
      <c r="D69" s="258"/>
      <c r="E69" s="241"/>
    </row>
    <row r="70" spans="1:5" s="264" customFormat="1" ht="12" customHeight="1" thickBot="1">
      <c r="A70" s="216" t="s">
        <v>305</v>
      </c>
      <c r="B70" s="429" t="s">
        <v>306</v>
      </c>
      <c r="C70" s="241"/>
      <c r="D70" s="258"/>
      <c r="E70" s="241"/>
    </row>
    <row r="71" spans="1:5" s="264" customFormat="1" ht="12" customHeight="1" thickBot="1">
      <c r="A71" s="278" t="s">
        <v>307</v>
      </c>
      <c r="B71" s="430" t="s">
        <v>308</v>
      </c>
      <c r="C71" s="237">
        <f>SUM(C72:C73)</f>
        <v>2952</v>
      </c>
      <c r="D71" s="254">
        <f>SUM(D72:D73)</f>
        <v>2124</v>
      </c>
      <c r="E71" s="237">
        <f>SUM(E72:E73)</f>
        <v>2124</v>
      </c>
    </row>
    <row r="72" spans="1:5" s="264" customFormat="1" ht="12" customHeight="1">
      <c r="A72" s="216" t="s">
        <v>309</v>
      </c>
      <c r="B72" s="427" t="s">
        <v>310</v>
      </c>
      <c r="C72" s="241">
        <v>2952</v>
      </c>
      <c r="D72" s="258">
        <v>2124</v>
      </c>
      <c r="E72" s="241">
        <v>2124</v>
      </c>
    </row>
    <row r="73" spans="1:5" s="264" customFormat="1" ht="12" customHeight="1" thickBot="1">
      <c r="A73" s="216" t="s">
        <v>311</v>
      </c>
      <c r="B73" s="429" t="s">
        <v>312</v>
      </c>
      <c r="C73" s="241"/>
      <c r="D73" s="258"/>
      <c r="E73" s="241"/>
    </row>
    <row r="74" spans="1:5" s="264" customFormat="1" ht="12" customHeight="1" thickBot="1">
      <c r="A74" s="278" t="s">
        <v>313</v>
      </c>
      <c r="B74" s="430" t="s">
        <v>314</v>
      </c>
      <c r="C74" s="237">
        <f>SUM(C75:C77)</f>
        <v>0</v>
      </c>
      <c r="D74" s="254">
        <f>SUM(D75:D77)</f>
        <v>0</v>
      </c>
      <c r="E74" s="237">
        <f>SUM(E75:E77)</f>
        <v>0</v>
      </c>
    </row>
    <row r="75" spans="1:5" s="264" customFormat="1" ht="12" customHeight="1">
      <c r="A75" s="216" t="s">
        <v>315</v>
      </c>
      <c r="B75" s="427" t="s">
        <v>316</v>
      </c>
      <c r="C75" s="241"/>
      <c r="D75" s="258"/>
      <c r="E75" s="241"/>
    </row>
    <row r="76" spans="1:5" s="264" customFormat="1" ht="12" customHeight="1">
      <c r="A76" s="216" t="s">
        <v>317</v>
      </c>
      <c r="B76" s="428" t="s">
        <v>318</v>
      </c>
      <c r="C76" s="241"/>
      <c r="D76" s="258"/>
      <c r="E76" s="241"/>
    </row>
    <row r="77" spans="1:5" s="264" customFormat="1" ht="12" customHeight="1" thickBot="1">
      <c r="A77" s="216" t="s">
        <v>319</v>
      </c>
      <c r="B77" s="429" t="s">
        <v>320</v>
      </c>
      <c r="C77" s="241"/>
      <c r="D77" s="258"/>
      <c r="E77" s="241"/>
    </row>
    <row r="78" spans="1:5" s="264" customFormat="1" ht="12" customHeight="1" thickBot="1">
      <c r="A78" s="278" t="s">
        <v>321</v>
      </c>
      <c r="B78" s="430" t="s">
        <v>322</v>
      </c>
      <c r="C78" s="237">
        <f>SUM(C79:C82)</f>
        <v>0</v>
      </c>
      <c r="D78" s="254">
        <f>SUM(D79:D82)</f>
        <v>0</v>
      </c>
      <c r="E78" s="237">
        <f>SUM(E79:E82)</f>
        <v>0</v>
      </c>
    </row>
    <row r="79" spans="1:5" s="264" customFormat="1" ht="12" customHeight="1">
      <c r="A79" s="424" t="s">
        <v>323</v>
      </c>
      <c r="B79" s="427" t="s">
        <v>324</v>
      </c>
      <c r="C79" s="241"/>
      <c r="D79" s="258"/>
      <c r="E79" s="241"/>
    </row>
    <row r="80" spans="1:5" s="264" customFormat="1" ht="12" customHeight="1">
      <c r="A80" s="425" t="s">
        <v>325</v>
      </c>
      <c r="B80" s="428" t="s">
        <v>326</v>
      </c>
      <c r="C80" s="241"/>
      <c r="D80" s="258"/>
      <c r="E80" s="241"/>
    </row>
    <row r="81" spans="1:5" s="264" customFormat="1" ht="12" customHeight="1">
      <c r="A81" s="425" t="s">
        <v>327</v>
      </c>
      <c r="B81" s="428" t="s">
        <v>328</v>
      </c>
      <c r="C81" s="241"/>
      <c r="D81" s="258"/>
      <c r="E81" s="241"/>
    </row>
    <row r="82" spans="1:5" s="264" customFormat="1" ht="12" customHeight="1" thickBot="1">
      <c r="A82" s="279" t="s">
        <v>329</v>
      </c>
      <c r="B82" s="429" t="s">
        <v>330</v>
      </c>
      <c r="C82" s="241"/>
      <c r="D82" s="258"/>
      <c r="E82" s="241"/>
    </row>
    <row r="83" spans="1:5" s="264" customFormat="1" ht="12" customHeight="1" thickBot="1">
      <c r="A83" s="278" t="s">
        <v>331</v>
      </c>
      <c r="B83" s="430" t="s">
        <v>332</v>
      </c>
      <c r="C83" s="282"/>
      <c r="D83" s="281"/>
      <c r="E83" s="282"/>
    </row>
    <row r="84" spans="1:5" s="264" customFormat="1" ht="13.5" customHeight="1" thickBot="1">
      <c r="A84" s="278" t="s">
        <v>333</v>
      </c>
      <c r="B84" s="200" t="s">
        <v>334</v>
      </c>
      <c r="C84" s="273">
        <f>+C62+C66+C71+C74+C78+C83</f>
        <v>2952</v>
      </c>
      <c r="D84" s="260">
        <f>+D62+D66+D71+D74+D78+D83</f>
        <v>2124</v>
      </c>
      <c r="E84" s="273">
        <f>+E62+E66+E71+E74+E78+E83</f>
        <v>2124</v>
      </c>
    </row>
    <row r="85" spans="1:5" s="264" customFormat="1" ht="12" customHeight="1" thickBot="1">
      <c r="A85" s="280" t="s">
        <v>335</v>
      </c>
      <c r="B85" s="203" t="s">
        <v>336</v>
      </c>
      <c r="C85" s="273">
        <f>+C61+C84</f>
        <v>139988</v>
      </c>
      <c r="D85" s="260">
        <f>+D61+D84</f>
        <v>152306</v>
      </c>
      <c r="E85" s="273">
        <f>+E61+E84</f>
        <v>151603</v>
      </c>
    </row>
    <row r="86" spans="1:5" ht="16.5" customHeight="1">
      <c r="A86" s="554" t="s">
        <v>35</v>
      </c>
      <c r="B86" s="554"/>
      <c r="C86" s="554"/>
      <c r="D86" s="554"/>
      <c r="E86" s="554"/>
    </row>
    <row r="87" spans="1:5" s="270" customFormat="1" ht="16.5" customHeight="1" thickBot="1">
      <c r="A87" s="36" t="s">
        <v>111</v>
      </c>
      <c r="B87" s="36"/>
      <c r="C87" s="36"/>
      <c r="D87" s="231"/>
      <c r="E87" s="231" t="s">
        <v>153</v>
      </c>
    </row>
    <row r="88" spans="1:5" s="270" customFormat="1" ht="16.5" customHeight="1">
      <c r="A88" s="555" t="s">
        <v>59</v>
      </c>
      <c r="B88" s="557" t="s">
        <v>174</v>
      </c>
      <c r="C88" s="613" t="str">
        <f>+C3</f>
        <v>2015. évi tény</v>
      </c>
      <c r="D88" s="559" t="str">
        <f>+D3</f>
        <v>2016. évi</v>
      </c>
      <c r="E88" s="560"/>
    </row>
    <row r="89" spans="1:5" ht="37.5" customHeight="1" thickBot="1">
      <c r="A89" s="556"/>
      <c r="B89" s="558"/>
      <c r="C89" s="614"/>
      <c r="D89" s="37" t="s">
        <v>180</v>
      </c>
      <c r="E89" s="38" t="s">
        <v>181</v>
      </c>
    </row>
    <row r="90" spans="1:5" s="263" customFormat="1" ht="12" customHeight="1" thickBot="1">
      <c r="A90" s="227" t="s">
        <v>337</v>
      </c>
      <c r="B90" s="228" t="s">
        <v>338</v>
      </c>
      <c r="C90" s="228" t="s">
        <v>339</v>
      </c>
      <c r="D90" s="228" t="s">
        <v>341</v>
      </c>
      <c r="E90" s="276" t="s">
        <v>415</v>
      </c>
    </row>
    <row r="91" spans="1:5" ht="12" customHeight="1" thickBot="1">
      <c r="A91" s="224" t="s">
        <v>7</v>
      </c>
      <c r="B91" s="226" t="s">
        <v>490</v>
      </c>
      <c r="C91" s="208">
        <f>+C92+C93+C94+C95+C96</f>
        <v>135088</v>
      </c>
      <c r="D91" s="253">
        <f>+D92+D93+D94+D95+D96</f>
        <v>150612</v>
      </c>
      <c r="E91" s="208">
        <f>+E92+E93+E94+E95+E96</f>
        <v>145993</v>
      </c>
    </row>
    <row r="92" spans="1:5" ht="12" customHeight="1">
      <c r="A92" s="219" t="s">
        <v>71</v>
      </c>
      <c r="B92" s="431" t="s">
        <v>36</v>
      </c>
      <c r="C92" s="207">
        <v>57540</v>
      </c>
      <c r="D92" s="86">
        <v>56211</v>
      </c>
      <c r="E92" s="207">
        <v>56199</v>
      </c>
    </row>
    <row r="93" spans="1:5" ht="12" customHeight="1">
      <c r="A93" s="216" t="s">
        <v>72</v>
      </c>
      <c r="B93" s="432" t="s">
        <v>130</v>
      </c>
      <c r="C93" s="238">
        <v>15177</v>
      </c>
      <c r="D93" s="255">
        <v>14996</v>
      </c>
      <c r="E93" s="238">
        <v>14994</v>
      </c>
    </row>
    <row r="94" spans="1:5" ht="12" customHeight="1">
      <c r="A94" s="216" t="s">
        <v>73</v>
      </c>
      <c r="B94" s="432" t="s">
        <v>99</v>
      </c>
      <c r="C94" s="240">
        <v>59603</v>
      </c>
      <c r="D94" s="257">
        <v>66427</v>
      </c>
      <c r="E94" s="240">
        <v>61822</v>
      </c>
    </row>
    <row r="95" spans="1:5" ht="12" customHeight="1">
      <c r="A95" s="216" t="s">
        <v>74</v>
      </c>
      <c r="B95" s="433" t="s">
        <v>131</v>
      </c>
      <c r="C95" s="240"/>
      <c r="D95" s="257"/>
      <c r="E95" s="240"/>
    </row>
    <row r="96" spans="1:5" ht="12" customHeight="1">
      <c r="A96" s="216" t="s">
        <v>83</v>
      </c>
      <c r="B96" s="434" t="s">
        <v>132</v>
      </c>
      <c r="C96" s="240">
        <v>2768</v>
      </c>
      <c r="D96" s="257">
        <v>12978</v>
      </c>
      <c r="E96" s="240">
        <v>12978</v>
      </c>
    </row>
    <row r="97" spans="1:5" ht="12" customHeight="1">
      <c r="A97" s="216" t="s">
        <v>75</v>
      </c>
      <c r="B97" s="432" t="s">
        <v>344</v>
      </c>
      <c r="C97" s="240"/>
      <c r="D97" s="257"/>
      <c r="E97" s="240"/>
    </row>
    <row r="98" spans="1:5" ht="12" customHeight="1">
      <c r="A98" s="216" t="s">
        <v>76</v>
      </c>
      <c r="B98" s="435" t="s">
        <v>345</v>
      </c>
      <c r="C98" s="240"/>
      <c r="D98" s="257"/>
      <c r="E98" s="240"/>
    </row>
    <row r="99" spans="1:5" ht="12" customHeight="1">
      <c r="A99" s="216" t="s">
        <v>84</v>
      </c>
      <c r="B99" s="432" t="s">
        <v>346</v>
      </c>
      <c r="C99" s="240"/>
      <c r="D99" s="257"/>
      <c r="E99" s="240"/>
    </row>
    <row r="100" spans="1:5" ht="12" customHeight="1">
      <c r="A100" s="216" t="s">
        <v>85</v>
      </c>
      <c r="B100" s="432" t="s">
        <v>347</v>
      </c>
      <c r="C100" s="240"/>
      <c r="D100" s="257"/>
      <c r="E100" s="240"/>
    </row>
    <row r="101" spans="1:5" ht="12" customHeight="1">
      <c r="A101" s="216" t="s">
        <v>86</v>
      </c>
      <c r="B101" s="435" t="s">
        <v>348</v>
      </c>
      <c r="C101" s="240">
        <v>2768</v>
      </c>
      <c r="D101" s="257">
        <v>12978</v>
      </c>
      <c r="E101" s="240">
        <v>12978</v>
      </c>
    </row>
    <row r="102" spans="1:5" ht="12" customHeight="1">
      <c r="A102" s="216" t="s">
        <v>87</v>
      </c>
      <c r="B102" s="435" t="s">
        <v>522</v>
      </c>
      <c r="C102" s="240"/>
      <c r="D102" s="257"/>
      <c r="E102" s="240"/>
    </row>
    <row r="103" spans="1:5" ht="12" customHeight="1">
      <c r="A103" s="216" t="s">
        <v>89</v>
      </c>
      <c r="B103" s="432" t="s">
        <v>349</v>
      </c>
      <c r="C103" s="240"/>
      <c r="D103" s="257"/>
      <c r="E103" s="240"/>
    </row>
    <row r="104" spans="1:5" ht="12" customHeight="1">
      <c r="A104" s="215" t="s">
        <v>133</v>
      </c>
      <c r="B104" s="436" t="s">
        <v>350</v>
      </c>
      <c r="C104" s="240"/>
      <c r="D104" s="257"/>
      <c r="E104" s="240"/>
    </row>
    <row r="105" spans="1:5" ht="12" customHeight="1">
      <c r="A105" s="216" t="s">
        <v>351</v>
      </c>
      <c r="B105" s="436" t="s">
        <v>521</v>
      </c>
      <c r="C105" s="240"/>
      <c r="D105" s="257"/>
      <c r="E105" s="240"/>
    </row>
    <row r="106" spans="1:5" ht="12" customHeight="1" thickBot="1">
      <c r="A106" s="220" t="s">
        <v>352</v>
      </c>
      <c r="B106" s="437" t="s">
        <v>353</v>
      </c>
      <c r="C106" s="201"/>
      <c r="D106" s="87"/>
      <c r="E106" s="201"/>
    </row>
    <row r="107" spans="1:5" ht="12" customHeight="1" thickBot="1">
      <c r="A107" s="222" t="s">
        <v>8</v>
      </c>
      <c r="B107" s="225" t="s">
        <v>491</v>
      </c>
      <c r="C107" s="237">
        <f>+C108+C110+C112</f>
        <v>2776</v>
      </c>
      <c r="D107" s="254">
        <f>+D108+D110+D112</f>
        <v>1604</v>
      </c>
      <c r="E107" s="237">
        <f>+E108+E110+E112</f>
        <v>1603</v>
      </c>
    </row>
    <row r="108" spans="1:5" ht="12" customHeight="1">
      <c r="A108" s="217" t="s">
        <v>77</v>
      </c>
      <c r="B108" s="432" t="s">
        <v>152</v>
      </c>
      <c r="C108" s="239">
        <v>2776</v>
      </c>
      <c r="D108" s="256">
        <v>1604</v>
      </c>
      <c r="E108" s="239">
        <v>1603</v>
      </c>
    </row>
    <row r="109" spans="1:5" ht="12" customHeight="1">
      <c r="A109" s="217" t="s">
        <v>78</v>
      </c>
      <c r="B109" s="436" t="s">
        <v>355</v>
      </c>
      <c r="C109" s="239"/>
      <c r="D109" s="256"/>
      <c r="E109" s="239"/>
    </row>
    <row r="110" spans="1:5" ht="15.75">
      <c r="A110" s="217" t="s">
        <v>79</v>
      </c>
      <c r="B110" s="436" t="s">
        <v>134</v>
      </c>
      <c r="C110" s="238"/>
      <c r="D110" s="255"/>
      <c r="E110" s="238"/>
    </row>
    <row r="111" spans="1:5" ht="12" customHeight="1">
      <c r="A111" s="217" t="s">
        <v>80</v>
      </c>
      <c r="B111" s="436" t="s">
        <v>356</v>
      </c>
      <c r="C111" s="238"/>
      <c r="D111" s="255"/>
      <c r="E111" s="238"/>
    </row>
    <row r="112" spans="1:5" ht="12" customHeight="1">
      <c r="A112" s="217" t="s">
        <v>81</v>
      </c>
      <c r="B112" s="429" t="s">
        <v>155</v>
      </c>
      <c r="C112" s="238"/>
      <c r="D112" s="255"/>
      <c r="E112" s="238"/>
    </row>
    <row r="113" spans="1:5" ht="15.75">
      <c r="A113" s="217" t="s">
        <v>88</v>
      </c>
      <c r="B113" s="428" t="s">
        <v>357</v>
      </c>
      <c r="C113" s="238"/>
      <c r="D113" s="255"/>
      <c r="E113" s="238"/>
    </row>
    <row r="114" spans="1:5" ht="15.75">
      <c r="A114" s="217" t="s">
        <v>90</v>
      </c>
      <c r="B114" s="438" t="s">
        <v>358</v>
      </c>
      <c r="C114" s="238"/>
      <c r="D114" s="255"/>
      <c r="E114" s="238"/>
    </row>
    <row r="115" spans="1:5" ht="12" customHeight="1">
      <c r="A115" s="217" t="s">
        <v>135</v>
      </c>
      <c r="B115" s="432" t="s">
        <v>347</v>
      </c>
      <c r="C115" s="238"/>
      <c r="D115" s="255"/>
      <c r="E115" s="238"/>
    </row>
    <row r="116" spans="1:5" ht="12" customHeight="1">
      <c r="A116" s="217" t="s">
        <v>136</v>
      </c>
      <c r="B116" s="432" t="s">
        <v>359</v>
      </c>
      <c r="C116" s="238"/>
      <c r="D116" s="255"/>
      <c r="E116" s="238"/>
    </row>
    <row r="117" spans="1:5" ht="12" customHeight="1">
      <c r="A117" s="217" t="s">
        <v>137</v>
      </c>
      <c r="B117" s="432" t="s">
        <v>360</v>
      </c>
      <c r="C117" s="238"/>
      <c r="D117" s="255"/>
      <c r="E117" s="238"/>
    </row>
    <row r="118" spans="1:5" s="283" customFormat="1" ht="12" customHeight="1">
      <c r="A118" s="217" t="s">
        <v>361</v>
      </c>
      <c r="B118" s="432" t="s">
        <v>349</v>
      </c>
      <c r="C118" s="238"/>
      <c r="D118" s="255"/>
      <c r="E118" s="238"/>
    </row>
    <row r="119" spans="1:5" ht="12" customHeight="1">
      <c r="A119" s="217" t="s">
        <v>362</v>
      </c>
      <c r="B119" s="432" t="s">
        <v>363</v>
      </c>
      <c r="C119" s="238"/>
      <c r="D119" s="255"/>
      <c r="E119" s="238"/>
    </row>
    <row r="120" spans="1:5" ht="12" customHeight="1" thickBot="1">
      <c r="A120" s="215" t="s">
        <v>364</v>
      </c>
      <c r="B120" s="432" t="s">
        <v>365</v>
      </c>
      <c r="C120" s="240"/>
      <c r="D120" s="257"/>
      <c r="E120" s="240"/>
    </row>
    <row r="121" spans="1:5" ht="12" customHeight="1" thickBot="1">
      <c r="A121" s="222" t="s">
        <v>9</v>
      </c>
      <c r="B121" s="419" t="s">
        <v>366</v>
      </c>
      <c r="C121" s="237">
        <f>+C122+C123</f>
        <v>0</v>
      </c>
      <c r="D121" s="254">
        <f>+D122+D123</f>
        <v>90</v>
      </c>
      <c r="E121" s="237">
        <f>+E122+E123</f>
        <v>0</v>
      </c>
    </row>
    <row r="122" spans="1:5" ht="12" customHeight="1">
      <c r="A122" s="217" t="s">
        <v>60</v>
      </c>
      <c r="B122" s="438" t="s">
        <v>46</v>
      </c>
      <c r="C122" s="239"/>
      <c r="D122" s="256">
        <v>90</v>
      </c>
      <c r="E122" s="239"/>
    </row>
    <row r="123" spans="1:5" ht="12" customHeight="1" thickBot="1">
      <c r="A123" s="218" t="s">
        <v>61</v>
      </c>
      <c r="B123" s="436" t="s">
        <v>47</v>
      </c>
      <c r="C123" s="240"/>
      <c r="D123" s="257"/>
      <c r="E123" s="240"/>
    </row>
    <row r="124" spans="1:5" ht="12" customHeight="1" thickBot="1">
      <c r="A124" s="222" t="s">
        <v>10</v>
      </c>
      <c r="B124" s="419" t="s">
        <v>367</v>
      </c>
      <c r="C124" s="237">
        <f>+C91+C107+C121</f>
        <v>137864</v>
      </c>
      <c r="D124" s="254">
        <f>+D91+D107+D121</f>
        <v>152306</v>
      </c>
      <c r="E124" s="237">
        <f>+E91+E107+E121</f>
        <v>147596</v>
      </c>
    </row>
    <row r="125" spans="1:5" ht="12" customHeight="1" thickBot="1">
      <c r="A125" s="222" t="s">
        <v>11</v>
      </c>
      <c r="B125" s="419" t="s">
        <v>368</v>
      </c>
      <c r="C125" s="237">
        <f>+C126+C127+C128</f>
        <v>0</v>
      </c>
      <c r="D125" s="254">
        <f>+D126+D127+D128</f>
        <v>0</v>
      </c>
      <c r="E125" s="237">
        <f>+E126+E127+E128</f>
        <v>0</v>
      </c>
    </row>
    <row r="126" spans="1:5" ht="12" customHeight="1">
      <c r="A126" s="217" t="s">
        <v>64</v>
      </c>
      <c r="B126" s="438" t="s">
        <v>492</v>
      </c>
      <c r="C126" s="238"/>
      <c r="D126" s="255"/>
      <c r="E126" s="238"/>
    </row>
    <row r="127" spans="1:5" ht="12" customHeight="1">
      <c r="A127" s="217" t="s">
        <v>65</v>
      </c>
      <c r="B127" s="438" t="s">
        <v>493</v>
      </c>
      <c r="C127" s="238"/>
      <c r="D127" s="255"/>
      <c r="E127" s="238"/>
    </row>
    <row r="128" spans="1:5" ht="12" customHeight="1" thickBot="1">
      <c r="A128" s="215" t="s">
        <v>66</v>
      </c>
      <c r="B128" s="439" t="s">
        <v>494</v>
      </c>
      <c r="C128" s="238"/>
      <c r="D128" s="255"/>
      <c r="E128" s="238"/>
    </row>
    <row r="129" spans="1:5" ht="12" customHeight="1" thickBot="1">
      <c r="A129" s="222" t="s">
        <v>12</v>
      </c>
      <c r="B129" s="419" t="s">
        <v>372</v>
      </c>
      <c r="C129" s="237">
        <f>+C130+C131+C132+C133</f>
        <v>0</v>
      </c>
      <c r="D129" s="254">
        <f>+D130+D131+D132+D133</f>
        <v>0</v>
      </c>
      <c r="E129" s="237">
        <f>+E130+E131+E132+E133</f>
        <v>0</v>
      </c>
    </row>
    <row r="130" spans="1:5" ht="12" customHeight="1">
      <c r="A130" s="217" t="s">
        <v>67</v>
      </c>
      <c r="B130" s="438" t="s">
        <v>495</v>
      </c>
      <c r="C130" s="238"/>
      <c r="D130" s="255"/>
      <c r="E130" s="238"/>
    </row>
    <row r="131" spans="1:5" ht="12" customHeight="1">
      <c r="A131" s="217" t="s">
        <v>68</v>
      </c>
      <c r="B131" s="438" t="s">
        <v>496</v>
      </c>
      <c r="C131" s="238"/>
      <c r="D131" s="255"/>
      <c r="E131" s="238"/>
    </row>
    <row r="132" spans="1:5" ht="12" customHeight="1">
      <c r="A132" s="217" t="s">
        <v>272</v>
      </c>
      <c r="B132" s="438" t="s">
        <v>497</v>
      </c>
      <c r="C132" s="238"/>
      <c r="D132" s="255"/>
      <c r="E132" s="238"/>
    </row>
    <row r="133" spans="1:5" ht="12" customHeight="1" thickBot="1">
      <c r="A133" s="215" t="s">
        <v>274</v>
      </c>
      <c r="B133" s="439" t="s">
        <v>498</v>
      </c>
      <c r="C133" s="238"/>
      <c r="D133" s="255"/>
      <c r="E133" s="238"/>
    </row>
    <row r="134" spans="1:5" ht="12" customHeight="1" thickBot="1">
      <c r="A134" s="222" t="s">
        <v>13</v>
      </c>
      <c r="B134" s="419" t="s">
        <v>377</v>
      </c>
      <c r="C134" s="273">
        <f>+C135+C136+C137+C138</f>
        <v>0</v>
      </c>
      <c r="D134" s="260">
        <f>+D135+D136+D137+D138</f>
        <v>0</v>
      </c>
      <c r="E134" s="273">
        <f>+E135+E136+E137+E138</f>
        <v>0</v>
      </c>
    </row>
    <row r="135" spans="1:5" ht="12" customHeight="1">
      <c r="A135" s="217" t="s">
        <v>69</v>
      </c>
      <c r="B135" s="438" t="s">
        <v>378</v>
      </c>
      <c r="C135" s="238"/>
      <c r="D135" s="255"/>
      <c r="E135" s="238"/>
    </row>
    <row r="136" spans="1:5" ht="12" customHeight="1">
      <c r="A136" s="217" t="s">
        <v>70</v>
      </c>
      <c r="B136" s="438" t="s">
        <v>379</v>
      </c>
      <c r="C136" s="238"/>
      <c r="D136" s="255"/>
      <c r="E136" s="238"/>
    </row>
    <row r="137" spans="1:5" ht="12" customHeight="1">
      <c r="A137" s="217" t="s">
        <v>281</v>
      </c>
      <c r="B137" s="438" t="s">
        <v>499</v>
      </c>
      <c r="C137" s="238"/>
      <c r="D137" s="255"/>
      <c r="E137" s="238"/>
    </row>
    <row r="138" spans="1:5" ht="12" customHeight="1" thickBot="1">
      <c r="A138" s="215" t="s">
        <v>283</v>
      </c>
      <c r="B138" s="439" t="s">
        <v>422</v>
      </c>
      <c r="C138" s="238"/>
      <c r="D138" s="255"/>
      <c r="E138" s="238"/>
    </row>
    <row r="139" spans="1:8" ht="15" customHeight="1" thickBot="1">
      <c r="A139" s="222" t="s">
        <v>14</v>
      </c>
      <c r="B139" s="419" t="s">
        <v>467</v>
      </c>
      <c r="C139" s="206">
        <f>+C140+C141+C142+C143</f>
        <v>0</v>
      </c>
      <c r="D139" s="88">
        <f>+D140+D141+D142+D143</f>
        <v>0</v>
      </c>
      <c r="E139" s="206">
        <f>+E140+E141+E142+E143</f>
        <v>0</v>
      </c>
      <c r="F139" s="271"/>
      <c r="G139" s="272"/>
      <c r="H139" s="272"/>
    </row>
    <row r="140" spans="1:5" s="264" customFormat="1" ht="12.75" customHeight="1">
      <c r="A140" s="217" t="s">
        <v>128</v>
      </c>
      <c r="B140" s="438" t="s">
        <v>383</v>
      </c>
      <c r="C140" s="238"/>
      <c r="D140" s="255"/>
      <c r="E140" s="238"/>
    </row>
    <row r="141" spans="1:5" ht="13.5" customHeight="1">
      <c r="A141" s="217" t="s">
        <v>129</v>
      </c>
      <c r="B141" s="438" t="s">
        <v>384</v>
      </c>
      <c r="C141" s="238"/>
      <c r="D141" s="255"/>
      <c r="E141" s="238"/>
    </row>
    <row r="142" spans="1:5" ht="13.5" customHeight="1">
      <c r="A142" s="217" t="s">
        <v>154</v>
      </c>
      <c r="B142" s="438" t="s">
        <v>385</v>
      </c>
      <c r="C142" s="238"/>
      <c r="D142" s="255"/>
      <c r="E142" s="238"/>
    </row>
    <row r="143" spans="1:5" ht="13.5" customHeight="1" thickBot="1">
      <c r="A143" s="217" t="s">
        <v>289</v>
      </c>
      <c r="B143" s="438" t="s">
        <v>386</v>
      </c>
      <c r="C143" s="238"/>
      <c r="D143" s="255"/>
      <c r="E143" s="238"/>
    </row>
    <row r="144" spans="1:5" ht="12.75" customHeight="1" thickBot="1">
      <c r="A144" s="222" t="s">
        <v>15</v>
      </c>
      <c r="B144" s="419" t="s">
        <v>387</v>
      </c>
      <c r="C144" s="205">
        <f>+C125+C129+C134+C139</f>
        <v>0</v>
      </c>
      <c r="D144" s="204">
        <f>+D125+D129+D134+D139</f>
        <v>0</v>
      </c>
      <c r="E144" s="205">
        <f>+E125+E129+E134+E139</f>
        <v>0</v>
      </c>
    </row>
    <row r="145" spans="1:5" ht="13.5" customHeight="1" thickBot="1">
      <c r="A145" s="247" t="s">
        <v>16</v>
      </c>
      <c r="B145" s="440" t="s">
        <v>388</v>
      </c>
      <c r="C145" s="205">
        <f>+C124+C144</f>
        <v>137864</v>
      </c>
      <c r="D145" s="204">
        <f>+D124+D144</f>
        <v>152306</v>
      </c>
      <c r="E145" s="205">
        <f>+E124+E144</f>
        <v>147596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ESZGY Társulás
2016. ÉVI ZÁRSZÁMADÁSÁNAK PÉNZÜGYI MÉRLEGE&amp;10
&amp;R&amp;"Times New Roman CE,Félkövér dőlt"&amp;11 1. tájékoztató tábla a ....../2017. (......)Társulási határozathoz</oddHeader>
    <oddFooter>&amp;C&amp;P</oddFooter>
  </headerFooter>
  <rowBreaks count="1" manualBreakCount="1">
    <brk id="85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O13" sqref="O13"/>
    </sheetView>
  </sheetViews>
  <sheetFormatPr defaultColWidth="9.00390625" defaultRowHeight="12.75"/>
  <cols>
    <col min="1" max="1" width="6.875" style="4" customWidth="1"/>
    <col min="2" max="2" width="32.375" style="3" customWidth="1"/>
    <col min="3" max="3" width="17.00390625" style="3" customWidth="1"/>
    <col min="4" max="9" width="12.875" style="3" customWidth="1"/>
    <col min="10" max="10" width="13.875" style="3" customWidth="1"/>
    <col min="11" max="11" width="4.00390625" style="3" customWidth="1"/>
    <col min="12" max="16384" width="9.375" style="3" customWidth="1"/>
  </cols>
  <sheetData>
    <row r="1" spans="1:11" ht="14.25" thickBot="1">
      <c r="A1" s="103"/>
      <c r="B1" s="104"/>
      <c r="C1" s="104"/>
      <c r="D1" s="104"/>
      <c r="E1" s="104"/>
      <c r="F1" s="104"/>
      <c r="G1" s="104"/>
      <c r="H1" s="104"/>
      <c r="I1" s="104"/>
      <c r="J1" s="105" t="s">
        <v>51</v>
      </c>
      <c r="K1" s="570" t="str">
        <f>+CONCATENATE("2. tájékoztató tábla a ......../",LEFT(ÖSSZEFÜGGÉSEK!A4,4)+1,". (........) társulási határozathoz")</f>
        <v>2. tájékoztató tábla a ......../2017. (........) társulási határozathoz</v>
      </c>
    </row>
    <row r="2" spans="1:11" s="109" customFormat="1" ht="26.25" customHeight="1">
      <c r="A2" s="615" t="s">
        <v>59</v>
      </c>
      <c r="B2" s="617" t="s">
        <v>184</v>
      </c>
      <c r="C2" s="617" t="s">
        <v>185</v>
      </c>
      <c r="D2" s="617" t="s">
        <v>186</v>
      </c>
      <c r="E2" s="617" t="str">
        <f>+CONCATENATE(LEFT(ÖSSZEFÜGGÉSEK!A4,4),". évi teljesítés")</f>
        <v>2016. évi teljesítés</v>
      </c>
      <c r="F2" s="106" t="s">
        <v>187</v>
      </c>
      <c r="G2" s="107"/>
      <c r="H2" s="107"/>
      <c r="I2" s="108"/>
      <c r="J2" s="620" t="s">
        <v>188</v>
      </c>
      <c r="K2" s="570"/>
    </row>
    <row r="3" spans="1:11" s="113" customFormat="1" ht="32.25" customHeight="1" thickBot="1">
      <c r="A3" s="616"/>
      <c r="B3" s="618"/>
      <c r="C3" s="618"/>
      <c r="D3" s="619"/>
      <c r="E3" s="619"/>
      <c r="F3" s="110" t="str">
        <f>+CONCATENATE(LEFT(ÖSSZEFÜGGÉSEK!A4,4)+1,".")</f>
        <v>2017.</v>
      </c>
      <c r="G3" s="111" t="str">
        <f>+CONCATENATE(LEFT(ÖSSZEFÜGGÉSEK!A4,4)+2,".")</f>
        <v>2018.</v>
      </c>
      <c r="H3" s="111" t="str">
        <f>+CONCATENATE(LEFT(ÖSSZEFÜGGÉSEK!A4,4)+3,".")</f>
        <v>2019.</v>
      </c>
      <c r="I3" s="112" t="str">
        <f>+CONCATENATE(LEFT(ÖSSZEFÜGGÉSEK!A4,4)+3,". után")</f>
        <v>2019. után</v>
      </c>
      <c r="J3" s="621"/>
      <c r="K3" s="570"/>
    </row>
    <row r="4" spans="1:11" s="115" customFormat="1" ht="13.5" customHeight="1" thickBot="1">
      <c r="A4" s="421" t="s">
        <v>337</v>
      </c>
      <c r="B4" s="114" t="s">
        <v>500</v>
      </c>
      <c r="C4" s="422" t="s">
        <v>339</v>
      </c>
      <c r="D4" s="422" t="s">
        <v>340</v>
      </c>
      <c r="E4" s="422" t="s">
        <v>341</v>
      </c>
      <c r="F4" s="422" t="s">
        <v>415</v>
      </c>
      <c r="G4" s="422" t="s">
        <v>416</v>
      </c>
      <c r="H4" s="422" t="s">
        <v>417</v>
      </c>
      <c r="I4" s="422" t="s">
        <v>418</v>
      </c>
      <c r="J4" s="423" t="s">
        <v>517</v>
      </c>
      <c r="K4" s="570"/>
    </row>
    <row r="5" spans="1:11" ht="33.75" customHeight="1">
      <c r="A5" s="116" t="s">
        <v>7</v>
      </c>
      <c r="B5" s="117" t="s">
        <v>189</v>
      </c>
      <c r="C5" s="118"/>
      <c r="D5" s="119">
        <f aca="true" t="shared" si="0" ref="D5:I5">SUM(D6:D7)</f>
        <v>0</v>
      </c>
      <c r="E5" s="119">
        <f t="shared" si="0"/>
        <v>0</v>
      </c>
      <c r="F5" s="119">
        <f t="shared" si="0"/>
        <v>0</v>
      </c>
      <c r="G5" s="119">
        <f t="shared" si="0"/>
        <v>0</v>
      </c>
      <c r="H5" s="119">
        <f t="shared" si="0"/>
        <v>0</v>
      </c>
      <c r="I5" s="120">
        <f t="shared" si="0"/>
        <v>0</v>
      </c>
      <c r="J5" s="121">
        <f aca="true" t="shared" si="1" ref="J5:J17">SUM(F5:I5)</f>
        <v>0</v>
      </c>
      <c r="K5" s="570"/>
    </row>
    <row r="6" spans="1:11" ht="21" customHeight="1">
      <c r="A6" s="122" t="s">
        <v>8</v>
      </c>
      <c r="B6" s="123" t="s">
        <v>190</v>
      </c>
      <c r="C6" s="124"/>
      <c r="D6" s="1"/>
      <c r="E6" s="1"/>
      <c r="F6" s="1"/>
      <c r="G6" s="1"/>
      <c r="H6" s="1"/>
      <c r="I6" s="40"/>
      <c r="J6" s="125">
        <f t="shared" si="1"/>
        <v>0</v>
      </c>
      <c r="K6" s="570"/>
    </row>
    <row r="7" spans="1:11" ht="21" customHeight="1">
      <c r="A7" s="122" t="s">
        <v>9</v>
      </c>
      <c r="B7" s="123" t="s">
        <v>190</v>
      </c>
      <c r="C7" s="124"/>
      <c r="D7" s="1"/>
      <c r="E7" s="1"/>
      <c r="F7" s="1"/>
      <c r="G7" s="1"/>
      <c r="H7" s="1"/>
      <c r="I7" s="40"/>
      <c r="J7" s="125">
        <f t="shared" si="1"/>
        <v>0</v>
      </c>
      <c r="K7" s="570"/>
    </row>
    <row r="8" spans="1:11" ht="36" customHeight="1">
      <c r="A8" s="122" t="s">
        <v>10</v>
      </c>
      <c r="B8" s="126" t="s">
        <v>191</v>
      </c>
      <c r="C8" s="127"/>
      <c r="D8" s="128">
        <f aca="true" t="shared" si="2" ref="D8:I8">SUM(D9:D10)</f>
        <v>0</v>
      </c>
      <c r="E8" s="128">
        <f t="shared" si="2"/>
        <v>0</v>
      </c>
      <c r="F8" s="128">
        <f t="shared" si="2"/>
        <v>0</v>
      </c>
      <c r="G8" s="128">
        <f t="shared" si="2"/>
        <v>0</v>
      </c>
      <c r="H8" s="128">
        <f t="shared" si="2"/>
        <v>0</v>
      </c>
      <c r="I8" s="129">
        <f t="shared" si="2"/>
        <v>0</v>
      </c>
      <c r="J8" s="130">
        <f t="shared" si="1"/>
        <v>0</v>
      </c>
      <c r="K8" s="570"/>
    </row>
    <row r="9" spans="1:11" ht="21" customHeight="1">
      <c r="A9" s="122" t="s">
        <v>11</v>
      </c>
      <c r="B9" s="123" t="s">
        <v>534</v>
      </c>
      <c r="C9" s="124"/>
      <c r="D9" s="1"/>
      <c r="E9" s="1"/>
      <c r="F9" s="1"/>
      <c r="G9" s="1"/>
      <c r="H9" s="1"/>
      <c r="I9" s="40"/>
      <c r="J9" s="125">
        <f t="shared" si="1"/>
        <v>0</v>
      </c>
      <c r="K9" s="570"/>
    </row>
    <row r="10" spans="1:11" ht="18" customHeight="1">
      <c r="A10" s="122" t="s">
        <v>12</v>
      </c>
      <c r="B10" s="123" t="s">
        <v>190</v>
      </c>
      <c r="C10" s="124"/>
      <c r="D10" s="1"/>
      <c r="E10" s="1"/>
      <c r="F10" s="1"/>
      <c r="G10" s="1"/>
      <c r="H10" s="1"/>
      <c r="I10" s="40"/>
      <c r="J10" s="125">
        <f t="shared" si="1"/>
        <v>0</v>
      </c>
      <c r="K10" s="570"/>
    </row>
    <row r="11" spans="1:11" ht="21" customHeight="1">
      <c r="A11" s="122" t="s">
        <v>13</v>
      </c>
      <c r="B11" s="131" t="s">
        <v>192</v>
      </c>
      <c r="C11" s="127"/>
      <c r="D11" s="128">
        <f aca="true" t="shared" si="3" ref="D11:I11">SUM(D12:D12)</f>
        <v>0</v>
      </c>
      <c r="E11" s="128">
        <f t="shared" si="3"/>
        <v>0</v>
      </c>
      <c r="F11" s="128">
        <f t="shared" si="3"/>
        <v>0</v>
      </c>
      <c r="G11" s="128">
        <f t="shared" si="3"/>
        <v>0</v>
      </c>
      <c r="H11" s="128">
        <f t="shared" si="3"/>
        <v>0</v>
      </c>
      <c r="I11" s="129">
        <f t="shared" si="3"/>
        <v>0</v>
      </c>
      <c r="J11" s="130">
        <f t="shared" si="1"/>
        <v>0</v>
      </c>
      <c r="K11" s="570"/>
    </row>
    <row r="12" spans="1:11" ht="21" customHeight="1">
      <c r="A12" s="122" t="s">
        <v>14</v>
      </c>
      <c r="B12" s="123" t="s">
        <v>190</v>
      </c>
      <c r="C12" s="124"/>
      <c r="D12" s="1"/>
      <c r="E12" s="1"/>
      <c r="F12" s="1"/>
      <c r="G12" s="1"/>
      <c r="H12" s="1"/>
      <c r="I12" s="40"/>
      <c r="J12" s="125">
        <f t="shared" si="1"/>
        <v>0</v>
      </c>
      <c r="K12" s="570"/>
    </row>
    <row r="13" spans="1:11" ht="21" customHeight="1">
      <c r="A13" s="122" t="s">
        <v>15</v>
      </c>
      <c r="B13" s="131" t="s">
        <v>193</v>
      </c>
      <c r="C13" s="127"/>
      <c r="D13" s="128">
        <f aca="true" t="shared" si="4" ref="D13:I13">SUM(D14:D14)</f>
        <v>0</v>
      </c>
      <c r="E13" s="128">
        <f t="shared" si="4"/>
        <v>0</v>
      </c>
      <c r="F13" s="128">
        <f t="shared" si="4"/>
        <v>0</v>
      </c>
      <c r="G13" s="128">
        <f t="shared" si="4"/>
        <v>0</v>
      </c>
      <c r="H13" s="128">
        <f t="shared" si="4"/>
        <v>0</v>
      </c>
      <c r="I13" s="129">
        <f t="shared" si="4"/>
        <v>0</v>
      </c>
      <c r="J13" s="130">
        <f t="shared" si="1"/>
        <v>0</v>
      </c>
      <c r="K13" s="570"/>
    </row>
    <row r="14" spans="1:11" ht="21" customHeight="1">
      <c r="A14" s="122" t="s">
        <v>16</v>
      </c>
      <c r="B14" s="123" t="s">
        <v>190</v>
      </c>
      <c r="C14" s="124"/>
      <c r="D14" s="1"/>
      <c r="E14" s="1"/>
      <c r="F14" s="1"/>
      <c r="G14" s="1"/>
      <c r="H14" s="1"/>
      <c r="I14" s="40"/>
      <c r="J14" s="125">
        <f t="shared" si="1"/>
        <v>0</v>
      </c>
      <c r="K14" s="570"/>
    </row>
    <row r="15" spans="1:11" ht="21" customHeight="1">
      <c r="A15" s="132" t="s">
        <v>17</v>
      </c>
      <c r="B15" s="133" t="s">
        <v>194</v>
      </c>
      <c r="C15" s="134"/>
      <c r="D15" s="135">
        <f aca="true" t="shared" si="5" ref="D15:I15">SUM(D16:D17)</f>
        <v>0</v>
      </c>
      <c r="E15" s="135">
        <f t="shared" si="5"/>
        <v>0</v>
      </c>
      <c r="F15" s="135">
        <f t="shared" si="5"/>
        <v>0</v>
      </c>
      <c r="G15" s="135">
        <f t="shared" si="5"/>
        <v>0</v>
      </c>
      <c r="H15" s="135">
        <f t="shared" si="5"/>
        <v>0</v>
      </c>
      <c r="I15" s="136">
        <f t="shared" si="5"/>
        <v>0</v>
      </c>
      <c r="J15" s="130">
        <f t="shared" si="1"/>
        <v>0</v>
      </c>
      <c r="K15" s="570"/>
    </row>
    <row r="16" spans="1:11" ht="21" customHeight="1">
      <c r="A16" s="132" t="s">
        <v>18</v>
      </c>
      <c r="B16" s="123" t="s">
        <v>533</v>
      </c>
      <c r="C16" s="124"/>
      <c r="D16" s="1"/>
      <c r="E16" s="1"/>
      <c r="F16" s="1"/>
      <c r="G16" s="1"/>
      <c r="H16" s="1"/>
      <c r="I16" s="40"/>
      <c r="J16" s="125">
        <f t="shared" si="1"/>
        <v>0</v>
      </c>
      <c r="K16" s="570"/>
    </row>
    <row r="17" spans="1:11" ht="21" customHeight="1" thickBot="1">
      <c r="A17" s="132" t="s">
        <v>19</v>
      </c>
      <c r="B17" s="123" t="s">
        <v>190</v>
      </c>
      <c r="C17" s="137"/>
      <c r="D17" s="138"/>
      <c r="E17" s="138"/>
      <c r="F17" s="138"/>
      <c r="G17" s="138"/>
      <c r="H17" s="138"/>
      <c r="I17" s="139"/>
      <c r="J17" s="125">
        <f t="shared" si="1"/>
        <v>0</v>
      </c>
      <c r="K17" s="570"/>
    </row>
    <row r="18" spans="1:11" ht="21" customHeight="1" thickBot="1">
      <c r="A18" s="140" t="s">
        <v>20</v>
      </c>
      <c r="B18" s="141" t="s">
        <v>195</v>
      </c>
      <c r="C18" s="142"/>
      <c r="D18" s="143">
        <f aca="true" t="shared" si="6" ref="D18:J18">D5+D8+D11+D13+D15</f>
        <v>0</v>
      </c>
      <c r="E18" s="143">
        <f t="shared" si="6"/>
        <v>0</v>
      </c>
      <c r="F18" s="143">
        <f t="shared" si="6"/>
        <v>0</v>
      </c>
      <c r="G18" s="143">
        <f t="shared" si="6"/>
        <v>0</v>
      </c>
      <c r="H18" s="143">
        <f t="shared" si="6"/>
        <v>0</v>
      </c>
      <c r="I18" s="144">
        <f t="shared" si="6"/>
        <v>0</v>
      </c>
      <c r="J18" s="145">
        <f t="shared" si="6"/>
        <v>0</v>
      </c>
      <c r="K18" s="570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Layout" workbookViewId="0" topLeftCell="A1">
      <selection activeCell="M5" sqref="M5"/>
    </sheetView>
  </sheetViews>
  <sheetFormatPr defaultColWidth="9.00390625" defaultRowHeight="12.75"/>
  <cols>
    <col min="1" max="1" width="6.875" style="4" customWidth="1"/>
    <col min="2" max="2" width="50.375" style="3" customWidth="1"/>
    <col min="3" max="5" width="12.875" style="3" customWidth="1"/>
    <col min="6" max="6" width="13.875" style="3" customWidth="1"/>
    <col min="7" max="7" width="15.50390625" style="3" customWidth="1"/>
    <col min="8" max="8" width="16.875" style="3" customWidth="1"/>
    <col min="9" max="9" width="5.625" style="3" customWidth="1"/>
    <col min="10" max="16384" width="9.375" style="3" customWidth="1"/>
  </cols>
  <sheetData>
    <row r="1" spans="1:9" s="13" customFormat="1" ht="15.75" thickBot="1">
      <c r="A1" s="146"/>
      <c r="H1" s="147" t="s">
        <v>51</v>
      </c>
      <c r="I1" s="622" t="str">
        <f>+CONCATENATE("3. tájékoztató tábla a ......../",LEFT(ÖSSZEFÜGGÉSEK!A4,4)+1,". (........) társulási határozathoz")</f>
        <v>3. tájékoztató tábla a ......../2017. (........) társulási határozathoz</v>
      </c>
    </row>
    <row r="2" spans="1:9" s="109" customFormat="1" ht="26.25" customHeight="1">
      <c r="A2" s="586" t="s">
        <v>59</v>
      </c>
      <c r="B2" s="626" t="s">
        <v>196</v>
      </c>
      <c r="C2" s="586" t="s">
        <v>197</v>
      </c>
      <c r="D2" s="586" t="s">
        <v>198</v>
      </c>
      <c r="E2" s="628" t="str">
        <f>+CONCATENATE("Hitel, kölcsön állomány ",LEFT(ÖSSZEFÜGGÉSEK!A4,4),". dec. 31-én")</f>
        <v>Hitel, kölcsön állomány 2016. dec. 31-én</v>
      </c>
      <c r="F2" s="630" t="s">
        <v>199</v>
      </c>
      <c r="G2" s="631"/>
      <c r="H2" s="623" t="str">
        <f>+CONCATENATE(LEFT(ÖSSZEFÜGGÉSEK!A4,4)+2,". után")</f>
        <v>2018. után</v>
      </c>
      <c r="I2" s="622"/>
    </row>
    <row r="3" spans="1:9" s="113" customFormat="1" ht="40.5" customHeight="1" thickBot="1">
      <c r="A3" s="625"/>
      <c r="B3" s="627"/>
      <c r="C3" s="627"/>
      <c r="D3" s="625"/>
      <c r="E3" s="629"/>
      <c r="F3" s="148" t="str">
        <f>+CONCATENATE(LEFT(ÖSSZEFÜGGÉSEK!A4,4)+1,".")</f>
        <v>2017.</v>
      </c>
      <c r="G3" s="149" t="str">
        <f>+CONCATENATE(LEFT(ÖSSZEFÜGGÉSEK!A4,4)+2,".")</f>
        <v>2018.</v>
      </c>
      <c r="H3" s="624"/>
      <c r="I3" s="622"/>
    </row>
    <row r="4" spans="1:9" s="153" customFormat="1" ht="12.75" customHeight="1" thickBot="1">
      <c r="A4" s="150" t="s">
        <v>337</v>
      </c>
      <c r="B4" s="102" t="s">
        <v>338</v>
      </c>
      <c r="C4" s="102" t="s">
        <v>339</v>
      </c>
      <c r="D4" s="151" t="s">
        <v>340</v>
      </c>
      <c r="E4" s="150" t="s">
        <v>341</v>
      </c>
      <c r="F4" s="151" t="s">
        <v>415</v>
      </c>
      <c r="G4" s="151" t="s">
        <v>416</v>
      </c>
      <c r="H4" s="152" t="s">
        <v>417</v>
      </c>
      <c r="I4" s="622"/>
    </row>
    <row r="5" spans="1:9" ht="22.5" customHeight="1" thickBot="1">
      <c r="A5" s="154" t="s">
        <v>7</v>
      </c>
      <c r="B5" s="155" t="s">
        <v>200</v>
      </c>
      <c r="C5" s="156"/>
      <c r="D5" s="157"/>
      <c r="E5" s="158">
        <f>SUM(E6:E11)</f>
        <v>0</v>
      </c>
      <c r="F5" s="159">
        <f>SUM(F6:F11)</f>
        <v>0</v>
      </c>
      <c r="G5" s="159">
        <f>SUM(G6:G11)</f>
        <v>0</v>
      </c>
      <c r="H5" s="160">
        <f>SUM(H6:H11)</f>
        <v>0</v>
      </c>
      <c r="I5" s="622"/>
    </row>
    <row r="6" spans="1:9" ht="22.5" customHeight="1">
      <c r="A6" s="161" t="s">
        <v>8</v>
      </c>
      <c r="B6" s="162" t="s">
        <v>677</v>
      </c>
      <c r="C6" s="163"/>
      <c r="D6" s="164"/>
      <c r="E6" s="165"/>
      <c r="F6" s="1"/>
      <c r="G6" s="1"/>
      <c r="H6" s="166"/>
      <c r="I6" s="622"/>
    </row>
    <row r="7" spans="1:9" ht="22.5" customHeight="1">
      <c r="A7" s="161" t="s">
        <v>9</v>
      </c>
      <c r="B7" s="162" t="s">
        <v>190</v>
      </c>
      <c r="C7" s="163"/>
      <c r="D7" s="164"/>
      <c r="E7" s="165"/>
      <c r="F7" s="1"/>
      <c r="G7" s="1"/>
      <c r="H7" s="166"/>
      <c r="I7" s="622"/>
    </row>
    <row r="8" spans="1:9" ht="22.5" customHeight="1">
      <c r="A8" s="161" t="s">
        <v>10</v>
      </c>
      <c r="B8" s="162" t="s">
        <v>190</v>
      </c>
      <c r="C8" s="163"/>
      <c r="D8" s="164"/>
      <c r="E8" s="165"/>
      <c r="F8" s="1"/>
      <c r="G8" s="1"/>
      <c r="H8" s="166"/>
      <c r="I8" s="622"/>
    </row>
    <row r="9" spans="1:9" ht="22.5" customHeight="1">
      <c r="A9" s="161" t="s">
        <v>11</v>
      </c>
      <c r="B9" s="162" t="s">
        <v>190</v>
      </c>
      <c r="C9" s="163"/>
      <c r="D9" s="164"/>
      <c r="E9" s="165"/>
      <c r="F9" s="1"/>
      <c r="G9" s="1"/>
      <c r="H9" s="166"/>
      <c r="I9" s="622"/>
    </row>
    <row r="10" spans="1:9" ht="22.5" customHeight="1">
      <c r="A10" s="161" t="s">
        <v>12</v>
      </c>
      <c r="B10" s="162" t="s">
        <v>190</v>
      </c>
      <c r="C10" s="163"/>
      <c r="D10" s="164"/>
      <c r="E10" s="165"/>
      <c r="F10" s="1"/>
      <c r="G10" s="1"/>
      <c r="H10" s="166"/>
      <c r="I10" s="622"/>
    </row>
    <row r="11" spans="1:9" ht="22.5" customHeight="1" thickBot="1">
      <c r="A11" s="161" t="s">
        <v>13</v>
      </c>
      <c r="B11" s="162" t="s">
        <v>190</v>
      </c>
      <c r="C11" s="163"/>
      <c r="D11" s="164"/>
      <c r="E11" s="165"/>
      <c r="F11" s="1"/>
      <c r="G11" s="1"/>
      <c r="H11" s="166"/>
      <c r="I11" s="622"/>
    </row>
    <row r="12" spans="1:9" ht="22.5" customHeight="1" thickBot="1">
      <c r="A12" s="154" t="s">
        <v>14</v>
      </c>
      <c r="B12" s="155" t="s">
        <v>201</v>
      </c>
      <c r="C12" s="167"/>
      <c r="D12" s="168"/>
      <c r="E12" s="158">
        <f>SUM(E13:E18)</f>
        <v>0</v>
      </c>
      <c r="F12" s="159">
        <f>SUM(F13:F18)</f>
        <v>0</v>
      </c>
      <c r="G12" s="159">
        <f>SUM(G13:G18)</f>
        <v>0</v>
      </c>
      <c r="H12" s="160">
        <f>SUM(H13:H18)</f>
        <v>0</v>
      </c>
      <c r="I12" s="622"/>
    </row>
    <row r="13" spans="1:9" ht="22.5" customHeight="1">
      <c r="A13" s="161" t="s">
        <v>15</v>
      </c>
      <c r="B13" s="162" t="s">
        <v>190</v>
      </c>
      <c r="C13" s="163"/>
      <c r="D13" s="164"/>
      <c r="E13" s="165"/>
      <c r="F13" s="1"/>
      <c r="G13" s="1"/>
      <c r="H13" s="166"/>
      <c r="I13" s="622"/>
    </row>
    <row r="14" spans="1:9" ht="22.5" customHeight="1">
      <c r="A14" s="161" t="s">
        <v>16</v>
      </c>
      <c r="B14" s="162" t="s">
        <v>190</v>
      </c>
      <c r="C14" s="163"/>
      <c r="D14" s="164"/>
      <c r="E14" s="165"/>
      <c r="F14" s="1"/>
      <c r="G14" s="1"/>
      <c r="H14" s="166"/>
      <c r="I14" s="622"/>
    </row>
    <row r="15" spans="1:9" ht="22.5" customHeight="1">
      <c r="A15" s="161" t="s">
        <v>17</v>
      </c>
      <c r="B15" s="162" t="s">
        <v>190</v>
      </c>
      <c r="C15" s="163"/>
      <c r="D15" s="164"/>
      <c r="E15" s="165"/>
      <c r="F15" s="1"/>
      <c r="G15" s="1"/>
      <c r="H15" s="166"/>
      <c r="I15" s="622"/>
    </row>
    <row r="16" spans="1:9" ht="22.5" customHeight="1">
      <c r="A16" s="161" t="s">
        <v>18</v>
      </c>
      <c r="B16" s="162" t="s">
        <v>190</v>
      </c>
      <c r="C16" s="163"/>
      <c r="D16" s="164"/>
      <c r="E16" s="165"/>
      <c r="F16" s="1"/>
      <c r="G16" s="1"/>
      <c r="H16" s="166"/>
      <c r="I16" s="622"/>
    </row>
    <row r="17" spans="1:9" ht="22.5" customHeight="1">
      <c r="A17" s="161" t="s">
        <v>19</v>
      </c>
      <c r="B17" s="162" t="s">
        <v>190</v>
      </c>
      <c r="C17" s="163"/>
      <c r="D17" s="164"/>
      <c r="E17" s="165"/>
      <c r="F17" s="1"/>
      <c r="G17" s="1"/>
      <c r="H17" s="166"/>
      <c r="I17" s="622"/>
    </row>
    <row r="18" spans="1:9" ht="22.5" customHeight="1" thickBot="1">
      <c r="A18" s="161" t="s">
        <v>20</v>
      </c>
      <c r="B18" s="162" t="s">
        <v>190</v>
      </c>
      <c r="C18" s="163"/>
      <c r="D18" s="164"/>
      <c r="E18" s="165"/>
      <c r="F18" s="1"/>
      <c r="G18" s="1"/>
      <c r="H18" s="166"/>
      <c r="I18" s="622"/>
    </row>
    <row r="19" spans="1:9" ht="22.5" customHeight="1" thickBot="1">
      <c r="A19" s="154" t="s">
        <v>21</v>
      </c>
      <c r="B19" s="155" t="s">
        <v>518</v>
      </c>
      <c r="C19" s="156"/>
      <c r="D19" s="157"/>
      <c r="E19" s="158">
        <f>E5+E12</f>
        <v>0</v>
      </c>
      <c r="F19" s="159">
        <f>F5+F12</f>
        <v>0</v>
      </c>
      <c r="G19" s="159">
        <f>G5+G12</f>
        <v>0</v>
      </c>
      <c r="H19" s="160">
        <f>H5+H12</f>
        <v>0</v>
      </c>
      <c r="I19" s="622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Layout" workbookViewId="0" topLeftCell="A1">
      <selection activeCell="R18" sqref="R18"/>
    </sheetView>
  </sheetViews>
  <sheetFormatPr defaultColWidth="9.00390625" defaultRowHeight="12.75"/>
  <cols>
    <col min="1" max="1" width="5.50390625" style="7" customWidth="1"/>
    <col min="2" max="2" width="36.875" style="7" customWidth="1"/>
    <col min="3" max="8" width="13.875" style="7" customWidth="1"/>
    <col min="9" max="9" width="15.125" style="7" customWidth="1"/>
    <col min="10" max="10" width="5.00390625" style="7" customWidth="1"/>
    <col min="11" max="16384" width="9.375" style="7" customWidth="1"/>
  </cols>
  <sheetData>
    <row r="1" spans="1:10" ht="34.5" customHeight="1">
      <c r="A1" s="644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645"/>
      <c r="C1" s="645"/>
      <c r="D1" s="645"/>
      <c r="E1" s="645"/>
      <c r="F1" s="645"/>
      <c r="G1" s="645"/>
      <c r="H1" s="645"/>
      <c r="I1" s="645"/>
      <c r="J1" s="622" t="str">
        <f>+CONCATENATE("4. tájékoztató tábla a ......../",LEFT(ÖSSZEFÜGGÉSEK!A4,4)+1,". (........) társulási határozathoz")</f>
        <v>4. tájékoztató tábla a ......../2017. (........) társulási határozathoz</v>
      </c>
    </row>
    <row r="2" spans="8:10" ht="14.25" thickBot="1">
      <c r="H2" s="646" t="s">
        <v>202</v>
      </c>
      <c r="I2" s="646"/>
      <c r="J2" s="622"/>
    </row>
    <row r="3" spans="1:10" ht="13.5" thickBot="1">
      <c r="A3" s="647" t="s">
        <v>5</v>
      </c>
      <c r="B3" s="649" t="s">
        <v>203</v>
      </c>
      <c r="C3" s="651" t="s">
        <v>204</v>
      </c>
      <c r="D3" s="653" t="s">
        <v>205</v>
      </c>
      <c r="E3" s="654"/>
      <c r="F3" s="654"/>
      <c r="G3" s="654"/>
      <c r="H3" s="654"/>
      <c r="I3" s="632" t="s">
        <v>206</v>
      </c>
      <c r="J3" s="622"/>
    </row>
    <row r="4" spans="1:10" s="14" customFormat="1" ht="42" customHeight="1" thickBot="1">
      <c r="A4" s="648"/>
      <c r="B4" s="650"/>
      <c r="C4" s="652"/>
      <c r="D4" s="169" t="s">
        <v>207</v>
      </c>
      <c r="E4" s="169" t="s">
        <v>208</v>
      </c>
      <c r="F4" s="169" t="s">
        <v>209</v>
      </c>
      <c r="G4" s="170" t="s">
        <v>210</v>
      </c>
      <c r="H4" s="170" t="s">
        <v>211</v>
      </c>
      <c r="I4" s="633"/>
      <c r="J4" s="622"/>
    </row>
    <row r="5" spans="1:10" s="14" customFormat="1" ht="12" customHeight="1" thickBot="1">
      <c r="A5" s="418" t="s">
        <v>337</v>
      </c>
      <c r="B5" s="171" t="s">
        <v>338</v>
      </c>
      <c r="C5" s="171" t="s">
        <v>339</v>
      </c>
      <c r="D5" s="171" t="s">
        <v>340</v>
      </c>
      <c r="E5" s="171" t="s">
        <v>341</v>
      </c>
      <c r="F5" s="171" t="s">
        <v>415</v>
      </c>
      <c r="G5" s="171" t="s">
        <v>416</v>
      </c>
      <c r="H5" s="171" t="s">
        <v>501</v>
      </c>
      <c r="I5" s="172" t="s">
        <v>502</v>
      </c>
      <c r="J5" s="622"/>
    </row>
    <row r="6" spans="1:10" s="14" customFormat="1" ht="18" customHeight="1">
      <c r="A6" s="634" t="s">
        <v>212</v>
      </c>
      <c r="B6" s="635"/>
      <c r="C6" s="635"/>
      <c r="D6" s="635"/>
      <c r="E6" s="635"/>
      <c r="F6" s="635"/>
      <c r="G6" s="635"/>
      <c r="H6" s="635"/>
      <c r="I6" s="636"/>
      <c r="J6" s="622"/>
    </row>
    <row r="7" spans="1:10" ht="15.75" customHeight="1">
      <c r="A7" s="26" t="s">
        <v>7</v>
      </c>
      <c r="B7" s="24" t="s">
        <v>213</v>
      </c>
      <c r="C7" s="16"/>
      <c r="D7" s="16"/>
      <c r="E7" s="16"/>
      <c r="F7" s="16"/>
      <c r="G7" s="173"/>
      <c r="H7" s="174">
        <f aca="true" t="shared" si="0" ref="H7:H13">SUM(D7:G7)</f>
        <v>0</v>
      </c>
      <c r="I7" s="27">
        <f aca="true" t="shared" si="1" ref="I7:I13">C7+H7</f>
        <v>0</v>
      </c>
      <c r="J7" s="622"/>
    </row>
    <row r="8" spans="1:10" ht="22.5">
      <c r="A8" s="26" t="s">
        <v>8</v>
      </c>
      <c r="B8" s="24" t="s">
        <v>146</v>
      </c>
      <c r="C8" s="16"/>
      <c r="D8" s="16"/>
      <c r="E8" s="16"/>
      <c r="F8" s="16"/>
      <c r="G8" s="173"/>
      <c r="H8" s="174">
        <f t="shared" si="0"/>
        <v>0</v>
      </c>
      <c r="I8" s="27">
        <f t="shared" si="1"/>
        <v>0</v>
      </c>
      <c r="J8" s="622"/>
    </row>
    <row r="9" spans="1:10" ht="22.5">
      <c r="A9" s="26" t="s">
        <v>9</v>
      </c>
      <c r="B9" s="24" t="s">
        <v>147</v>
      </c>
      <c r="C9" s="16"/>
      <c r="D9" s="16"/>
      <c r="E9" s="16"/>
      <c r="F9" s="16"/>
      <c r="G9" s="173"/>
      <c r="H9" s="174">
        <f t="shared" si="0"/>
        <v>0</v>
      </c>
      <c r="I9" s="27">
        <f t="shared" si="1"/>
        <v>0</v>
      </c>
      <c r="J9" s="622"/>
    </row>
    <row r="10" spans="1:10" ht="15.75" customHeight="1">
      <c r="A10" s="26" t="s">
        <v>10</v>
      </c>
      <c r="B10" s="24" t="s">
        <v>148</v>
      </c>
      <c r="C10" s="16"/>
      <c r="D10" s="16"/>
      <c r="E10" s="16"/>
      <c r="F10" s="16"/>
      <c r="G10" s="173"/>
      <c r="H10" s="174">
        <f t="shared" si="0"/>
        <v>0</v>
      </c>
      <c r="I10" s="27">
        <f t="shared" si="1"/>
        <v>0</v>
      </c>
      <c r="J10" s="622"/>
    </row>
    <row r="11" spans="1:10" ht="22.5">
      <c r="A11" s="26" t="s">
        <v>11</v>
      </c>
      <c r="B11" s="24" t="s">
        <v>149</v>
      </c>
      <c r="C11" s="16"/>
      <c r="D11" s="16"/>
      <c r="E11" s="16"/>
      <c r="F11" s="16"/>
      <c r="G11" s="173"/>
      <c r="H11" s="174">
        <f t="shared" si="0"/>
        <v>0</v>
      </c>
      <c r="I11" s="27">
        <f t="shared" si="1"/>
        <v>0</v>
      </c>
      <c r="J11" s="622"/>
    </row>
    <row r="12" spans="1:10" ht="15.75" customHeight="1">
      <c r="A12" s="28" t="s">
        <v>12</v>
      </c>
      <c r="B12" s="29" t="s">
        <v>214</v>
      </c>
      <c r="C12" s="17">
        <v>4544</v>
      </c>
      <c r="D12" s="17"/>
      <c r="E12" s="17"/>
      <c r="F12" s="17"/>
      <c r="G12" s="175"/>
      <c r="H12" s="174">
        <f t="shared" si="0"/>
        <v>0</v>
      </c>
      <c r="I12" s="27">
        <f t="shared" si="1"/>
        <v>4544</v>
      </c>
      <c r="J12" s="622"/>
    </row>
    <row r="13" spans="1:10" ht="15.75" customHeight="1" thickBot="1">
      <c r="A13" s="176" t="s">
        <v>13</v>
      </c>
      <c r="B13" s="177" t="s">
        <v>215</v>
      </c>
      <c r="C13" s="178"/>
      <c r="D13" s="178"/>
      <c r="E13" s="178"/>
      <c r="F13" s="178"/>
      <c r="G13" s="179"/>
      <c r="H13" s="174">
        <f t="shared" si="0"/>
        <v>0</v>
      </c>
      <c r="I13" s="27">
        <f t="shared" si="1"/>
        <v>0</v>
      </c>
      <c r="J13" s="622"/>
    </row>
    <row r="14" spans="1:10" s="18" customFormat="1" ht="18" customHeight="1" thickBot="1">
      <c r="A14" s="637" t="s">
        <v>216</v>
      </c>
      <c r="B14" s="638"/>
      <c r="C14" s="30">
        <f aca="true" t="shared" si="2" ref="C14:I14">SUM(C7:C13)</f>
        <v>4544</v>
      </c>
      <c r="D14" s="30">
        <f>SUM(D7:D13)</f>
        <v>0</v>
      </c>
      <c r="E14" s="30">
        <f t="shared" si="2"/>
        <v>0</v>
      </c>
      <c r="F14" s="30">
        <f t="shared" si="2"/>
        <v>0</v>
      </c>
      <c r="G14" s="180">
        <f t="shared" si="2"/>
        <v>0</v>
      </c>
      <c r="H14" s="180">
        <f t="shared" si="2"/>
        <v>0</v>
      </c>
      <c r="I14" s="31">
        <f t="shared" si="2"/>
        <v>4544</v>
      </c>
      <c r="J14" s="622"/>
    </row>
    <row r="15" spans="1:10" s="15" customFormat="1" ht="18" customHeight="1">
      <c r="A15" s="639" t="s">
        <v>217</v>
      </c>
      <c r="B15" s="640"/>
      <c r="C15" s="640"/>
      <c r="D15" s="640"/>
      <c r="E15" s="640"/>
      <c r="F15" s="640"/>
      <c r="G15" s="640"/>
      <c r="H15" s="640"/>
      <c r="I15" s="641"/>
      <c r="J15" s="622"/>
    </row>
    <row r="16" spans="1:10" s="15" customFormat="1" ht="12.75">
      <c r="A16" s="26" t="s">
        <v>7</v>
      </c>
      <c r="B16" s="24" t="s">
        <v>218</v>
      </c>
      <c r="C16" s="16"/>
      <c r="D16" s="16"/>
      <c r="E16" s="16"/>
      <c r="F16" s="16"/>
      <c r="G16" s="173"/>
      <c r="H16" s="174">
        <f>SUM(D16:G16)</f>
        <v>0</v>
      </c>
      <c r="I16" s="27">
        <f>C16+H16</f>
        <v>0</v>
      </c>
      <c r="J16" s="622"/>
    </row>
    <row r="17" spans="1:10" ht="13.5" thickBot="1">
      <c r="A17" s="176" t="s">
        <v>8</v>
      </c>
      <c r="B17" s="177" t="s">
        <v>215</v>
      </c>
      <c r="C17" s="178"/>
      <c r="D17" s="178"/>
      <c r="E17" s="178"/>
      <c r="F17" s="178"/>
      <c r="G17" s="179"/>
      <c r="H17" s="174">
        <f>SUM(D17:G17)</f>
        <v>0</v>
      </c>
      <c r="I17" s="181">
        <f>C17+H17</f>
        <v>0</v>
      </c>
      <c r="J17" s="622"/>
    </row>
    <row r="18" spans="1:10" ht="15.75" customHeight="1" thickBot="1">
      <c r="A18" s="637" t="s">
        <v>219</v>
      </c>
      <c r="B18" s="638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80">
        <f t="shared" si="3"/>
        <v>0</v>
      </c>
      <c r="H18" s="180">
        <f t="shared" si="3"/>
        <v>0</v>
      </c>
      <c r="I18" s="31">
        <f t="shared" si="3"/>
        <v>0</v>
      </c>
      <c r="J18" s="622"/>
    </row>
    <row r="19" spans="1:10" ht="18" customHeight="1" thickBot="1">
      <c r="A19" s="642" t="s">
        <v>220</v>
      </c>
      <c r="B19" s="643"/>
      <c r="C19" s="182">
        <f aca="true" t="shared" si="4" ref="C19:I19">C14+C18</f>
        <v>4544</v>
      </c>
      <c r="D19" s="182">
        <f t="shared" si="4"/>
        <v>0</v>
      </c>
      <c r="E19" s="182">
        <f t="shared" si="4"/>
        <v>0</v>
      </c>
      <c r="F19" s="182">
        <f t="shared" si="4"/>
        <v>0</v>
      </c>
      <c r="G19" s="182">
        <f t="shared" si="4"/>
        <v>0</v>
      </c>
      <c r="H19" s="182">
        <f t="shared" si="4"/>
        <v>0</v>
      </c>
      <c r="I19" s="31">
        <f t="shared" si="4"/>
        <v>4544</v>
      </c>
      <c r="J19" s="622"/>
    </row>
  </sheetData>
  <sheetProtection/>
  <mergeCells count="13">
    <mergeCell ref="B3:B4"/>
    <mergeCell ref="C3:C4"/>
    <mergeCell ref="D3:H3"/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V89"/>
  <sheetViews>
    <sheetView view="pageLayout" workbookViewId="0" topLeftCell="A1">
      <selection activeCell="D18" sqref="D17:D18"/>
    </sheetView>
  </sheetViews>
  <sheetFormatPr defaultColWidth="8.875" defaultRowHeight="12.75"/>
  <cols>
    <col min="1" max="1" width="6.875" style="488" customWidth="1"/>
    <col min="2" max="2" width="57.375" style="488" bestFit="1" customWidth="1"/>
    <col min="3" max="3" width="14.125" style="484" customWidth="1"/>
    <col min="4" max="4" width="15.375" style="484" customWidth="1"/>
    <col min="5" max="5" width="10.375" style="484" bestFit="1" customWidth="1"/>
    <col min="6" max="16384" width="8.875" style="460" customWidth="1"/>
  </cols>
  <sheetData>
    <row r="1" spans="1:6" ht="40.5">
      <c r="A1" s="457"/>
      <c r="B1" s="457" t="s">
        <v>595</v>
      </c>
      <c r="C1" s="458"/>
      <c r="D1" s="458"/>
      <c r="E1" s="458" t="s">
        <v>51</v>
      </c>
      <c r="F1" s="459"/>
    </row>
    <row r="2" spans="1:5" s="463" customFormat="1" ht="38.25">
      <c r="A2" s="461"/>
      <c r="B2" s="461" t="s">
        <v>523</v>
      </c>
      <c r="C2" s="462" t="s">
        <v>679</v>
      </c>
      <c r="D2" s="462" t="s">
        <v>680</v>
      </c>
      <c r="E2" s="462" t="s">
        <v>681</v>
      </c>
    </row>
    <row r="3" spans="1:5" s="465" customFormat="1" ht="12" customHeight="1">
      <c r="A3" s="464">
        <v>1</v>
      </c>
      <c r="B3" s="464">
        <v>2</v>
      </c>
      <c r="C3" s="464">
        <v>3</v>
      </c>
      <c r="D3" s="464">
        <v>4</v>
      </c>
      <c r="E3" s="464">
        <v>5</v>
      </c>
    </row>
    <row r="4" spans="1:5" ht="16.5" customHeight="1">
      <c r="A4" s="466" t="s">
        <v>524</v>
      </c>
      <c r="B4" s="467" t="s">
        <v>525</v>
      </c>
      <c r="C4" s="468">
        <f>SUM(C5:C13)</f>
        <v>85970</v>
      </c>
      <c r="D4" s="468">
        <f>SUM(D5:D13)</f>
        <v>94925</v>
      </c>
      <c r="E4" s="468">
        <f>SUM(E5:E13)</f>
        <v>94072</v>
      </c>
    </row>
    <row r="5" spans="1:5" s="3" customFormat="1" ht="16.5" customHeight="1">
      <c r="A5" s="469"/>
      <c r="B5" s="470" t="s">
        <v>622</v>
      </c>
      <c r="C5" s="471">
        <v>2898</v>
      </c>
      <c r="D5" s="471">
        <v>2898</v>
      </c>
      <c r="E5" s="471">
        <v>2898</v>
      </c>
    </row>
    <row r="6" spans="1:5" s="3" customFormat="1" ht="16.5" customHeight="1">
      <c r="A6" s="469"/>
      <c r="B6" s="472" t="s">
        <v>731</v>
      </c>
      <c r="C6" s="473">
        <v>0</v>
      </c>
      <c r="D6" s="473">
        <v>10080</v>
      </c>
      <c r="E6" s="473">
        <v>10080</v>
      </c>
    </row>
    <row r="7" spans="1:5" s="3" customFormat="1" ht="16.5" customHeight="1">
      <c r="A7" s="469"/>
      <c r="B7" s="474" t="s">
        <v>623</v>
      </c>
      <c r="C7" s="475">
        <v>83072</v>
      </c>
      <c r="D7" s="475">
        <v>81947</v>
      </c>
      <c r="E7" s="475">
        <v>81094</v>
      </c>
    </row>
    <row r="8" spans="1:5" s="3" customFormat="1" ht="16.5" customHeight="1">
      <c r="A8" s="469"/>
      <c r="B8" s="474"/>
      <c r="C8" s="475"/>
      <c r="D8" s="475"/>
      <c r="E8" s="475"/>
    </row>
    <row r="9" spans="1:5" s="3" customFormat="1" ht="16.5" customHeight="1">
      <c r="A9" s="469"/>
      <c r="B9" s="474"/>
      <c r="C9" s="475"/>
      <c r="D9" s="475"/>
      <c r="E9" s="475"/>
    </row>
    <row r="10" spans="1:5" s="3" customFormat="1" ht="16.5" customHeight="1">
      <c r="A10" s="469"/>
      <c r="B10" s="474"/>
      <c r="C10" s="475"/>
      <c r="D10" s="475"/>
      <c r="E10" s="475"/>
    </row>
    <row r="11" spans="1:5" s="3" customFormat="1" ht="16.5" customHeight="1">
      <c r="A11" s="469"/>
      <c r="B11" s="474"/>
      <c r="C11" s="475"/>
      <c r="D11" s="475"/>
      <c r="E11" s="475"/>
    </row>
    <row r="12" spans="1:5" s="3" customFormat="1" ht="16.5" customHeight="1">
      <c r="A12" s="469"/>
      <c r="B12" s="476"/>
      <c r="C12" s="477"/>
      <c r="D12" s="477"/>
      <c r="E12" s="477"/>
    </row>
    <row r="13" spans="1:256" s="3" customFormat="1" ht="15.75" customHeight="1">
      <c r="A13" s="488"/>
      <c r="B13" s="488"/>
      <c r="C13" s="484"/>
      <c r="D13" s="484"/>
      <c r="E13" s="484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460"/>
      <c r="BG13" s="460"/>
      <c r="BH13" s="460"/>
      <c r="BI13" s="460"/>
      <c r="BJ13" s="460"/>
      <c r="BK13" s="460"/>
      <c r="BL13" s="460"/>
      <c r="BM13" s="460"/>
      <c r="BN13" s="460"/>
      <c r="BO13" s="460"/>
      <c r="BP13" s="460"/>
      <c r="BQ13" s="460"/>
      <c r="BR13" s="460"/>
      <c r="BS13" s="460"/>
      <c r="BT13" s="460"/>
      <c r="BU13" s="460"/>
      <c r="BV13" s="460"/>
      <c r="BW13" s="460"/>
      <c r="BX13" s="460"/>
      <c r="BY13" s="460"/>
      <c r="BZ13" s="460"/>
      <c r="CA13" s="460"/>
      <c r="CB13" s="460"/>
      <c r="CC13" s="460"/>
      <c r="CD13" s="460"/>
      <c r="CE13" s="460"/>
      <c r="CF13" s="460"/>
      <c r="CG13" s="460"/>
      <c r="CH13" s="460"/>
      <c r="CI13" s="460"/>
      <c r="CJ13" s="460"/>
      <c r="CK13" s="460"/>
      <c r="CL13" s="460"/>
      <c r="CM13" s="460"/>
      <c r="CN13" s="460"/>
      <c r="CO13" s="460"/>
      <c r="CP13" s="460"/>
      <c r="CQ13" s="460"/>
      <c r="CR13" s="460"/>
      <c r="CS13" s="460"/>
      <c r="CT13" s="460"/>
      <c r="CU13" s="460"/>
      <c r="CV13" s="460"/>
      <c r="CW13" s="460"/>
      <c r="CX13" s="460"/>
      <c r="CY13" s="460"/>
      <c r="CZ13" s="460"/>
      <c r="DA13" s="460"/>
      <c r="DB13" s="460"/>
      <c r="DC13" s="460"/>
      <c r="DD13" s="460"/>
      <c r="DE13" s="460"/>
      <c r="DF13" s="460"/>
      <c r="DG13" s="460"/>
      <c r="DH13" s="460"/>
      <c r="DI13" s="460"/>
      <c r="DJ13" s="460"/>
      <c r="DK13" s="460"/>
      <c r="DL13" s="460"/>
      <c r="DM13" s="460"/>
      <c r="DN13" s="460"/>
      <c r="DO13" s="460"/>
      <c r="DP13" s="460"/>
      <c r="DQ13" s="460"/>
      <c r="DR13" s="460"/>
      <c r="DS13" s="460"/>
      <c r="DT13" s="460"/>
      <c r="DU13" s="460"/>
      <c r="DV13" s="460"/>
      <c r="DW13" s="460"/>
      <c r="DX13" s="460"/>
      <c r="DY13" s="460"/>
      <c r="DZ13" s="460"/>
      <c r="EA13" s="460"/>
      <c r="EB13" s="460"/>
      <c r="EC13" s="460"/>
      <c r="ED13" s="460"/>
      <c r="EE13" s="460"/>
      <c r="EF13" s="460"/>
      <c r="EG13" s="460"/>
      <c r="EH13" s="460"/>
      <c r="EI13" s="460"/>
      <c r="EJ13" s="460"/>
      <c r="EK13" s="460"/>
      <c r="EL13" s="460"/>
      <c r="EM13" s="460"/>
      <c r="EN13" s="460"/>
      <c r="EO13" s="460"/>
      <c r="EP13" s="460"/>
      <c r="EQ13" s="460"/>
      <c r="ER13" s="460"/>
      <c r="ES13" s="460"/>
      <c r="ET13" s="460"/>
      <c r="EU13" s="460"/>
      <c r="EV13" s="460"/>
      <c r="EW13" s="460"/>
      <c r="EX13" s="460"/>
      <c r="EY13" s="460"/>
      <c r="EZ13" s="460"/>
      <c r="FA13" s="460"/>
      <c r="FB13" s="460"/>
      <c r="FC13" s="460"/>
      <c r="FD13" s="460"/>
      <c r="FE13" s="460"/>
      <c r="FF13" s="460"/>
      <c r="FG13" s="460"/>
      <c r="FH13" s="460"/>
      <c r="FI13" s="460"/>
      <c r="FJ13" s="460"/>
      <c r="FK13" s="460"/>
      <c r="FL13" s="460"/>
      <c r="FM13" s="460"/>
      <c r="FN13" s="460"/>
      <c r="FO13" s="460"/>
      <c r="FP13" s="460"/>
      <c r="FQ13" s="460"/>
      <c r="FR13" s="460"/>
      <c r="FS13" s="460"/>
      <c r="FT13" s="460"/>
      <c r="FU13" s="460"/>
      <c r="FV13" s="460"/>
      <c r="FW13" s="460"/>
      <c r="FX13" s="460"/>
      <c r="FY13" s="460"/>
      <c r="FZ13" s="460"/>
      <c r="GA13" s="460"/>
      <c r="GB13" s="460"/>
      <c r="GC13" s="460"/>
      <c r="GD13" s="460"/>
      <c r="GE13" s="460"/>
      <c r="GF13" s="460"/>
      <c r="GG13" s="460"/>
      <c r="GH13" s="460"/>
      <c r="GI13" s="460"/>
      <c r="GJ13" s="460"/>
      <c r="GK13" s="460"/>
      <c r="GL13" s="460"/>
      <c r="GM13" s="460"/>
      <c r="GN13" s="460"/>
      <c r="GO13" s="460"/>
      <c r="GP13" s="460"/>
      <c r="GQ13" s="460"/>
      <c r="GR13" s="460"/>
      <c r="GS13" s="460"/>
      <c r="GT13" s="460"/>
      <c r="GU13" s="460"/>
      <c r="GV13" s="460"/>
      <c r="GW13" s="460"/>
      <c r="GX13" s="460"/>
      <c r="GY13" s="460"/>
      <c r="GZ13" s="460"/>
      <c r="HA13" s="460"/>
      <c r="HB13" s="460"/>
      <c r="HC13" s="460"/>
      <c r="HD13" s="460"/>
      <c r="HE13" s="460"/>
      <c r="HF13" s="460"/>
      <c r="HG13" s="460"/>
      <c r="HH13" s="460"/>
      <c r="HI13" s="460"/>
      <c r="HJ13" s="460"/>
      <c r="HK13" s="460"/>
      <c r="HL13" s="460"/>
      <c r="HM13" s="460"/>
      <c r="HN13" s="460"/>
      <c r="HO13" s="460"/>
      <c r="HP13" s="460"/>
      <c r="HQ13" s="460"/>
      <c r="HR13" s="460"/>
      <c r="HS13" s="460"/>
      <c r="HT13" s="460"/>
      <c r="HU13" s="460"/>
      <c r="HV13" s="460"/>
      <c r="HW13" s="460"/>
      <c r="HX13" s="460"/>
      <c r="HY13" s="460"/>
      <c r="HZ13" s="460"/>
      <c r="IA13" s="460"/>
      <c r="IB13" s="460"/>
      <c r="IC13" s="460"/>
      <c r="ID13" s="460"/>
      <c r="IE13" s="460"/>
      <c r="IF13" s="460"/>
      <c r="IG13" s="460"/>
      <c r="IH13" s="460"/>
      <c r="II13" s="460"/>
      <c r="IJ13" s="460"/>
      <c r="IK13" s="460"/>
      <c r="IL13" s="460"/>
      <c r="IM13" s="460"/>
      <c r="IN13" s="460"/>
      <c r="IO13" s="460"/>
      <c r="IP13" s="460"/>
      <c r="IQ13" s="460"/>
      <c r="IR13" s="460"/>
      <c r="IS13" s="460"/>
      <c r="IT13" s="460"/>
      <c r="IU13" s="460"/>
      <c r="IV13" s="460"/>
    </row>
    <row r="14" spans="1:6" ht="16.5" customHeight="1">
      <c r="A14" s="466" t="s">
        <v>76</v>
      </c>
      <c r="B14" s="479" t="s">
        <v>526</v>
      </c>
      <c r="C14" s="480">
        <f>SUM(C15:C20)</f>
        <v>0</v>
      </c>
      <c r="D14" s="480">
        <f>SUM(D15:D20)</f>
        <v>0</v>
      </c>
      <c r="E14" s="480">
        <f>SUM(E15:E20)</f>
        <v>0</v>
      </c>
      <c r="F14" s="481"/>
    </row>
    <row r="15" spans="1:5" s="3" customFormat="1" ht="16.5" customHeight="1">
      <c r="A15" s="469"/>
      <c r="B15" s="476"/>
      <c r="C15" s="471"/>
      <c r="D15" s="471"/>
      <c r="E15" s="471"/>
    </row>
    <row r="16" spans="1:5" s="485" customFormat="1" ht="16.5" customHeight="1">
      <c r="A16" s="469"/>
      <c r="B16" s="470"/>
      <c r="C16" s="484"/>
      <c r="D16" s="484"/>
      <c r="E16" s="484"/>
    </row>
    <row r="17" spans="1:5" s="485" customFormat="1" ht="16.5" customHeight="1">
      <c r="A17" s="469"/>
      <c r="B17" s="470"/>
      <c r="C17" s="484"/>
      <c r="D17" s="484"/>
      <c r="E17" s="484"/>
    </row>
    <row r="18" spans="1:5" s="485" customFormat="1" ht="16.5" customHeight="1">
      <c r="A18" s="469"/>
      <c r="B18" s="486"/>
      <c r="C18" s="487"/>
      <c r="D18" s="487"/>
      <c r="E18" s="487"/>
    </row>
    <row r="19" spans="2:5" ht="15">
      <c r="B19" s="486"/>
      <c r="C19" s="489"/>
      <c r="D19" s="489"/>
      <c r="E19" s="489"/>
    </row>
    <row r="20" spans="1:256" ht="16.5" customHeight="1">
      <c r="A20" s="469"/>
      <c r="B20" s="472"/>
      <c r="C20" s="478"/>
      <c r="D20" s="478"/>
      <c r="E20" s="478"/>
      <c r="F20" s="510"/>
      <c r="G20" s="511"/>
      <c r="H20" s="511"/>
      <c r="I20" s="511"/>
      <c r="J20" s="51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6" ht="16.5" customHeight="1">
      <c r="A21" s="466" t="s">
        <v>527</v>
      </c>
      <c r="B21" s="490" t="s">
        <v>528</v>
      </c>
      <c r="C21" s="491">
        <f>C22+C23+C29+C24+C25+C26+C27+C28</f>
        <v>0</v>
      </c>
      <c r="D21" s="491">
        <f>D22+D23+D29+D24+D25+D26+D27+D28</f>
        <v>0</v>
      </c>
      <c r="E21" s="491">
        <f>E22+E23+E29+E24+E25+E26+E27+E28</f>
        <v>0</v>
      </c>
      <c r="F21" s="481"/>
    </row>
    <row r="22" spans="1:256" s="485" customFormat="1" ht="16.5" customHeight="1">
      <c r="A22" s="469"/>
      <c r="B22" s="472"/>
      <c r="C22" s="471"/>
      <c r="D22" s="471"/>
      <c r="E22" s="471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60"/>
      <c r="BK22" s="460"/>
      <c r="BL22" s="460"/>
      <c r="BM22" s="460"/>
      <c r="BN22" s="460"/>
      <c r="BO22" s="460"/>
      <c r="BP22" s="460"/>
      <c r="BQ22" s="460"/>
      <c r="BR22" s="460"/>
      <c r="BS22" s="460"/>
      <c r="BT22" s="460"/>
      <c r="BU22" s="460"/>
      <c r="BV22" s="460"/>
      <c r="BW22" s="460"/>
      <c r="BX22" s="460"/>
      <c r="BY22" s="460"/>
      <c r="BZ22" s="460"/>
      <c r="CA22" s="460"/>
      <c r="CB22" s="460"/>
      <c r="CC22" s="460"/>
      <c r="CD22" s="460"/>
      <c r="CE22" s="460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  <c r="CZ22" s="460"/>
      <c r="DA22" s="460"/>
      <c r="DB22" s="460"/>
      <c r="DC22" s="460"/>
      <c r="DD22" s="460"/>
      <c r="DE22" s="460"/>
      <c r="DF22" s="460"/>
      <c r="DG22" s="460"/>
      <c r="DH22" s="460"/>
      <c r="DI22" s="460"/>
      <c r="DJ22" s="460"/>
      <c r="DK22" s="460"/>
      <c r="DL22" s="460"/>
      <c r="DM22" s="460"/>
      <c r="DN22" s="460"/>
      <c r="DO22" s="460"/>
      <c r="DP22" s="460"/>
      <c r="DQ22" s="460"/>
      <c r="DR22" s="460"/>
      <c r="DS22" s="460"/>
      <c r="DT22" s="460"/>
      <c r="DU22" s="460"/>
      <c r="DV22" s="460"/>
      <c r="DW22" s="460"/>
      <c r="DX22" s="460"/>
      <c r="DY22" s="460"/>
      <c r="DZ22" s="460"/>
      <c r="EA22" s="460"/>
      <c r="EB22" s="460"/>
      <c r="EC22" s="460"/>
      <c r="ED22" s="460"/>
      <c r="EE22" s="460"/>
      <c r="EF22" s="460"/>
      <c r="EG22" s="460"/>
      <c r="EH22" s="460"/>
      <c r="EI22" s="460"/>
      <c r="EJ22" s="460"/>
      <c r="EK22" s="460"/>
      <c r="EL22" s="460"/>
      <c r="EM22" s="460"/>
      <c r="EN22" s="460"/>
      <c r="EO22" s="460"/>
      <c r="EP22" s="460"/>
      <c r="EQ22" s="460"/>
      <c r="ER22" s="460"/>
      <c r="ES22" s="460"/>
      <c r="ET22" s="460"/>
      <c r="EU22" s="460"/>
      <c r="EV22" s="460"/>
      <c r="EW22" s="460"/>
      <c r="EX22" s="460"/>
      <c r="EY22" s="460"/>
      <c r="EZ22" s="460"/>
      <c r="FA22" s="460"/>
      <c r="FB22" s="460"/>
      <c r="FC22" s="460"/>
      <c r="FD22" s="460"/>
      <c r="FE22" s="460"/>
      <c r="FF22" s="460"/>
      <c r="FG22" s="460"/>
      <c r="FH22" s="460"/>
      <c r="FI22" s="460"/>
      <c r="FJ22" s="460"/>
      <c r="FK22" s="460"/>
      <c r="FL22" s="460"/>
      <c r="FM22" s="460"/>
      <c r="FN22" s="460"/>
      <c r="FO22" s="460"/>
      <c r="FP22" s="460"/>
      <c r="FQ22" s="460"/>
      <c r="FR22" s="460"/>
      <c r="FS22" s="460"/>
      <c r="FT22" s="460"/>
      <c r="FU22" s="460"/>
      <c r="FV22" s="460"/>
      <c r="FW22" s="460"/>
      <c r="FX22" s="460"/>
      <c r="FY22" s="460"/>
      <c r="FZ22" s="460"/>
      <c r="GA22" s="460"/>
      <c r="GB22" s="460"/>
      <c r="GC22" s="460"/>
      <c r="GD22" s="460"/>
      <c r="GE22" s="460"/>
      <c r="GF22" s="460"/>
      <c r="GG22" s="460"/>
      <c r="GH22" s="460"/>
      <c r="GI22" s="460"/>
      <c r="GJ22" s="460"/>
      <c r="GK22" s="460"/>
      <c r="GL22" s="460"/>
      <c r="GM22" s="460"/>
      <c r="GN22" s="460"/>
      <c r="GO22" s="460"/>
      <c r="GP22" s="460"/>
      <c r="GQ22" s="460"/>
      <c r="GR22" s="460"/>
      <c r="GS22" s="460"/>
      <c r="GT22" s="460"/>
      <c r="GU22" s="460"/>
      <c r="GV22" s="460"/>
      <c r="GW22" s="460"/>
      <c r="GX22" s="460"/>
      <c r="GY22" s="460"/>
      <c r="GZ22" s="460"/>
      <c r="HA22" s="460"/>
      <c r="HB22" s="460"/>
      <c r="HC22" s="460"/>
      <c r="HD22" s="460"/>
      <c r="HE22" s="460"/>
      <c r="HF22" s="460"/>
      <c r="HG22" s="460"/>
      <c r="HH22" s="460"/>
      <c r="HI22" s="460"/>
      <c r="HJ22" s="460"/>
      <c r="HK22" s="460"/>
      <c r="HL22" s="460"/>
      <c r="HM22" s="460"/>
      <c r="HN22" s="460"/>
      <c r="HO22" s="460"/>
      <c r="HP22" s="460"/>
      <c r="HQ22" s="460"/>
      <c r="HR22" s="460"/>
      <c r="HS22" s="460"/>
      <c r="HT22" s="460"/>
      <c r="HU22" s="460"/>
      <c r="HV22" s="460"/>
      <c r="HW22" s="460"/>
      <c r="HX22" s="460"/>
      <c r="HY22" s="460"/>
      <c r="HZ22" s="460"/>
      <c r="IA22" s="460"/>
      <c r="IB22" s="460"/>
      <c r="IC22" s="460"/>
      <c r="ID22" s="460"/>
      <c r="IE22" s="460"/>
      <c r="IF22" s="460"/>
      <c r="IG22" s="460"/>
      <c r="IH22" s="460"/>
      <c r="II22" s="460"/>
      <c r="IJ22" s="460"/>
      <c r="IK22" s="460"/>
      <c r="IL22" s="460"/>
      <c r="IM22" s="460"/>
      <c r="IN22" s="460"/>
      <c r="IO22" s="460"/>
      <c r="IP22" s="460"/>
      <c r="IQ22" s="460"/>
      <c r="IR22" s="460"/>
      <c r="IS22" s="460"/>
      <c r="IT22" s="460"/>
      <c r="IU22" s="460"/>
      <c r="IV22" s="460"/>
    </row>
    <row r="23" spans="1:5" s="485" customFormat="1" ht="16.5" customHeight="1">
      <c r="A23" s="469"/>
      <c r="B23" s="472"/>
      <c r="C23" s="471"/>
      <c r="D23" s="471"/>
      <c r="E23" s="471"/>
    </row>
    <row r="24" spans="1:5" s="485" customFormat="1" ht="16.5" customHeight="1">
      <c r="A24" s="469"/>
      <c r="B24" s="476"/>
      <c r="C24" s="477"/>
      <c r="D24" s="477"/>
      <c r="E24" s="477"/>
    </row>
    <row r="25" spans="1:5" s="485" customFormat="1" ht="16.5" customHeight="1">
      <c r="A25" s="469"/>
      <c r="B25" s="476"/>
      <c r="C25" s="477"/>
      <c r="D25" s="477"/>
      <c r="E25" s="477"/>
    </row>
    <row r="26" spans="1:5" s="485" customFormat="1" ht="16.5" customHeight="1">
      <c r="A26" s="469"/>
      <c r="B26" s="476"/>
      <c r="C26" s="477"/>
      <c r="D26" s="477"/>
      <c r="E26" s="477"/>
    </row>
    <row r="27" spans="1:5" s="485" customFormat="1" ht="16.5" customHeight="1">
      <c r="A27" s="469"/>
      <c r="B27" s="476"/>
      <c r="C27" s="477"/>
      <c r="D27" s="477"/>
      <c r="E27" s="477"/>
    </row>
    <row r="28" spans="1:5" s="485" customFormat="1" ht="16.5" customHeight="1">
      <c r="A28" s="469"/>
      <c r="B28" s="476"/>
      <c r="C28" s="477"/>
      <c r="D28" s="477"/>
      <c r="E28" s="477"/>
    </row>
    <row r="29" spans="1:256" ht="15">
      <c r="A29" s="469"/>
      <c r="B29" s="492"/>
      <c r="C29" s="493"/>
      <c r="D29" s="493"/>
      <c r="E29" s="493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85"/>
      <c r="BY29" s="485"/>
      <c r="BZ29" s="485"/>
      <c r="CA29" s="485"/>
      <c r="CB29" s="485"/>
      <c r="CC29" s="485"/>
      <c r="CD29" s="485"/>
      <c r="CE29" s="485"/>
      <c r="CF29" s="485"/>
      <c r="CG29" s="485"/>
      <c r="CH29" s="485"/>
      <c r="CI29" s="485"/>
      <c r="CJ29" s="485"/>
      <c r="CK29" s="485"/>
      <c r="CL29" s="485"/>
      <c r="CM29" s="485"/>
      <c r="CN29" s="485"/>
      <c r="CO29" s="485"/>
      <c r="CP29" s="485"/>
      <c r="CQ29" s="485"/>
      <c r="CR29" s="485"/>
      <c r="CS29" s="485"/>
      <c r="CT29" s="485"/>
      <c r="CU29" s="485"/>
      <c r="CV29" s="485"/>
      <c r="CW29" s="485"/>
      <c r="CX29" s="485"/>
      <c r="CY29" s="485"/>
      <c r="CZ29" s="485"/>
      <c r="DA29" s="485"/>
      <c r="DB29" s="485"/>
      <c r="DC29" s="485"/>
      <c r="DD29" s="485"/>
      <c r="DE29" s="485"/>
      <c r="DF29" s="485"/>
      <c r="DG29" s="485"/>
      <c r="DH29" s="485"/>
      <c r="DI29" s="485"/>
      <c r="DJ29" s="485"/>
      <c r="DK29" s="485"/>
      <c r="DL29" s="485"/>
      <c r="DM29" s="485"/>
      <c r="DN29" s="485"/>
      <c r="DO29" s="485"/>
      <c r="DP29" s="485"/>
      <c r="DQ29" s="485"/>
      <c r="DR29" s="485"/>
      <c r="DS29" s="485"/>
      <c r="DT29" s="485"/>
      <c r="DU29" s="485"/>
      <c r="DV29" s="485"/>
      <c r="DW29" s="485"/>
      <c r="DX29" s="485"/>
      <c r="DY29" s="485"/>
      <c r="DZ29" s="485"/>
      <c r="EA29" s="485"/>
      <c r="EB29" s="485"/>
      <c r="EC29" s="485"/>
      <c r="ED29" s="485"/>
      <c r="EE29" s="485"/>
      <c r="EF29" s="485"/>
      <c r="EG29" s="485"/>
      <c r="EH29" s="485"/>
      <c r="EI29" s="485"/>
      <c r="EJ29" s="485"/>
      <c r="EK29" s="485"/>
      <c r="EL29" s="485"/>
      <c r="EM29" s="485"/>
      <c r="EN29" s="485"/>
      <c r="EO29" s="485"/>
      <c r="EP29" s="485"/>
      <c r="EQ29" s="485"/>
      <c r="ER29" s="485"/>
      <c r="ES29" s="485"/>
      <c r="ET29" s="485"/>
      <c r="EU29" s="485"/>
      <c r="EV29" s="485"/>
      <c r="EW29" s="485"/>
      <c r="EX29" s="485"/>
      <c r="EY29" s="485"/>
      <c r="EZ29" s="485"/>
      <c r="FA29" s="485"/>
      <c r="FB29" s="485"/>
      <c r="FC29" s="485"/>
      <c r="FD29" s="485"/>
      <c r="FE29" s="485"/>
      <c r="FF29" s="485"/>
      <c r="FG29" s="485"/>
      <c r="FH29" s="485"/>
      <c r="FI29" s="485"/>
      <c r="FJ29" s="485"/>
      <c r="FK29" s="485"/>
      <c r="FL29" s="485"/>
      <c r="FM29" s="485"/>
      <c r="FN29" s="485"/>
      <c r="FO29" s="485"/>
      <c r="FP29" s="485"/>
      <c r="FQ29" s="485"/>
      <c r="FR29" s="485"/>
      <c r="FS29" s="485"/>
      <c r="FT29" s="485"/>
      <c r="FU29" s="485"/>
      <c r="FV29" s="485"/>
      <c r="FW29" s="485"/>
      <c r="FX29" s="485"/>
      <c r="FY29" s="485"/>
      <c r="FZ29" s="485"/>
      <c r="GA29" s="485"/>
      <c r="GB29" s="485"/>
      <c r="GC29" s="485"/>
      <c r="GD29" s="485"/>
      <c r="GE29" s="485"/>
      <c r="GF29" s="485"/>
      <c r="GG29" s="485"/>
      <c r="GH29" s="485"/>
      <c r="GI29" s="485"/>
      <c r="GJ29" s="485"/>
      <c r="GK29" s="485"/>
      <c r="GL29" s="485"/>
      <c r="GM29" s="485"/>
      <c r="GN29" s="485"/>
      <c r="GO29" s="485"/>
      <c r="GP29" s="485"/>
      <c r="GQ29" s="485"/>
      <c r="GR29" s="485"/>
      <c r="GS29" s="485"/>
      <c r="GT29" s="485"/>
      <c r="GU29" s="485"/>
      <c r="GV29" s="485"/>
      <c r="GW29" s="485"/>
      <c r="GX29" s="485"/>
      <c r="GY29" s="485"/>
      <c r="GZ29" s="485"/>
      <c r="HA29" s="485"/>
      <c r="HB29" s="485"/>
      <c r="HC29" s="485"/>
      <c r="HD29" s="485"/>
      <c r="HE29" s="485"/>
      <c r="HF29" s="485"/>
      <c r="HG29" s="485"/>
      <c r="HH29" s="485"/>
      <c r="HI29" s="485"/>
      <c r="HJ29" s="485"/>
      <c r="HK29" s="485"/>
      <c r="HL29" s="485"/>
      <c r="HM29" s="485"/>
      <c r="HN29" s="485"/>
      <c r="HO29" s="485"/>
      <c r="HP29" s="485"/>
      <c r="HQ29" s="485"/>
      <c r="HR29" s="485"/>
      <c r="HS29" s="485"/>
      <c r="HT29" s="485"/>
      <c r="HU29" s="485"/>
      <c r="HV29" s="485"/>
      <c r="HW29" s="485"/>
      <c r="HX29" s="485"/>
      <c r="HY29" s="485"/>
      <c r="HZ29" s="485"/>
      <c r="IA29" s="485"/>
      <c r="IB29" s="485"/>
      <c r="IC29" s="485"/>
      <c r="ID29" s="485"/>
      <c r="IE29" s="485"/>
      <c r="IF29" s="485"/>
      <c r="IG29" s="485"/>
      <c r="IH29" s="485"/>
      <c r="II29" s="485"/>
      <c r="IJ29" s="485"/>
      <c r="IK29" s="485"/>
      <c r="IL29" s="485"/>
      <c r="IM29" s="485"/>
      <c r="IN29" s="485"/>
      <c r="IO29" s="485"/>
      <c r="IP29" s="485"/>
      <c r="IQ29" s="485"/>
      <c r="IR29" s="485"/>
      <c r="IS29" s="485"/>
      <c r="IT29" s="485"/>
      <c r="IU29" s="485"/>
      <c r="IV29" s="485"/>
    </row>
    <row r="30" spans="1:256" s="3" customFormat="1" ht="25.5">
      <c r="A30" s="466" t="s">
        <v>529</v>
      </c>
      <c r="B30" s="490" t="s">
        <v>530</v>
      </c>
      <c r="C30" s="494">
        <f>SUM(C31:C32)</f>
        <v>0</v>
      </c>
      <c r="D30" s="494">
        <f>SUM(D31:D32)</f>
        <v>0</v>
      </c>
      <c r="E30" s="494">
        <f>SUM(E31:E32)</f>
        <v>0</v>
      </c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0"/>
      <c r="AS30" s="460"/>
      <c r="AT30" s="460"/>
      <c r="AU30" s="460"/>
      <c r="AV30" s="460"/>
      <c r="AW30" s="460"/>
      <c r="AX30" s="460"/>
      <c r="AY30" s="460"/>
      <c r="AZ30" s="460"/>
      <c r="BA30" s="460"/>
      <c r="BB30" s="460"/>
      <c r="BC30" s="460"/>
      <c r="BD30" s="460"/>
      <c r="BE30" s="460"/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0"/>
      <c r="BY30" s="460"/>
      <c r="BZ30" s="460"/>
      <c r="CA30" s="460"/>
      <c r="CB30" s="460"/>
      <c r="CC30" s="460"/>
      <c r="CD30" s="460"/>
      <c r="CE30" s="460"/>
      <c r="CF30" s="460"/>
      <c r="CG30" s="460"/>
      <c r="CH30" s="460"/>
      <c r="CI30" s="460"/>
      <c r="CJ30" s="460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60"/>
      <c r="DA30" s="460"/>
      <c r="DB30" s="460"/>
      <c r="DC30" s="460"/>
      <c r="DD30" s="460"/>
      <c r="DE30" s="460"/>
      <c r="DF30" s="460"/>
      <c r="DG30" s="460"/>
      <c r="DH30" s="460"/>
      <c r="DI30" s="460"/>
      <c r="DJ30" s="460"/>
      <c r="DK30" s="460"/>
      <c r="DL30" s="460"/>
      <c r="DM30" s="460"/>
      <c r="DN30" s="460"/>
      <c r="DO30" s="460"/>
      <c r="DP30" s="460"/>
      <c r="DQ30" s="460"/>
      <c r="DR30" s="460"/>
      <c r="DS30" s="460"/>
      <c r="DT30" s="460"/>
      <c r="DU30" s="460"/>
      <c r="DV30" s="460"/>
      <c r="DW30" s="460"/>
      <c r="DX30" s="460"/>
      <c r="DY30" s="460"/>
      <c r="DZ30" s="460"/>
      <c r="EA30" s="460"/>
      <c r="EB30" s="460"/>
      <c r="EC30" s="460"/>
      <c r="ED30" s="460"/>
      <c r="EE30" s="460"/>
      <c r="EF30" s="460"/>
      <c r="EG30" s="460"/>
      <c r="EH30" s="460"/>
      <c r="EI30" s="460"/>
      <c r="EJ30" s="460"/>
      <c r="EK30" s="460"/>
      <c r="EL30" s="460"/>
      <c r="EM30" s="460"/>
      <c r="EN30" s="460"/>
      <c r="EO30" s="460"/>
      <c r="EP30" s="460"/>
      <c r="EQ30" s="460"/>
      <c r="ER30" s="460"/>
      <c r="ES30" s="460"/>
      <c r="ET30" s="460"/>
      <c r="EU30" s="460"/>
      <c r="EV30" s="460"/>
      <c r="EW30" s="460"/>
      <c r="EX30" s="460"/>
      <c r="EY30" s="460"/>
      <c r="EZ30" s="460"/>
      <c r="FA30" s="460"/>
      <c r="FB30" s="460"/>
      <c r="FC30" s="460"/>
      <c r="FD30" s="460"/>
      <c r="FE30" s="460"/>
      <c r="FF30" s="460"/>
      <c r="FG30" s="460"/>
      <c r="FH30" s="460"/>
      <c r="FI30" s="460"/>
      <c r="FJ30" s="460"/>
      <c r="FK30" s="460"/>
      <c r="FL30" s="460"/>
      <c r="FM30" s="460"/>
      <c r="FN30" s="460"/>
      <c r="FO30" s="460"/>
      <c r="FP30" s="460"/>
      <c r="FQ30" s="460"/>
      <c r="FR30" s="460"/>
      <c r="FS30" s="460"/>
      <c r="FT30" s="460"/>
      <c r="FU30" s="460"/>
      <c r="FV30" s="460"/>
      <c r="FW30" s="460"/>
      <c r="FX30" s="460"/>
      <c r="FY30" s="460"/>
      <c r="FZ30" s="460"/>
      <c r="GA30" s="460"/>
      <c r="GB30" s="460"/>
      <c r="GC30" s="460"/>
      <c r="GD30" s="460"/>
      <c r="GE30" s="460"/>
      <c r="GF30" s="460"/>
      <c r="GG30" s="460"/>
      <c r="GH30" s="460"/>
      <c r="GI30" s="460"/>
      <c r="GJ30" s="460"/>
      <c r="GK30" s="460"/>
      <c r="GL30" s="460"/>
      <c r="GM30" s="460"/>
      <c r="GN30" s="460"/>
      <c r="GO30" s="460"/>
      <c r="GP30" s="460"/>
      <c r="GQ30" s="460"/>
      <c r="GR30" s="460"/>
      <c r="GS30" s="460"/>
      <c r="GT30" s="460"/>
      <c r="GU30" s="460"/>
      <c r="GV30" s="460"/>
      <c r="GW30" s="460"/>
      <c r="GX30" s="460"/>
      <c r="GY30" s="460"/>
      <c r="GZ30" s="460"/>
      <c r="HA30" s="460"/>
      <c r="HB30" s="460"/>
      <c r="HC30" s="460"/>
      <c r="HD30" s="460"/>
      <c r="HE30" s="460"/>
      <c r="HF30" s="460"/>
      <c r="HG30" s="460"/>
      <c r="HH30" s="460"/>
      <c r="HI30" s="460"/>
      <c r="HJ30" s="460"/>
      <c r="HK30" s="460"/>
      <c r="HL30" s="460"/>
      <c r="HM30" s="460"/>
      <c r="HN30" s="460"/>
      <c r="HO30" s="460"/>
      <c r="HP30" s="460"/>
      <c r="HQ30" s="460"/>
      <c r="HR30" s="460"/>
      <c r="HS30" s="460"/>
      <c r="HT30" s="460"/>
      <c r="HU30" s="460"/>
      <c r="HV30" s="460"/>
      <c r="HW30" s="460"/>
      <c r="HX30" s="460"/>
      <c r="HY30" s="460"/>
      <c r="HZ30" s="460"/>
      <c r="IA30" s="460"/>
      <c r="IB30" s="460"/>
      <c r="IC30" s="460"/>
      <c r="ID30" s="460"/>
      <c r="IE30" s="460"/>
      <c r="IF30" s="460"/>
      <c r="IG30" s="460"/>
      <c r="IH30" s="460"/>
      <c r="II30" s="460"/>
      <c r="IJ30" s="460"/>
      <c r="IK30" s="460"/>
      <c r="IL30" s="460"/>
      <c r="IM30" s="460"/>
      <c r="IN30" s="460"/>
      <c r="IO30" s="460"/>
      <c r="IP30" s="460"/>
      <c r="IQ30" s="460"/>
      <c r="IR30" s="460"/>
      <c r="IS30" s="460"/>
      <c r="IT30" s="460"/>
      <c r="IU30" s="460"/>
      <c r="IV30" s="460"/>
    </row>
    <row r="31" spans="1:6" s="3" customFormat="1" ht="16.5" customHeight="1">
      <c r="A31" s="469"/>
      <c r="B31" s="482"/>
      <c r="C31" s="483"/>
      <c r="D31" s="483"/>
      <c r="E31" s="483"/>
      <c r="F31" s="495"/>
    </row>
    <row r="32" spans="1:256" s="500" customFormat="1" ht="12.75">
      <c r="A32" s="469"/>
      <c r="B32" s="496"/>
      <c r="C32" s="497"/>
      <c r="D32" s="497"/>
      <c r="E32" s="49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498"/>
      <c r="B33" s="498" t="s">
        <v>531</v>
      </c>
      <c r="C33" s="499">
        <f>C4+C14+C21+C30</f>
        <v>85970</v>
      </c>
      <c r="D33" s="499">
        <f>D4+D14+D21+D30</f>
        <v>94925</v>
      </c>
      <c r="E33" s="499">
        <f>E4+E14+E21+E30</f>
        <v>94072</v>
      </c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0"/>
      <c r="AP33" s="500"/>
      <c r="AQ33" s="500"/>
      <c r="AR33" s="500"/>
      <c r="AS33" s="500"/>
      <c r="AT33" s="500"/>
      <c r="AU33" s="500"/>
      <c r="AV33" s="500"/>
      <c r="AW33" s="500"/>
      <c r="AX33" s="500"/>
      <c r="AY33" s="500"/>
      <c r="AZ33" s="500"/>
      <c r="BA33" s="500"/>
      <c r="BB33" s="500"/>
      <c r="BC33" s="500"/>
      <c r="BD33" s="500"/>
      <c r="BE33" s="500"/>
      <c r="BF33" s="500"/>
      <c r="BG33" s="500"/>
      <c r="BH33" s="500"/>
      <c r="BI33" s="500"/>
      <c r="BJ33" s="500"/>
      <c r="BK33" s="500"/>
      <c r="BL33" s="500"/>
      <c r="BM33" s="500"/>
      <c r="BN33" s="500"/>
      <c r="BO33" s="500"/>
      <c r="BP33" s="500"/>
      <c r="BQ33" s="500"/>
      <c r="BR33" s="500"/>
      <c r="BS33" s="500"/>
      <c r="BT33" s="500"/>
      <c r="BU33" s="500"/>
      <c r="BV33" s="500"/>
      <c r="BW33" s="500"/>
      <c r="BX33" s="500"/>
      <c r="BY33" s="500"/>
      <c r="BZ33" s="500"/>
      <c r="CA33" s="500"/>
      <c r="CB33" s="500"/>
      <c r="CC33" s="500"/>
      <c r="CD33" s="500"/>
      <c r="CE33" s="500"/>
      <c r="CF33" s="500"/>
      <c r="CG33" s="500"/>
      <c r="CH33" s="500"/>
      <c r="CI33" s="500"/>
      <c r="CJ33" s="500"/>
      <c r="CK33" s="500"/>
      <c r="CL33" s="500"/>
      <c r="CM33" s="500"/>
      <c r="CN33" s="500"/>
      <c r="CO33" s="500"/>
      <c r="CP33" s="500"/>
      <c r="CQ33" s="500"/>
      <c r="CR33" s="500"/>
      <c r="CS33" s="500"/>
      <c r="CT33" s="500"/>
      <c r="CU33" s="500"/>
      <c r="CV33" s="500"/>
      <c r="CW33" s="500"/>
      <c r="CX33" s="500"/>
      <c r="CY33" s="500"/>
      <c r="CZ33" s="500"/>
      <c r="DA33" s="500"/>
      <c r="DB33" s="500"/>
      <c r="DC33" s="500"/>
      <c r="DD33" s="500"/>
      <c r="DE33" s="500"/>
      <c r="DF33" s="500"/>
      <c r="DG33" s="500"/>
      <c r="DH33" s="500"/>
      <c r="DI33" s="500"/>
      <c r="DJ33" s="500"/>
      <c r="DK33" s="500"/>
      <c r="DL33" s="500"/>
      <c r="DM33" s="500"/>
      <c r="DN33" s="500"/>
      <c r="DO33" s="500"/>
      <c r="DP33" s="500"/>
      <c r="DQ33" s="500"/>
      <c r="DR33" s="500"/>
      <c r="DS33" s="500"/>
      <c r="DT33" s="500"/>
      <c r="DU33" s="500"/>
      <c r="DV33" s="500"/>
      <c r="DW33" s="500"/>
      <c r="DX33" s="500"/>
      <c r="DY33" s="500"/>
      <c r="DZ33" s="500"/>
      <c r="EA33" s="500"/>
      <c r="EB33" s="500"/>
      <c r="EC33" s="500"/>
      <c r="ED33" s="500"/>
      <c r="EE33" s="500"/>
      <c r="EF33" s="500"/>
      <c r="EG33" s="500"/>
      <c r="EH33" s="500"/>
      <c r="EI33" s="500"/>
      <c r="EJ33" s="500"/>
      <c r="EK33" s="500"/>
      <c r="EL33" s="500"/>
      <c r="EM33" s="500"/>
      <c r="EN33" s="500"/>
      <c r="EO33" s="500"/>
      <c r="EP33" s="500"/>
      <c r="EQ33" s="500"/>
      <c r="ER33" s="500"/>
      <c r="ES33" s="500"/>
      <c r="ET33" s="500"/>
      <c r="EU33" s="500"/>
      <c r="EV33" s="500"/>
      <c r="EW33" s="500"/>
      <c r="EX33" s="500"/>
      <c r="EY33" s="500"/>
      <c r="EZ33" s="500"/>
      <c r="FA33" s="500"/>
      <c r="FB33" s="500"/>
      <c r="FC33" s="500"/>
      <c r="FD33" s="500"/>
      <c r="FE33" s="500"/>
      <c r="FF33" s="500"/>
      <c r="FG33" s="500"/>
      <c r="FH33" s="500"/>
      <c r="FI33" s="500"/>
      <c r="FJ33" s="500"/>
      <c r="FK33" s="500"/>
      <c r="FL33" s="500"/>
      <c r="FM33" s="500"/>
      <c r="FN33" s="500"/>
      <c r="FO33" s="500"/>
      <c r="FP33" s="500"/>
      <c r="FQ33" s="500"/>
      <c r="FR33" s="500"/>
      <c r="FS33" s="500"/>
      <c r="FT33" s="500"/>
      <c r="FU33" s="500"/>
      <c r="FV33" s="500"/>
      <c r="FW33" s="500"/>
      <c r="FX33" s="500"/>
      <c r="FY33" s="500"/>
      <c r="FZ33" s="500"/>
      <c r="GA33" s="500"/>
      <c r="GB33" s="500"/>
      <c r="GC33" s="500"/>
      <c r="GD33" s="500"/>
      <c r="GE33" s="500"/>
      <c r="GF33" s="500"/>
      <c r="GG33" s="500"/>
      <c r="GH33" s="500"/>
      <c r="GI33" s="500"/>
      <c r="GJ33" s="500"/>
      <c r="GK33" s="500"/>
      <c r="GL33" s="500"/>
      <c r="GM33" s="500"/>
      <c r="GN33" s="500"/>
      <c r="GO33" s="500"/>
      <c r="GP33" s="500"/>
      <c r="GQ33" s="500"/>
      <c r="GR33" s="500"/>
      <c r="GS33" s="500"/>
      <c r="GT33" s="500"/>
      <c r="GU33" s="500"/>
      <c r="GV33" s="500"/>
      <c r="GW33" s="500"/>
      <c r="GX33" s="500"/>
      <c r="GY33" s="500"/>
      <c r="GZ33" s="500"/>
      <c r="HA33" s="500"/>
      <c r="HB33" s="500"/>
      <c r="HC33" s="500"/>
      <c r="HD33" s="500"/>
      <c r="HE33" s="500"/>
      <c r="HF33" s="500"/>
      <c r="HG33" s="500"/>
      <c r="HH33" s="500"/>
      <c r="HI33" s="500"/>
      <c r="HJ33" s="500"/>
      <c r="HK33" s="500"/>
      <c r="HL33" s="500"/>
      <c r="HM33" s="500"/>
      <c r="HN33" s="500"/>
      <c r="HO33" s="500"/>
      <c r="HP33" s="500"/>
      <c r="HQ33" s="500"/>
      <c r="HR33" s="500"/>
      <c r="HS33" s="500"/>
      <c r="HT33" s="500"/>
      <c r="HU33" s="500"/>
      <c r="HV33" s="500"/>
      <c r="HW33" s="500"/>
      <c r="HX33" s="500"/>
      <c r="HY33" s="500"/>
      <c r="HZ33" s="500"/>
      <c r="IA33" s="500"/>
      <c r="IB33" s="500"/>
      <c r="IC33" s="500"/>
      <c r="ID33" s="500"/>
      <c r="IE33" s="500"/>
      <c r="IF33" s="500"/>
      <c r="IG33" s="500"/>
      <c r="IH33" s="500"/>
      <c r="II33" s="500"/>
      <c r="IJ33" s="500"/>
      <c r="IK33" s="500"/>
      <c r="IL33" s="500"/>
      <c r="IM33" s="500"/>
      <c r="IN33" s="500"/>
      <c r="IO33" s="500"/>
      <c r="IP33" s="500"/>
      <c r="IQ33" s="500"/>
      <c r="IR33" s="500"/>
      <c r="IS33" s="500"/>
      <c r="IT33" s="500"/>
      <c r="IU33" s="500"/>
      <c r="IV33" s="500"/>
    </row>
    <row r="34" spans="1:256" s="503" customFormat="1" ht="12.75">
      <c r="A34" s="501"/>
      <c r="B34" s="501"/>
      <c r="C34" s="502"/>
      <c r="D34" s="502"/>
      <c r="E34" s="502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0"/>
      <c r="AQ34" s="460"/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  <c r="BB34" s="460"/>
      <c r="BC34" s="460"/>
      <c r="BD34" s="460"/>
      <c r="BE34" s="460"/>
      <c r="BF34" s="460"/>
      <c r="BG34" s="460"/>
      <c r="BH34" s="460"/>
      <c r="BI34" s="460"/>
      <c r="BJ34" s="460"/>
      <c r="BK34" s="460"/>
      <c r="BL34" s="460"/>
      <c r="BM34" s="460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60"/>
      <c r="CL34" s="460"/>
      <c r="CM34" s="460"/>
      <c r="CN34" s="460"/>
      <c r="CO34" s="460"/>
      <c r="CP34" s="460"/>
      <c r="CQ34" s="460"/>
      <c r="CR34" s="460"/>
      <c r="CS34" s="460"/>
      <c r="CT34" s="460"/>
      <c r="CU34" s="460"/>
      <c r="CV34" s="460"/>
      <c r="CW34" s="460"/>
      <c r="CX34" s="460"/>
      <c r="CY34" s="460"/>
      <c r="CZ34" s="460"/>
      <c r="DA34" s="460"/>
      <c r="DB34" s="460"/>
      <c r="DC34" s="460"/>
      <c r="DD34" s="460"/>
      <c r="DE34" s="460"/>
      <c r="DF34" s="460"/>
      <c r="DG34" s="460"/>
      <c r="DH34" s="460"/>
      <c r="DI34" s="460"/>
      <c r="DJ34" s="460"/>
      <c r="DK34" s="460"/>
      <c r="DL34" s="460"/>
      <c r="DM34" s="460"/>
      <c r="DN34" s="460"/>
      <c r="DO34" s="460"/>
      <c r="DP34" s="460"/>
      <c r="DQ34" s="460"/>
      <c r="DR34" s="460"/>
      <c r="DS34" s="460"/>
      <c r="DT34" s="460"/>
      <c r="DU34" s="460"/>
      <c r="DV34" s="460"/>
      <c r="DW34" s="460"/>
      <c r="DX34" s="460"/>
      <c r="DY34" s="460"/>
      <c r="DZ34" s="460"/>
      <c r="EA34" s="460"/>
      <c r="EB34" s="460"/>
      <c r="EC34" s="460"/>
      <c r="ED34" s="460"/>
      <c r="EE34" s="460"/>
      <c r="EF34" s="460"/>
      <c r="EG34" s="460"/>
      <c r="EH34" s="460"/>
      <c r="EI34" s="460"/>
      <c r="EJ34" s="460"/>
      <c r="EK34" s="460"/>
      <c r="EL34" s="460"/>
      <c r="EM34" s="460"/>
      <c r="EN34" s="460"/>
      <c r="EO34" s="460"/>
      <c r="EP34" s="460"/>
      <c r="EQ34" s="460"/>
      <c r="ER34" s="460"/>
      <c r="ES34" s="460"/>
      <c r="ET34" s="460"/>
      <c r="EU34" s="460"/>
      <c r="EV34" s="460"/>
      <c r="EW34" s="460"/>
      <c r="EX34" s="460"/>
      <c r="EY34" s="460"/>
      <c r="EZ34" s="460"/>
      <c r="FA34" s="460"/>
      <c r="FB34" s="460"/>
      <c r="FC34" s="460"/>
      <c r="FD34" s="460"/>
      <c r="FE34" s="460"/>
      <c r="FF34" s="460"/>
      <c r="FG34" s="460"/>
      <c r="FH34" s="460"/>
      <c r="FI34" s="460"/>
      <c r="FJ34" s="460"/>
      <c r="FK34" s="460"/>
      <c r="FL34" s="460"/>
      <c r="FM34" s="460"/>
      <c r="FN34" s="460"/>
      <c r="FO34" s="460"/>
      <c r="FP34" s="460"/>
      <c r="FQ34" s="460"/>
      <c r="FR34" s="460"/>
      <c r="FS34" s="460"/>
      <c r="FT34" s="460"/>
      <c r="FU34" s="460"/>
      <c r="FV34" s="460"/>
      <c r="FW34" s="460"/>
      <c r="FX34" s="460"/>
      <c r="FY34" s="460"/>
      <c r="FZ34" s="460"/>
      <c r="GA34" s="460"/>
      <c r="GB34" s="460"/>
      <c r="GC34" s="460"/>
      <c r="GD34" s="460"/>
      <c r="GE34" s="460"/>
      <c r="GF34" s="460"/>
      <c r="GG34" s="460"/>
      <c r="GH34" s="460"/>
      <c r="GI34" s="460"/>
      <c r="GJ34" s="460"/>
      <c r="GK34" s="460"/>
      <c r="GL34" s="460"/>
      <c r="GM34" s="460"/>
      <c r="GN34" s="460"/>
      <c r="GO34" s="460"/>
      <c r="GP34" s="460"/>
      <c r="GQ34" s="460"/>
      <c r="GR34" s="460"/>
      <c r="GS34" s="460"/>
      <c r="GT34" s="460"/>
      <c r="GU34" s="460"/>
      <c r="GV34" s="460"/>
      <c r="GW34" s="460"/>
      <c r="GX34" s="460"/>
      <c r="GY34" s="460"/>
      <c r="GZ34" s="460"/>
      <c r="HA34" s="460"/>
      <c r="HB34" s="460"/>
      <c r="HC34" s="460"/>
      <c r="HD34" s="460"/>
      <c r="HE34" s="460"/>
      <c r="HF34" s="460"/>
      <c r="HG34" s="460"/>
      <c r="HH34" s="460"/>
      <c r="HI34" s="460"/>
      <c r="HJ34" s="460"/>
      <c r="HK34" s="460"/>
      <c r="HL34" s="460"/>
      <c r="HM34" s="460"/>
      <c r="HN34" s="460"/>
      <c r="HO34" s="460"/>
      <c r="HP34" s="460"/>
      <c r="HQ34" s="460"/>
      <c r="HR34" s="460"/>
      <c r="HS34" s="460"/>
      <c r="HT34" s="460"/>
      <c r="HU34" s="460"/>
      <c r="HV34" s="460"/>
      <c r="HW34" s="460"/>
      <c r="HX34" s="460"/>
      <c r="HY34" s="460"/>
      <c r="HZ34" s="460"/>
      <c r="IA34" s="460"/>
      <c r="IB34" s="460"/>
      <c r="IC34" s="460"/>
      <c r="ID34" s="460"/>
      <c r="IE34" s="460"/>
      <c r="IF34" s="460"/>
      <c r="IG34" s="460"/>
      <c r="IH34" s="460"/>
      <c r="II34" s="460"/>
      <c r="IJ34" s="460"/>
      <c r="IK34" s="460"/>
      <c r="IL34" s="460"/>
      <c r="IM34" s="460"/>
      <c r="IN34" s="460"/>
      <c r="IO34" s="460"/>
      <c r="IP34" s="460"/>
      <c r="IQ34" s="460"/>
      <c r="IR34" s="460"/>
      <c r="IS34" s="460"/>
      <c r="IT34" s="460"/>
      <c r="IU34" s="460"/>
      <c r="IV34" s="460"/>
    </row>
    <row r="35" spans="1:5" s="503" customFormat="1" ht="12.75">
      <c r="A35" s="501"/>
      <c r="B35" s="501"/>
      <c r="C35" s="502"/>
      <c r="D35" s="502"/>
      <c r="E35" s="502"/>
    </row>
    <row r="36" spans="1:5" s="503" customFormat="1" ht="12.75">
      <c r="A36" s="501"/>
      <c r="B36" s="501"/>
      <c r="C36" s="502"/>
      <c r="D36" s="502"/>
      <c r="E36" s="502"/>
    </row>
    <row r="37" spans="1:5" s="503" customFormat="1" ht="12.75">
      <c r="A37" s="501"/>
      <c r="B37" s="501"/>
      <c r="C37" s="502"/>
      <c r="D37" s="502"/>
      <c r="E37" s="502"/>
    </row>
    <row r="38" spans="1:5" s="503" customFormat="1" ht="12.75">
      <c r="A38" s="501"/>
      <c r="B38" s="501"/>
      <c r="C38" s="502"/>
      <c r="D38" s="502"/>
      <c r="E38" s="502"/>
    </row>
    <row r="39" spans="1:5" s="503" customFormat="1" ht="12.75">
      <c r="A39" s="501"/>
      <c r="B39" s="501"/>
      <c r="C39" s="502"/>
      <c r="D39" s="502"/>
      <c r="E39" s="502"/>
    </row>
    <row r="40" spans="1:5" s="503" customFormat="1" ht="12.75">
      <c r="A40" s="501"/>
      <c r="B40" s="501"/>
      <c r="C40" s="502"/>
      <c r="D40" s="502"/>
      <c r="E40" s="502"/>
    </row>
    <row r="41" spans="1:5" s="503" customFormat="1" ht="12.75">
      <c r="A41" s="501"/>
      <c r="B41" s="501"/>
      <c r="C41" s="502"/>
      <c r="D41" s="502"/>
      <c r="E41" s="502"/>
    </row>
    <row r="42" spans="1:5" s="503" customFormat="1" ht="12.75">
      <c r="A42" s="501"/>
      <c r="B42" s="501"/>
      <c r="C42" s="502"/>
      <c r="D42" s="502"/>
      <c r="E42" s="502"/>
    </row>
    <row r="43" spans="1:5" s="503" customFormat="1" ht="12.75">
      <c r="A43" s="501"/>
      <c r="B43" s="501"/>
      <c r="C43" s="502"/>
      <c r="D43" s="502"/>
      <c r="E43" s="502"/>
    </row>
    <row r="44" spans="1:5" s="503" customFormat="1" ht="12.75">
      <c r="A44" s="501"/>
      <c r="B44" s="501"/>
      <c r="C44" s="502"/>
      <c r="D44" s="502"/>
      <c r="E44" s="502"/>
    </row>
    <row r="45" spans="1:5" s="503" customFormat="1" ht="12.75">
      <c r="A45" s="501"/>
      <c r="B45" s="501"/>
      <c r="C45" s="502"/>
      <c r="D45" s="502"/>
      <c r="E45" s="502"/>
    </row>
    <row r="46" spans="1:5" s="503" customFormat="1" ht="12.75">
      <c r="A46" s="501"/>
      <c r="B46" s="501"/>
      <c r="C46" s="502"/>
      <c r="D46" s="502"/>
      <c r="E46" s="502"/>
    </row>
    <row r="47" spans="1:5" s="503" customFormat="1" ht="12.75">
      <c r="A47" s="501"/>
      <c r="B47" s="501"/>
      <c r="C47" s="502"/>
      <c r="D47" s="502"/>
      <c r="E47" s="502"/>
    </row>
    <row r="48" spans="1:5" s="503" customFormat="1" ht="12.75">
      <c r="A48" s="501"/>
      <c r="B48" s="501"/>
      <c r="C48" s="502"/>
      <c r="D48" s="502"/>
      <c r="E48" s="502"/>
    </row>
    <row r="49" spans="1:5" s="503" customFormat="1" ht="12.75">
      <c r="A49" s="501"/>
      <c r="B49" s="501"/>
      <c r="C49" s="502"/>
      <c r="D49" s="502"/>
      <c r="E49" s="502"/>
    </row>
    <row r="50" spans="1:5" s="503" customFormat="1" ht="12.75">
      <c r="A50" s="501"/>
      <c r="B50" s="501"/>
      <c r="C50" s="502"/>
      <c r="D50" s="502"/>
      <c r="E50" s="502"/>
    </row>
    <row r="51" spans="1:5" s="503" customFormat="1" ht="12.75">
      <c r="A51" s="501"/>
      <c r="B51" s="501"/>
      <c r="C51" s="502"/>
      <c r="D51" s="502"/>
      <c r="E51" s="502"/>
    </row>
    <row r="52" spans="1:5" s="503" customFormat="1" ht="12.75">
      <c r="A52" s="501"/>
      <c r="B52" s="501"/>
      <c r="C52" s="502"/>
      <c r="D52" s="502"/>
      <c r="E52" s="502"/>
    </row>
    <row r="53" spans="1:5" s="503" customFormat="1" ht="12.75">
      <c r="A53" s="501"/>
      <c r="B53" s="501"/>
      <c r="C53" s="502"/>
      <c r="D53" s="502"/>
      <c r="E53" s="502"/>
    </row>
    <row r="54" spans="1:5" s="503" customFormat="1" ht="12.75">
      <c r="A54" s="501"/>
      <c r="B54" s="501"/>
      <c r="C54" s="502"/>
      <c r="D54" s="502"/>
      <c r="E54" s="502"/>
    </row>
    <row r="55" spans="1:5" s="503" customFormat="1" ht="12.75">
      <c r="A55" s="501"/>
      <c r="B55" s="501"/>
      <c r="C55" s="502"/>
      <c r="D55" s="502"/>
      <c r="E55" s="502"/>
    </row>
    <row r="56" spans="1:5" s="503" customFormat="1" ht="12.75">
      <c r="A56" s="501"/>
      <c r="B56" s="501"/>
      <c r="C56" s="502"/>
      <c r="D56" s="502"/>
      <c r="E56" s="502"/>
    </row>
    <row r="57" spans="1:5" s="503" customFormat="1" ht="12.75">
      <c r="A57" s="501"/>
      <c r="B57" s="501"/>
      <c r="C57" s="502"/>
      <c r="D57" s="502"/>
      <c r="E57" s="502"/>
    </row>
    <row r="58" spans="1:5" s="503" customFormat="1" ht="12.75">
      <c r="A58" s="501"/>
      <c r="B58" s="501"/>
      <c r="C58" s="502"/>
      <c r="D58" s="502"/>
      <c r="E58" s="502"/>
    </row>
    <row r="59" spans="1:5" s="503" customFormat="1" ht="12.75">
      <c r="A59" s="501"/>
      <c r="B59" s="501"/>
      <c r="C59" s="502"/>
      <c r="D59" s="502"/>
      <c r="E59" s="502"/>
    </row>
    <row r="60" spans="1:5" s="503" customFormat="1" ht="12.75">
      <c r="A60" s="501"/>
      <c r="B60" s="501"/>
      <c r="C60" s="502"/>
      <c r="D60" s="502"/>
      <c r="E60" s="502"/>
    </row>
    <row r="61" spans="1:5" s="503" customFormat="1" ht="12.75">
      <c r="A61" s="501"/>
      <c r="B61" s="501"/>
      <c r="C61" s="502"/>
      <c r="D61" s="502"/>
      <c r="E61" s="502"/>
    </row>
    <row r="62" spans="1:5" s="503" customFormat="1" ht="12.75">
      <c r="A62" s="501"/>
      <c r="B62" s="501"/>
      <c r="C62" s="502"/>
      <c r="D62" s="502"/>
      <c r="E62" s="502"/>
    </row>
    <row r="63" spans="1:5" s="503" customFormat="1" ht="12.75">
      <c r="A63" s="501"/>
      <c r="B63" s="501"/>
      <c r="C63" s="502"/>
      <c r="D63" s="502"/>
      <c r="E63" s="502"/>
    </row>
    <row r="64" spans="1:5" s="503" customFormat="1" ht="12.75">
      <c r="A64" s="501"/>
      <c r="B64" s="501"/>
      <c r="C64" s="502"/>
      <c r="D64" s="502"/>
      <c r="E64" s="502"/>
    </row>
    <row r="65" spans="1:5" s="503" customFormat="1" ht="12.75">
      <c r="A65" s="501"/>
      <c r="B65" s="501"/>
      <c r="C65" s="502"/>
      <c r="D65" s="502"/>
      <c r="E65" s="502"/>
    </row>
    <row r="66" spans="1:5" s="503" customFormat="1" ht="12.75">
      <c r="A66" s="501"/>
      <c r="B66" s="501"/>
      <c r="C66" s="502"/>
      <c r="D66" s="502"/>
      <c r="E66" s="502"/>
    </row>
    <row r="67" spans="1:5" s="503" customFormat="1" ht="12.75">
      <c r="A67" s="501"/>
      <c r="B67" s="501"/>
      <c r="C67" s="502"/>
      <c r="D67" s="502"/>
      <c r="E67" s="502"/>
    </row>
    <row r="68" spans="1:5" s="503" customFormat="1" ht="12.75">
      <c r="A68" s="501"/>
      <c r="B68" s="501"/>
      <c r="C68" s="502"/>
      <c r="D68" s="502"/>
      <c r="E68" s="502"/>
    </row>
    <row r="69" spans="1:5" s="503" customFormat="1" ht="12.75">
      <c r="A69" s="501"/>
      <c r="B69" s="501"/>
      <c r="C69" s="502"/>
      <c r="D69" s="502"/>
      <c r="E69" s="502"/>
    </row>
    <row r="70" spans="1:5" s="503" customFormat="1" ht="12.75">
      <c r="A70" s="501"/>
      <c r="B70" s="501"/>
      <c r="C70" s="502"/>
      <c r="D70" s="502"/>
      <c r="E70" s="502"/>
    </row>
    <row r="71" spans="1:5" s="503" customFormat="1" ht="12.75">
      <c r="A71" s="501"/>
      <c r="B71" s="501"/>
      <c r="C71" s="502"/>
      <c r="D71" s="502"/>
      <c r="E71" s="502"/>
    </row>
    <row r="72" spans="1:5" s="503" customFormat="1" ht="12.75">
      <c r="A72" s="501"/>
      <c r="B72" s="501"/>
      <c r="C72" s="502"/>
      <c r="D72" s="502"/>
      <c r="E72" s="502"/>
    </row>
    <row r="73" spans="1:5" s="503" customFormat="1" ht="12.75">
      <c r="A73" s="501"/>
      <c r="B73" s="501"/>
      <c r="C73" s="502"/>
      <c r="D73" s="502"/>
      <c r="E73" s="502"/>
    </row>
    <row r="74" spans="1:5" s="503" customFormat="1" ht="12.75">
      <c r="A74" s="501"/>
      <c r="B74" s="501"/>
      <c r="C74" s="502"/>
      <c r="D74" s="502"/>
      <c r="E74" s="502"/>
    </row>
    <row r="75" spans="1:5" s="503" customFormat="1" ht="12.75">
      <c r="A75" s="501"/>
      <c r="B75" s="501"/>
      <c r="C75" s="502"/>
      <c r="D75" s="502"/>
      <c r="E75" s="502"/>
    </row>
    <row r="76" spans="1:5" s="503" customFormat="1" ht="12.75">
      <c r="A76" s="501"/>
      <c r="B76" s="501"/>
      <c r="C76" s="502"/>
      <c r="D76" s="502"/>
      <c r="E76" s="502"/>
    </row>
    <row r="77" spans="1:5" s="503" customFormat="1" ht="12.75">
      <c r="A77" s="501"/>
      <c r="B77" s="501"/>
      <c r="C77" s="502"/>
      <c r="D77" s="502"/>
      <c r="E77" s="502"/>
    </row>
    <row r="78" spans="1:5" s="503" customFormat="1" ht="12.75">
      <c r="A78" s="501"/>
      <c r="B78" s="501"/>
      <c r="C78" s="502"/>
      <c r="D78" s="502"/>
      <c r="E78" s="502"/>
    </row>
    <row r="79" spans="1:5" s="503" customFormat="1" ht="12.75">
      <c r="A79" s="501"/>
      <c r="B79" s="501"/>
      <c r="C79" s="502"/>
      <c r="D79" s="502"/>
      <c r="E79" s="502"/>
    </row>
    <row r="80" spans="1:5" s="503" customFormat="1" ht="12.75">
      <c r="A80" s="501"/>
      <c r="B80" s="501"/>
      <c r="C80" s="502"/>
      <c r="D80" s="502"/>
      <c r="E80" s="502"/>
    </row>
    <row r="81" spans="1:5" s="503" customFormat="1" ht="12.75">
      <c r="A81" s="501"/>
      <c r="B81" s="501"/>
      <c r="C81" s="502"/>
      <c r="D81" s="502"/>
      <c r="E81" s="502"/>
    </row>
    <row r="82" spans="1:5" s="503" customFormat="1" ht="12.75">
      <c r="A82" s="501"/>
      <c r="B82" s="501"/>
      <c r="C82" s="502"/>
      <c r="D82" s="502"/>
      <c r="E82" s="502"/>
    </row>
    <row r="83" spans="1:5" s="503" customFormat="1" ht="12.75">
      <c r="A83" s="501"/>
      <c r="B83" s="501"/>
      <c r="C83" s="502"/>
      <c r="D83" s="502"/>
      <c r="E83" s="502"/>
    </row>
    <row r="84" spans="1:5" s="503" customFormat="1" ht="12.75">
      <c r="A84" s="501"/>
      <c r="B84" s="501"/>
      <c r="C84" s="502"/>
      <c r="D84" s="502"/>
      <c r="E84" s="502"/>
    </row>
    <row r="85" spans="1:5" s="503" customFormat="1" ht="12.75">
      <c r="A85" s="501"/>
      <c r="B85" s="501"/>
      <c r="C85" s="502"/>
      <c r="D85" s="502"/>
      <c r="E85" s="502"/>
    </row>
    <row r="86" spans="1:5" s="503" customFormat="1" ht="12.75">
      <c r="A86" s="501"/>
      <c r="B86" s="501"/>
      <c r="C86" s="502"/>
      <c r="D86" s="502"/>
      <c r="E86" s="502"/>
    </row>
    <row r="87" spans="1:5" s="503" customFormat="1" ht="12.75">
      <c r="A87" s="501"/>
      <c r="B87" s="501"/>
      <c r="C87" s="502"/>
      <c r="D87" s="502"/>
      <c r="E87" s="502"/>
    </row>
    <row r="88" spans="1:256" ht="12.75">
      <c r="A88" s="501"/>
      <c r="B88" s="501"/>
      <c r="C88" s="502"/>
      <c r="D88" s="502"/>
      <c r="E88" s="502"/>
      <c r="F88" s="503"/>
      <c r="G88" s="503"/>
      <c r="H88" s="503"/>
      <c r="I88" s="503"/>
      <c r="J88" s="503"/>
      <c r="K88" s="503"/>
      <c r="L88" s="503"/>
      <c r="M88" s="503"/>
      <c r="N88" s="503"/>
      <c r="O88" s="503"/>
      <c r="P88" s="503"/>
      <c r="Q88" s="503"/>
      <c r="R88" s="503"/>
      <c r="S88" s="503"/>
      <c r="T88" s="503"/>
      <c r="U88" s="503"/>
      <c r="V88" s="503"/>
      <c r="W88" s="503"/>
      <c r="X88" s="503"/>
      <c r="Y88" s="503"/>
      <c r="Z88" s="503"/>
      <c r="AA88" s="503"/>
      <c r="AB88" s="503"/>
      <c r="AC88" s="503"/>
      <c r="AD88" s="503"/>
      <c r="AE88" s="503"/>
      <c r="AF88" s="503"/>
      <c r="AG88" s="503"/>
      <c r="AH88" s="503"/>
      <c r="AI88" s="503"/>
      <c r="AJ88" s="503"/>
      <c r="AK88" s="503"/>
      <c r="AL88" s="503"/>
      <c r="AM88" s="503"/>
      <c r="AN88" s="503"/>
      <c r="AO88" s="503"/>
      <c r="AP88" s="503"/>
      <c r="AQ88" s="503"/>
      <c r="AR88" s="503"/>
      <c r="AS88" s="503"/>
      <c r="AT88" s="503"/>
      <c r="AU88" s="503"/>
      <c r="AV88" s="503"/>
      <c r="AW88" s="503"/>
      <c r="AX88" s="503"/>
      <c r="AY88" s="503"/>
      <c r="AZ88" s="503"/>
      <c r="BA88" s="503"/>
      <c r="BB88" s="503"/>
      <c r="BC88" s="503"/>
      <c r="BD88" s="503"/>
      <c r="BE88" s="503"/>
      <c r="BF88" s="503"/>
      <c r="BG88" s="503"/>
      <c r="BH88" s="503"/>
      <c r="BI88" s="503"/>
      <c r="BJ88" s="503"/>
      <c r="BK88" s="503"/>
      <c r="BL88" s="503"/>
      <c r="BM88" s="503"/>
      <c r="BN88" s="503"/>
      <c r="BO88" s="503"/>
      <c r="BP88" s="503"/>
      <c r="BQ88" s="503"/>
      <c r="BR88" s="503"/>
      <c r="BS88" s="503"/>
      <c r="BT88" s="503"/>
      <c r="BU88" s="503"/>
      <c r="BV88" s="503"/>
      <c r="BW88" s="503"/>
      <c r="BX88" s="503"/>
      <c r="BY88" s="503"/>
      <c r="BZ88" s="503"/>
      <c r="CA88" s="503"/>
      <c r="CB88" s="503"/>
      <c r="CC88" s="503"/>
      <c r="CD88" s="503"/>
      <c r="CE88" s="503"/>
      <c r="CF88" s="503"/>
      <c r="CG88" s="503"/>
      <c r="CH88" s="503"/>
      <c r="CI88" s="503"/>
      <c r="CJ88" s="503"/>
      <c r="CK88" s="503"/>
      <c r="CL88" s="503"/>
      <c r="CM88" s="503"/>
      <c r="CN88" s="503"/>
      <c r="CO88" s="503"/>
      <c r="CP88" s="503"/>
      <c r="CQ88" s="503"/>
      <c r="CR88" s="503"/>
      <c r="CS88" s="503"/>
      <c r="CT88" s="503"/>
      <c r="CU88" s="503"/>
      <c r="CV88" s="503"/>
      <c r="CW88" s="503"/>
      <c r="CX88" s="503"/>
      <c r="CY88" s="503"/>
      <c r="CZ88" s="503"/>
      <c r="DA88" s="503"/>
      <c r="DB88" s="503"/>
      <c r="DC88" s="503"/>
      <c r="DD88" s="503"/>
      <c r="DE88" s="503"/>
      <c r="DF88" s="503"/>
      <c r="DG88" s="503"/>
      <c r="DH88" s="503"/>
      <c r="DI88" s="503"/>
      <c r="DJ88" s="503"/>
      <c r="DK88" s="503"/>
      <c r="DL88" s="503"/>
      <c r="DM88" s="503"/>
      <c r="DN88" s="503"/>
      <c r="DO88" s="503"/>
      <c r="DP88" s="503"/>
      <c r="DQ88" s="503"/>
      <c r="DR88" s="503"/>
      <c r="DS88" s="503"/>
      <c r="DT88" s="503"/>
      <c r="DU88" s="503"/>
      <c r="DV88" s="503"/>
      <c r="DW88" s="503"/>
      <c r="DX88" s="503"/>
      <c r="DY88" s="503"/>
      <c r="DZ88" s="503"/>
      <c r="EA88" s="503"/>
      <c r="EB88" s="503"/>
      <c r="EC88" s="503"/>
      <c r="ED88" s="503"/>
      <c r="EE88" s="503"/>
      <c r="EF88" s="503"/>
      <c r="EG88" s="503"/>
      <c r="EH88" s="503"/>
      <c r="EI88" s="503"/>
      <c r="EJ88" s="503"/>
      <c r="EK88" s="503"/>
      <c r="EL88" s="503"/>
      <c r="EM88" s="503"/>
      <c r="EN88" s="503"/>
      <c r="EO88" s="503"/>
      <c r="EP88" s="503"/>
      <c r="EQ88" s="503"/>
      <c r="ER88" s="503"/>
      <c r="ES88" s="503"/>
      <c r="ET88" s="503"/>
      <c r="EU88" s="503"/>
      <c r="EV88" s="503"/>
      <c r="EW88" s="503"/>
      <c r="EX88" s="503"/>
      <c r="EY88" s="503"/>
      <c r="EZ88" s="503"/>
      <c r="FA88" s="503"/>
      <c r="FB88" s="503"/>
      <c r="FC88" s="503"/>
      <c r="FD88" s="503"/>
      <c r="FE88" s="503"/>
      <c r="FF88" s="503"/>
      <c r="FG88" s="503"/>
      <c r="FH88" s="503"/>
      <c r="FI88" s="503"/>
      <c r="FJ88" s="503"/>
      <c r="FK88" s="503"/>
      <c r="FL88" s="503"/>
      <c r="FM88" s="503"/>
      <c r="FN88" s="503"/>
      <c r="FO88" s="503"/>
      <c r="FP88" s="503"/>
      <c r="FQ88" s="503"/>
      <c r="FR88" s="503"/>
      <c r="FS88" s="503"/>
      <c r="FT88" s="503"/>
      <c r="FU88" s="503"/>
      <c r="FV88" s="503"/>
      <c r="FW88" s="503"/>
      <c r="FX88" s="503"/>
      <c r="FY88" s="503"/>
      <c r="FZ88" s="503"/>
      <c r="GA88" s="503"/>
      <c r="GB88" s="503"/>
      <c r="GC88" s="503"/>
      <c r="GD88" s="503"/>
      <c r="GE88" s="503"/>
      <c r="GF88" s="503"/>
      <c r="GG88" s="503"/>
      <c r="GH88" s="503"/>
      <c r="GI88" s="503"/>
      <c r="GJ88" s="503"/>
      <c r="GK88" s="503"/>
      <c r="GL88" s="503"/>
      <c r="GM88" s="503"/>
      <c r="GN88" s="503"/>
      <c r="GO88" s="503"/>
      <c r="GP88" s="503"/>
      <c r="GQ88" s="503"/>
      <c r="GR88" s="503"/>
      <c r="GS88" s="503"/>
      <c r="GT88" s="503"/>
      <c r="GU88" s="503"/>
      <c r="GV88" s="503"/>
      <c r="GW88" s="503"/>
      <c r="GX88" s="503"/>
      <c r="GY88" s="503"/>
      <c r="GZ88" s="503"/>
      <c r="HA88" s="503"/>
      <c r="HB88" s="503"/>
      <c r="HC88" s="503"/>
      <c r="HD88" s="503"/>
      <c r="HE88" s="503"/>
      <c r="HF88" s="503"/>
      <c r="HG88" s="503"/>
      <c r="HH88" s="503"/>
      <c r="HI88" s="503"/>
      <c r="HJ88" s="503"/>
      <c r="HK88" s="503"/>
      <c r="HL88" s="503"/>
      <c r="HM88" s="503"/>
      <c r="HN88" s="503"/>
      <c r="HO88" s="503"/>
      <c r="HP88" s="503"/>
      <c r="HQ88" s="503"/>
      <c r="HR88" s="503"/>
      <c r="HS88" s="503"/>
      <c r="HT88" s="503"/>
      <c r="HU88" s="503"/>
      <c r="HV88" s="503"/>
      <c r="HW88" s="503"/>
      <c r="HX88" s="503"/>
      <c r="HY88" s="503"/>
      <c r="HZ88" s="503"/>
      <c r="IA88" s="503"/>
      <c r="IB88" s="503"/>
      <c r="IC88" s="503"/>
      <c r="ID88" s="503"/>
      <c r="IE88" s="503"/>
      <c r="IF88" s="503"/>
      <c r="IG88" s="503"/>
      <c r="IH88" s="503"/>
      <c r="II88" s="503"/>
      <c r="IJ88" s="503"/>
      <c r="IK88" s="503"/>
      <c r="IL88" s="503"/>
      <c r="IM88" s="503"/>
      <c r="IN88" s="503"/>
      <c r="IO88" s="503"/>
      <c r="IP88" s="503"/>
      <c r="IQ88" s="503"/>
      <c r="IR88" s="503"/>
      <c r="IS88" s="503"/>
      <c r="IT88" s="503"/>
      <c r="IU88" s="503"/>
      <c r="IV88" s="503"/>
    </row>
    <row r="89" spans="1:5" ht="12.75">
      <c r="A89" s="504"/>
      <c r="B89" s="504"/>
      <c r="C89" s="505"/>
      <c r="D89" s="505"/>
      <c r="E89" s="505"/>
    </row>
  </sheetData>
  <sheetProtection/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1" r:id="rId1"/>
  <headerFooter alignWithMargins="0">
    <oddHeader>&amp;C&amp;"Times New Roman CE,Félkövér"&amp;14
&amp;12
A Társulás által adott támogatások
&amp;R&amp;"Times New Roman CE,Félkövér dőlt"&amp;11 5. tájékoztató tábla a ......../2017. (........) társulási határozathoz</oddHeader>
  </headerFooter>
  <rowBreaks count="1" manualBreakCount="1">
    <brk id="35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"/>
  <sheetViews>
    <sheetView workbookViewId="0" topLeftCell="A1">
      <selection activeCell="C31" sqref="C31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38.375" style="0" customWidth="1"/>
  </cols>
  <sheetData>
    <row r="1" spans="1:3" ht="12.75">
      <c r="A1" s="655" t="s">
        <v>634</v>
      </c>
      <c r="B1" s="656"/>
      <c r="C1" s="656"/>
    </row>
    <row r="2" spans="1:3" ht="15">
      <c r="A2" s="546" t="s">
        <v>535</v>
      </c>
      <c r="B2" s="546" t="s">
        <v>52</v>
      </c>
      <c r="C2" s="546" t="s">
        <v>624</v>
      </c>
    </row>
    <row r="3" spans="1:3" ht="15">
      <c r="A3" s="546">
        <v>1</v>
      </c>
      <c r="B3" s="546">
        <v>2</v>
      </c>
      <c r="C3" s="546">
        <v>3</v>
      </c>
    </row>
    <row r="4" spans="1:3" ht="25.5">
      <c r="A4" s="547" t="s">
        <v>40</v>
      </c>
      <c r="B4" s="548" t="s">
        <v>625</v>
      </c>
      <c r="C4" s="549">
        <v>149479</v>
      </c>
    </row>
    <row r="5" spans="1:3" ht="25.5">
      <c r="A5" s="547" t="s">
        <v>48</v>
      </c>
      <c r="B5" s="548" t="s">
        <v>626</v>
      </c>
      <c r="C5" s="549">
        <v>147596</v>
      </c>
    </row>
    <row r="6" spans="1:3" ht="25.5">
      <c r="A6" s="550" t="s">
        <v>49</v>
      </c>
      <c r="B6" s="551" t="s">
        <v>627</v>
      </c>
      <c r="C6" s="552">
        <v>1883</v>
      </c>
    </row>
    <row r="7" spans="1:3" ht="25.5">
      <c r="A7" s="547" t="s">
        <v>50</v>
      </c>
      <c r="B7" s="548" t="s">
        <v>628</v>
      </c>
      <c r="C7" s="549">
        <v>83218</v>
      </c>
    </row>
    <row r="8" spans="1:3" ht="25.5">
      <c r="A8" s="547" t="s">
        <v>538</v>
      </c>
      <c r="B8" s="548" t="s">
        <v>629</v>
      </c>
      <c r="C8" s="549">
        <v>81094</v>
      </c>
    </row>
    <row r="9" spans="1:3" ht="25.5">
      <c r="A9" s="550" t="s">
        <v>539</v>
      </c>
      <c r="B9" s="551" t="s">
        <v>630</v>
      </c>
      <c r="C9" s="552">
        <v>2124</v>
      </c>
    </row>
    <row r="10" spans="1:3" ht="25.5">
      <c r="A10" s="550" t="s">
        <v>540</v>
      </c>
      <c r="B10" s="551" t="s">
        <v>631</v>
      </c>
      <c r="C10" s="552">
        <v>4007</v>
      </c>
    </row>
    <row r="11" spans="1:3" ht="12.75">
      <c r="A11" s="550" t="s">
        <v>547</v>
      </c>
      <c r="B11" s="551" t="s">
        <v>632</v>
      </c>
      <c r="C11" s="552">
        <v>4007</v>
      </c>
    </row>
    <row r="12" spans="1:3" ht="25.5">
      <c r="A12" s="550" t="s">
        <v>549</v>
      </c>
      <c r="B12" s="551" t="s">
        <v>633</v>
      </c>
      <c r="C12" s="552">
        <v>4007</v>
      </c>
    </row>
  </sheetData>
  <sheetProtection/>
  <mergeCells count="1">
    <mergeCell ref="A1:C1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2" r:id="rId1"/>
  <headerFooter alignWithMargins="0">
    <oddHeader>&amp;C&amp;"Times New Roman CE,Félkövér"&amp;12
K I M U T A T Á S
a 2016. évi maradványról&amp;R&amp;"Times New Roman CE,Félkövér dőlt"&amp;11 6. tájékoztató tábla a ......../2017. (........) társulási határozathoz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42"/>
  <sheetViews>
    <sheetView tabSelected="1" zoomScaleSheetLayoutView="70" workbookViewId="0" topLeftCell="A1">
      <selection activeCell="L10" sqref="L10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20.625" style="0" customWidth="1"/>
    <col min="4" max="4" width="24.00390625" style="0" customWidth="1"/>
    <col min="5" max="5" width="19.875" style="0" customWidth="1"/>
  </cols>
  <sheetData>
    <row r="1" spans="1:5" ht="24" customHeight="1">
      <c r="A1" s="655" t="s">
        <v>590</v>
      </c>
      <c r="B1" s="656"/>
      <c r="C1" s="656"/>
      <c r="D1" s="656"/>
      <c r="E1" s="656"/>
    </row>
    <row r="2" spans="1:5" ht="15">
      <c r="A2" s="546" t="s">
        <v>535</v>
      </c>
      <c r="B2" s="546" t="s">
        <v>52</v>
      </c>
      <c r="C2" s="546" t="s">
        <v>536</v>
      </c>
      <c r="D2" s="546" t="s">
        <v>635</v>
      </c>
      <c r="E2" s="546" t="s">
        <v>537</v>
      </c>
    </row>
    <row r="3" spans="1:5" ht="15">
      <c r="A3" s="546">
        <v>1</v>
      </c>
      <c r="B3" s="546">
        <v>2</v>
      </c>
      <c r="C3" s="546">
        <v>3</v>
      </c>
      <c r="D3" s="546">
        <v>4</v>
      </c>
      <c r="E3" s="546">
        <v>5</v>
      </c>
    </row>
    <row r="4" spans="1:5" ht="25.5">
      <c r="A4" s="547" t="s">
        <v>539</v>
      </c>
      <c r="B4" s="548" t="s">
        <v>636</v>
      </c>
      <c r="C4" s="549">
        <v>1186</v>
      </c>
      <c r="D4" s="549">
        <v>0</v>
      </c>
      <c r="E4" s="549">
        <v>1380</v>
      </c>
    </row>
    <row r="5" spans="1:5" ht="12.75">
      <c r="A5" s="547" t="s">
        <v>541</v>
      </c>
      <c r="B5" s="548" t="s">
        <v>637</v>
      </c>
      <c r="C5" s="549">
        <v>42</v>
      </c>
      <c r="D5" s="549">
        <v>0</v>
      </c>
      <c r="E5" s="549">
        <v>0</v>
      </c>
    </row>
    <row r="6" spans="1:5" ht="12.75">
      <c r="A6" s="550" t="s">
        <v>543</v>
      </c>
      <c r="B6" s="551" t="s">
        <v>638</v>
      </c>
      <c r="C6" s="552">
        <v>1228</v>
      </c>
      <c r="D6" s="552">
        <v>0</v>
      </c>
      <c r="E6" s="552">
        <v>1380</v>
      </c>
    </row>
    <row r="7" spans="1:7" ht="38.25">
      <c r="A7" s="550" t="s">
        <v>558</v>
      </c>
      <c r="B7" s="551" t="s">
        <v>639</v>
      </c>
      <c r="C7" s="552">
        <v>1228</v>
      </c>
      <c r="D7" s="552">
        <v>0</v>
      </c>
      <c r="E7" s="552">
        <v>1380</v>
      </c>
      <c r="G7" s="657"/>
    </row>
    <row r="8" spans="1:5" ht="12.75">
      <c r="A8" s="547" t="s">
        <v>559</v>
      </c>
      <c r="B8" s="548" t="s">
        <v>640</v>
      </c>
      <c r="C8" s="549">
        <v>203</v>
      </c>
      <c r="D8" s="549">
        <v>0</v>
      </c>
      <c r="E8" s="549">
        <v>203</v>
      </c>
    </row>
    <row r="9" spans="1:5" ht="12.75">
      <c r="A9" s="550" t="s">
        <v>560</v>
      </c>
      <c r="B9" s="551" t="s">
        <v>641</v>
      </c>
      <c r="C9" s="552">
        <v>203</v>
      </c>
      <c r="D9" s="552">
        <v>0</v>
      </c>
      <c r="E9" s="552">
        <v>203</v>
      </c>
    </row>
    <row r="10" spans="1:5" ht="25.5">
      <c r="A10" s="550" t="s">
        <v>561</v>
      </c>
      <c r="B10" s="551" t="s">
        <v>642</v>
      </c>
      <c r="C10" s="552">
        <v>203</v>
      </c>
      <c r="D10" s="552">
        <v>0</v>
      </c>
      <c r="E10" s="552">
        <v>203</v>
      </c>
    </row>
    <row r="11" spans="1:5" ht="12.75">
      <c r="A11" s="547" t="s">
        <v>562</v>
      </c>
      <c r="B11" s="548" t="s">
        <v>643</v>
      </c>
      <c r="C11" s="549">
        <v>162</v>
      </c>
      <c r="D11" s="549">
        <v>0</v>
      </c>
      <c r="E11" s="549">
        <v>761</v>
      </c>
    </row>
    <row r="12" spans="1:5" ht="25.5">
      <c r="A12" s="550" t="s">
        <v>563</v>
      </c>
      <c r="B12" s="551" t="s">
        <v>644</v>
      </c>
      <c r="C12" s="552">
        <v>162</v>
      </c>
      <c r="D12" s="552">
        <v>0</v>
      </c>
      <c r="E12" s="552">
        <v>761</v>
      </c>
    </row>
    <row r="13" spans="1:5" ht="12.75">
      <c r="A13" s="547" t="s">
        <v>564</v>
      </c>
      <c r="B13" s="548" t="s">
        <v>645</v>
      </c>
      <c r="C13" s="549">
        <v>774</v>
      </c>
      <c r="D13" s="549">
        <v>0</v>
      </c>
      <c r="E13" s="549">
        <v>2643</v>
      </c>
    </row>
    <row r="14" spans="1:5" ht="12.75">
      <c r="A14" s="550" t="s">
        <v>565</v>
      </c>
      <c r="B14" s="551" t="s">
        <v>646</v>
      </c>
      <c r="C14" s="552">
        <v>774</v>
      </c>
      <c r="D14" s="552">
        <v>0</v>
      </c>
      <c r="E14" s="552">
        <v>2643</v>
      </c>
    </row>
    <row r="15" spans="1:7" ht="12.75">
      <c r="A15" s="550" t="s">
        <v>566</v>
      </c>
      <c r="B15" s="551" t="s">
        <v>647</v>
      </c>
      <c r="C15" s="552">
        <v>936</v>
      </c>
      <c r="D15" s="552">
        <v>0</v>
      </c>
      <c r="E15" s="552">
        <v>3404</v>
      </c>
      <c r="G15" s="657"/>
    </row>
    <row r="16" spans="1:5" ht="38.25">
      <c r="A16" s="547" t="s">
        <v>567</v>
      </c>
      <c r="B16" s="548" t="s">
        <v>648</v>
      </c>
      <c r="C16" s="549">
        <v>2710</v>
      </c>
      <c r="D16" s="549">
        <v>0</v>
      </c>
      <c r="E16" s="549">
        <v>1986</v>
      </c>
    </row>
    <row r="17" spans="1:5" ht="51">
      <c r="A17" s="547" t="s">
        <v>568</v>
      </c>
      <c r="B17" s="548" t="s">
        <v>649</v>
      </c>
      <c r="C17" s="549">
        <v>56</v>
      </c>
      <c r="D17" s="549">
        <v>0</v>
      </c>
      <c r="E17" s="549">
        <v>9</v>
      </c>
    </row>
    <row r="18" spans="1:5" ht="25.5">
      <c r="A18" s="547" t="s">
        <v>569</v>
      </c>
      <c r="B18" s="548" t="s">
        <v>650</v>
      </c>
      <c r="C18" s="549">
        <v>830</v>
      </c>
      <c r="D18" s="549">
        <v>0</v>
      </c>
      <c r="E18" s="549">
        <v>0</v>
      </c>
    </row>
    <row r="19" spans="1:5" ht="38.25">
      <c r="A19" s="547" t="s">
        <v>570</v>
      </c>
      <c r="B19" s="548" t="s">
        <v>651</v>
      </c>
      <c r="C19" s="549">
        <v>217</v>
      </c>
      <c r="D19" s="549">
        <v>0</v>
      </c>
      <c r="E19" s="549">
        <v>0</v>
      </c>
    </row>
    <row r="20" spans="1:5" ht="38.25">
      <c r="A20" s="547" t="s">
        <v>571</v>
      </c>
      <c r="B20" s="548" t="s">
        <v>652</v>
      </c>
      <c r="C20" s="549">
        <v>1607</v>
      </c>
      <c r="D20" s="549">
        <v>0</v>
      </c>
      <c r="E20" s="549">
        <v>1977</v>
      </c>
    </row>
    <row r="21" spans="1:5" ht="25.5">
      <c r="A21" s="550" t="s">
        <v>572</v>
      </c>
      <c r="B21" s="551" t="s">
        <v>653</v>
      </c>
      <c r="C21" s="552">
        <v>2710</v>
      </c>
      <c r="D21" s="552">
        <v>0</v>
      </c>
      <c r="E21" s="552">
        <v>1986</v>
      </c>
    </row>
    <row r="22" spans="1:5" ht="12.75">
      <c r="A22" s="547" t="s">
        <v>682</v>
      </c>
      <c r="B22" s="548" t="s">
        <v>654</v>
      </c>
      <c r="C22" s="549">
        <v>60</v>
      </c>
      <c r="D22" s="549">
        <v>0</v>
      </c>
      <c r="E22" s="549">
        <v>0</v>
      </c>
    </row>
    <row r="23" spans="1:5" ht="25.5">
      <c r="A23" s="547" t="s">
        <v>683</v>
      </c>
      <c r="B23" s="548" t="s">
        <v>655</v>
      </c>
      <c r="C23" s="549">
        <v>60</v>
      </c>
      <c r="D23" s="549">
        <v>0</v>
      </c>
      <c r="E23" s="549">
        <v>0</v>
      </c>
    </row>
    <row r="24" spans="1:5" ht="25.5">
      <c r="A24" s="550" t="s">
        <v>657</v>
      </c>
      <c r="B24" s="551" t="s">
        <v>656</v>
      </c>
      <c r="C24" s="552">
        <v>60</v>
      </c>
      <c r="D24" s="552">
        <v>0</v>
      </c>
      <c r="E24" s="552">
        <v>0</v>
      </c>
    </row>
    <row r="25" spans="1:7" ht="12.75">
      <c r="A25" s="550" t="s">
        <v>659</v>
      </c>
      <c r="B25" s="551" t="s">
        <v>658</v>
      </c>
      <c r="C25" s="552">
        <v>2770</v>
      </c>
      <c r="D25" s="552">
        <v>0</v>
      </c>
      <c r="E25" s="552">
        <v>1986</v>
      </c>
      <c r="G25" s="657"/>
    </row>
    <row r="26" spans="1:5" ht="25.5">
      <c r="A26" s="547" t="s">
        <v>684</v>
      </c>
      <c r="B26" s="548" t="s">
        <v>685</v>
      </c>
      <c r="C26" s="549">
        <v>1127</v>
      </c>
      <c r="D26" s="549">
        <v>0</v>
      </c>
      <c r="E26" s="549">
        <v>603</v>
      </c>
    </row>
    <row r="27" spans="1:5" ht="25.5">
      <c r="A27" s="550" t="s">
        <v>664</v>
      </c>
      <c r="B27" s="551" t="s">
        <v>686</v>
      </c>
      <c r="C27" s="552">
        <v>1127</v>
      </c>
      <c r="D27" s="552">
        <v>0</v>
      </c>
      <c r="E27" s="552">
        <v>603</v>
      </c>
    </row>
    <row r="28" spans="1:5" ht="25.5">
      <c r="A28" s="550" t="s">
        <v>687</v>
      </c>
      <c r="B28" s="551" t="s">
        <v>688</v>
      </c>
      <c r="C28" s="552">
        <v>1127</v>
      </c>
      <c r="D28" s="552">
        <v>0</v>
      </c>
      <c r="E28" s="552">
        <v>603</v>
      </c>
    </row>
    <row r="29" spans="1:5" ht="25.5">
      <c r="A29" s="547" t="s">
        <v>667</v>
      </c>
      <c r="B29" s="548" t="s">
        <v>660</v>
      </c>
      <c r="C29" s="549">
        <v>0</v>
      </c>
      <c r="D29" s="549">
        <v>0</v>
      </c>
      <c r="E29" s="549">
        <v>34</v>
      </c>
    </row>
    <row r="30" spans="1:5" ht="25.5">
      <c r="A30" s="550" t="s">
        <v>689</v>
      </c>
      <c r="B30" s="551" t="s">
        <v>661</v>
      </c>
      <c r="C30" s="552">
        <v>0</v>
      </c>
      <c r="D30" s="552">
        <v>0</v>
      </c>
      <c r="E30" s="552">
        <v>34</v>
      </c>
    </row>
    <row r="31" spans="1:5" ht="12.75">
      <c r="A31" s="550" t="s">
        <v>669</v>
      </c>
      <c r="B31" s="551" t="s">
        <v>662</v>
      </c>
      <c r="C31" s="552">
        <v>6264</v>
      </c>
      <c r="D31" s="552">
        <v>0</v>
      </c>
      <c r="E31" s="552">
        <v>7610</v>
      </c>
    </row>
    <row r="32" spans="1:5" ht="12.75">
      <c r="A32" s="547" t="s">
        <v>690</v>
      </c>
      <c r="B32" s="548" t="s">
        <v>663</v>
      </c>
      <c r="C32" s="549">
        <v>2031</v>
      </c>
      <c r="D32" s="549">
        <v>0</v>
      </c>
      <c r="E32" s="549">
        <v>2031</v>
      </c>
    </row>
    <row r="33" spans="1:5" ht="12.75">
      <c r="A33" s="547" t="s">
        <v>691</v>
      </c>
      <c r="B33" s="548" t="s">
        <v>665</v>
      </c>
      <c r="C33" s="549">
        <v>27</v>
      </c>
      <c r="D33" s="549">
        <v>0</v>
      </c>
      <c r="E33" s="549">
        <v>274</v>
      </c>
    </row>
    <row r="34" spans="1:5" ht="12.75">
      <c r="A34" s="547" t="s">
        <v>692</v>
      </c>
      <c r="B34" s="548" t="s">
        <v>666</v>
      </c>
      <c r="C34" s="549">
        <v>246</v>
      </c>
      <c r="D34" s="549">
        <v>0</v>
      </c>
      <c r="E34" s="549">
        <v>761</v>
      </c>
    </row>
    <row r="35" spans="1:7" ht="12.75">
      <c r="A35" s="550" t="s">
        <v>693</v>
      </c>
      <c r="B35" s="551" t="s">
        <v>668</v>
      </c>
      <c r="C35" s="552">
        <v>2304</v>
      </c>
      <c r="D35" s="552">
        <v>0</v>
      </c>
      <c r="E35" s="552">
        <v>3066</v>
      </c>
      <c r="G35" s="657"/>
    </row>
    <row r="36" spans="1:5" ht="25.5">
      <c r="A36" s="547" t="s">
        <v>694</v>
      </c>
      <c r="B36" s="548" t="s">
        <v>670</v>
      </c>
      <c r="C36" s="549">
        <v>3899</v>
      </c>
      <c r="D36" s="549">
        <v>0</v>
      </c>
      <c r="E36" s="549">
        <v>4544</v>
      </c>
    </row>
    <row r="37" spans="1:5" ht="25.5">
      <c r="A37" s="547" t="s">
        <v>695</v>
      </c>
      <c r="B37" s="548" t="s">
        <v>671</v>
      </c>
      <c r="C37" s="549">
        <v>20</v>
      </c>
      <c r="D37" s="549">
        <v>0</v>
      </c>
      <c r="E37" s="549">
        <v>0</v>
      </c>
    </row>
    <row r="38" spans="1:7" ht="25.5">
      <c r="A38" s="550" t="s">
        <v>696</v>
      </c>
      <c r="B38" s="551" t="s">
        <v>672</v>
      </c>
      <c r="C38" s="552">
        <v>3919</v>
      </c>
      <c r="D38" s="552">
        <v>0</v>
      </c>
      <c r="E38" s="552">
        <v>4544</v>
      </c>
      <c r="G38" s="657"/>
    </row>
    <row r="39" spans="1:5" ht="25.5">
      <c r="A39" s="547" t="s">
        <v>697</v>
      </c>
      <c r="B39" s="548" t="s">
        <v>673</v>
      </c>
      <c r="C39" s="549">
        <v>41</v>
      </c>
      <c r="D39" s="549">
        <v>0</v>
      </c>
      <c r="E39" s="549">
        <v>0</v>
      </c>
    </row>
    <row r="40" spans="1:5" ht="25.5">
      <c r="A40" s="550" t="s">
        <v>698</v>
      </c>
      <c r="B40" s="551" t="s">
        <v>674</v>
      </c>
      <c r="C40" s="552">
        <v>41</v>
      </c>
      <c r="D40" s="552">
        <v>0</v>
      </c>
      <c r="E40" s="552">
        <v>0</v>
      </c>
    </row>
    <row r="41" spans="1:5" ht="12.75">
      <c r="A41" s="550" t="s">
        <v>699</v>
      </c>
      <c r="B41" s="551" t="s">
        <v>675</v>
      </c>
      <c r="C41" s="552">
        <v>3960</v>
      </c>
      <c r="D41" s="552">
        <v>0</v>
      </c>
      <c r="E41" s="552">
        <v>4544</v>
      </c>
    </row>
    <row r="42" spans="1:5" ht="12.75">
      <c r="A42" s="550" t="s">
        <v>700</v>
      </c>
      <c r="B42" s="551" t="s">
        <v>676</v>
      </c>
      <c r="C42" s="552">
        <v>6264</v>
      </c>
      <c r="D42" s="552">
        <v>0</v>
      </c>
      <c r="E42" s="552">
        <v>7610</v>
      </c>
    </row>
  </sheetData>
  <sheetProtection/>
  <mergeCells count="1">
    <mergeCell ref="A1:E1"/>
  </mergeCells>
  <printOptions horizontalCentered="1"/>
  <pageMargins left="0.7874015748031497" right="0.8267716535433072" top="1.1023622047244095" bottom="0.984251968503937" header="0.7874015748031497" footer="0.7874015748031497"/>
  <pageSetup fitToHeight="3" horizontalDpi="300" verticalDpi="300" orientation="portrait" paperSize="9" scale="69" r:id="rId1"/>
  <headerFooter alignWithMargins="0">
    <oddHeader>&amp;R&amp;"Times New Roman,Félkövér dőlt"7.1. tájékoztató tábla a ……/2017 (……) Társulási határozathoz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17.375" style="0" customWidth="1"/>
    <col min="4" max="4" width="21.125" style="0" customWidth="1"/>
    <col min="5" max="5" width="20.625" style="0" customWidth="1"/>
    <col min="6" max="6" width="20.00390625" style="0" customWidth="1"/>
    <col min="7" max="7" width="17.00390625" style="0" customWidth="1"/>
    <col min="8" max="8" width="22.125" style="0" customWidth="1"/>
    <col min="9" max="9" width="15.00390625" style="0" customWidth="1"/>
  </cols>
  <sheetData>
    <row r="1" spans="1:9" ht="22.5" customHeight="1">
      <c r="A1" s="655" t="s">
        <v>591</v>
      </c>
      <c r="B1" s="656"/>
      <c r="C1" s="656"/>
      <c r="D1" s="656"/>
      <c r="E1" s="656"/>
      <c r="F1" s="656"/>
      <c r="G1" s="656"/>
      <c r="H1" s="656"/>
      <c r="I1" s="656"/>
    </row>
    <row r="2" spans="1:9" ht="60">
      <c r="A2" s="546" t="s">
        <v>535</v>
      </c>
      <c r="B2" s="546" t="s">
        <v>52</v>
      </c>
      <c r="C2" s="546" t="s">
        <v>575</v>
      </c>
      <c r="D2" s="546" t="s">
        <v>576</v>
      </c>
      <c r="E2" s="546" t="s">
        <v>577</v>
      </c>
      <c r="F2" s="546" t="s">
        <v>578</v>
      </c>
      <c r="G2" s="546" t="s">
        <v>579</v>
      </c>
      <c r="H2" s="546" t="s">
        <v>580</v>
      </c>
      <c r="I2" s="546" t="s">
        <v>581</v>
      </c>
    </row>
    <row r="3" spans="1:9" ht="15">
      <c r="A3" s="546">
        <v>1</v>
      </c>
      <c r="B3" s="546">
        <v>2</v>
      </c>
      <c r="C3" s="546">
        <v>3</v>
      </c>
      <c r="D3" s="546">
        <v>4</v>
      </c>
      <c r="E3" s="546">
        <v>5</v>
      </c>
      <c r="F3" s="546">
        <v>6</v>
      </c>
      <c r="G3" s="546">
        <v>7</v>
      </c>
      <c r="H3" s="546">
        <v>8</v>
      </c>
      <c r="I3" s="546">
        <v>9</v>
      </c>
    </row>
    <row r="4" spans="1:9" ht="25.5">
      <c r="A4" s="550" t="s">
        <v>40</v>
      </c>
      <c r="B4" s="551" t="s">
        <v>582</v>
      </c>
      <c r="C4" s="552">
        <v>0</v>
      </c>
      <c r="D4" s="552">
        <v>0</v>
      </c>
      <c r="E4" s="552">
        <v>3726</v>
      </c>
      <c r="F4" s="552">
        <v>0</v>
      </c>
      <c r="G4" s="552">
        <v>42</v>
      </c>
      <c r="H4" s="552">
        <v>0</v>
      </c>
      <c r="I4" s="552">
        <v>3768</v>
      </c>
    </row>
    <row r="5" spans="1:9" ht="12.75">
      <c r="A5" s="547" t="s">
        <v>50</v>
      </c>
      <c r="B5" s="548" t="s">
        <v>583</v>
      </c>
      <c r="C5" s="549">
        <v>0</v>
      </c>
      <c r="D5" s="549">
        <v>0</v>
      </c>
      <c r="E5" s="549">
        <v>1380</v>
      </c>
      <c r="F5" s="549">
        <v>0</v>
      </c>
      <c r="G5" s="549">
        <v>0</v>
      </c>
      <c r="H5" s="549">
        <v>0</v>
      </c>
      <c r="I5" s="549">
        <v>1380</v>
      </c>
    </row>
    <row r="6" spans="1:9" ht="12.75">
      <c r="A6" s="550" t="s">
        <v>541</v>
      </c>
      <c r="B6" s="551" t="s">
        <v>584</v>
      </c>
      <c r="C6" s="552">
        <v>0</v>
      </c>
      <c r="D6" s="552">
        <v>0</v>
      </c>
      <c r="E6" s="552">
        <v>1380</v>
      </c>
      <c r="F6" s="552">
        <v>0</v>
      </c>
      <c r="G6" s="552">
        <v>0</v>
      </c>
      <c r="H6" s="552">
        <v>0</v>
      </c>
      <c r="I6" s="552">
        <v>1380</v>
      </c>
    </row>
    <row r="7" spans="1:9" ht="12.75">
      <c r="A7" s="547" t="s">
        <v>546</v>
      </c>
      <c r="B7" s="548" t="s">
        <v>701</v>
      </c>
      <c r="C7" s="549">
        <v>0</v>
      </c>
      <c r="D7" s="549">
        <v>0</v>
      </c>
      <c r="E7" s="549">
        <v>0</v>
      </c>
      <c r="F7" s="549">
        <v>0</v>
      </c>
      <c r="G7" s="549">
        <v>42</v>
      </c>
      <c r="H7" s="549">
        <v>0</v>
      </c>
      <c r="I7" s="549">
        <v>42</v>
      </c>
    </row>
    <row r="8" spans="1:9" ht="12.75">
      <c r="A8" s="550" t="s">
        <v>702</v>
      </c>
      <c r="B8" s="551" t="s">
        <v>703</v>
      </c>
      <c r="C8" s="552">
        <v>0</v>
      </c>
      <c r="D8" s="552">
        <v>0</v>
      </c>
      <c r="E8" s="552">
        <v>0</v>
      </c>
      <c r="F8" s="552">
        <v>0</v>
      </c>
      <c r="G8" s="552">
        <v>42</v>
      </c>
      <c r="H8" s="552">
        <v>0</v>
      </c>
      <c r="I8" s="552">
        <v>42</v>
      </c>
    </row>
    <row r="9" spans="1:9" ht="12.75">
      <c r="A9" s="550" t="s">
        <v>547</v>
      </c>
      <c r="B9" s="551" t="s">
        <v>585</v>
      </c>
      <c r="C9" s="552">
        <v>0</v>
      </c>
      <c r="D9" s="552">
        <v>0</v>
      </c>
      <c r="E9" s="552">
        <v>5106</v>
      </c>
      <c r="F9" s="552">
        <v>0</v>
      </c>
      <c r="G9" s="552">
        <v>0</v>
      </c>
      <c r="H9" s="552">
        <v>0</v>
      </c>
      <c r="I9" s="552">
        <v>5106</v>
      </c>
    </row>
    <row r="10" spans="1:9" ht="25.5">
      <c r="A10" s="550" t="s">
        <v>548</v>
      </c>
      <c r="B10" s="551" t="s">
        <v>586</v>
      </c>
      <c r="C10" s="552">
        <v>0</v>
      </c>
      <c r="D10" s="552">
        <v>0</v>
      </c>
      <c r="E10" s="552">
        <v>704</v>
      </c>
      <c r="F10" s="552">
        <v>0</v>
      </c>
      <c r="G10" s="552">
        <v>0</v>
      </c>
      <c r="H10" s="552">
        <v>0</v>
      </c>
      <c r="I10" s="552">
        <v>704</v>
      </c>
    </row>
    <row r="11" spans="1:9" ht="12.75">
      <c r="A11" s="547" t="s">
        <v>549</v>
      </c>
      <c r="B11" s="548" t="s">
        <v>704</v>
      </c>
      <c r="C11" s="549">
        <v>0</v>
      </c>
      <c r="D11" s="549">
        <v>0</v>
      </c>
      <c r="E11" s="549">
        <v>3022</v>
      </c>
      <c r="F11" s="549">
        <v>0</v>
      </c>
      <c r="G11" s="549">
        <v>0</v>
      </c>
      <c r="H11" s="549">
        <v>0</v>
      </c>
      <c r="I11" s="549">
        <v>3022</v>
      </c>
    </row>
    <row r="12" spans="1:9" ht="25.5">
      <c r="A12" s="550" t="s">
        <v>551</v>
      </c>
      <c r="B12" s="551" t="s">
        <v>587</v>
      </c>
      <c r="C12" s="552">
        <v>0</v>
      </c>
      <c r="D12" s="552">
        <v>0</v>
      </c>
      <c r="E12" s="552">
        <v>3726</v>
      </c>
      <c r="F12" s="552">
        <v>0</v>
      </c>
      <c r="G12" s="552">
        <v>0</v>
      </c>
      <c r="H12" s="552">
        <v>0</v>
      </c>
      <c r="I12" s="552">
        <v>3726</v>
      </c>
    </row>
    <row r="13" spans="1:9" ht="25.5">
      <c r="A13" s="550" t="s">
        <v>552</v>
      </c>
      <c r="B13" s="551" t="s">
        <v>705</v>
      </c>
      <c r="C13" s="552">
        <v>0</v>
      </c>
      <c r="D13" s="552">
        <v>0</v>
      </c>
      <c r="E13" s="552">
        <v>1836</v>
      </c>
      <c r="F13" s="552">
        <v>0</v>
      </c>
      <c r="G13" s="552">
        <v>0</v>
      </c>
      <c r="H13" s="552">
        <v>0</v>
      </c>
      <c r="I13" s="552">
        <v>1836</v>
      </c>
    </row>
    <row r="14" spans="1:9" ht="25.5">
      <c r="A14" s="547" t="s">
        <v>554</v>
      </c>
      <c r="B14" s="548" t="s">
        <v>706</v>
      </c>
      <c r="C14" s="549">
        <v>0</v>
      </c>
      <c r="D14" s="549">
        <v>0</v>
      </c>
      <c r="E14" s="549">
        <v>1836</v>
      </c>
      <c r="F14" s="549">
        <v>0</v>
      </c>
      <c r="G14" s="549">
        <v>0</v>
      </c>
      <c r="H14" s="549">
        <v>0</v>
      </c>
      <c r="I14" s="549">
        <v>1836</v>
      </c>
    </row>
    <row r="15" spans="1:9" ht="12.75">
      <c r="A15" s="550" t="s">
        <v>556</v>
      </c>
      <c r="B15" s="551" t="s">
        <v>588</v>
      </c>
      <c r="C15" s="552">
        <v>0</v>
      </c>
      <c r="D15" s="552">
        <v>0</v>
      </c>
      <c r="E15" s="552">
        <v>3726</v>
      </c>
      <c r="F15" s="552">
        <v>0</v>
      </c>
      <c r="G15" s="552">
        <v>0</v>
      </c>
      <c r="H15" s="552">
        <v>0</v>
      </c>
      <c r="I15" s="552">
        <v>3726</v>
      </c>
    </row>
    <row r="16" spans="1:9" ht="12.75">
      <c r="A16" s="550" t="s">
        <v>557</v>
      </c>
      <c r="B16" s="551" t="s">
        <v>589</v>
      </c>
      <c r="C16" s="552">
        <v>0</v>
      </c>
      <c r="D16" s="552">
        <v>0</v>
      </c>
      <c r="E16" s="552">
        <v>1380</v>
      </c>
      <c r="F16" s="552">
        <v>0</v>
      </c>
      <c r="G16" s="552">
        <v>0</v>
      </c>
      <c r="H16" s="552">
        <v>0</v>
      </c>
      <c r="I16" s="552">
        <v>1380</v>
      </c>
    </row>
  </sheetData>
  <sheetProtection/>
  <mergeCells count="1">
    <mergeCell ref="A1:I1"/>
  </mergeCells>
  <printOptions horizontalCentered="1"/>
  <pageMargins left="0.3937007874015748" right="0.3937007874015748" top="1.2598425196850394" bottom="0.984251968503937" header="0.7874015748031497" footer="0.7874015748031497"/>
  <pageSetup fitToHeight="1" fitToWidth="1" horizontalDpi="600" verticalDpi="600" orientation="landscape" paperSize="9" scale="81" r:id="rId1"/>
  <headerFooter alignWithMargins="0">
    <oddHeader>&amp;R&amp;"Times New Roman CE,Félkövér dőlt"7.2. tájékoztató tábla a ……/2017. (……) Társulási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zoomScale="110" zoomScaleNormal="110" zoomScaleSheetLayoutView="100" workbookViewId="0" topLeftCell="A1">
      <selection activeCell="Q29" sqref="Q29"/>
    </sheetView>
  </sheetViews>
  <sheetFormatPr defaultColWidth="9.00390625" defaultRowHeight="12.75"/>
  <cols>
    <col min="1" max="1" width="10.125" style="251" customWidth="1"/>
    <col min="2" max="2" width="62.00390625" style="251" bestFit="1" customWidth="1"/>
    <col min="3" max="3" width="14.50390625" style="252" bestFit="1" customWidth="1"/>
    <col min="4" max="4" width="12.875" style="252" customWidth="1"/>
    <col min="5" max="5" width="13.125" style="252" bestFit="1" customWidth="1"/>
    <col min="6" max="6" width="7.125" style="506" bestFit="1" customWidth="1"/>
    <col min="7" max="7" width="7.875" style="507" customWidth="1"/>
    <col min="8" max="16384" width="9.375" style="262" customWidth="1"/>
  </cols>
  <sheetData>
    <row r="1" spans="1:5" ht="15.75" customHeight="1">
      <c r="A1" s="554" t="s">
        <v>4</v>
      </c>
      <c r="B1" s="554"/>
      <c r="C1" s="554"/>
      <c r="D1" s="554"/>
      <c r="E1" s="554"/>
    </row>
    <row r="2" spans="1:5" ht="15.75" customHeight="1" thickBot="1">
      <c r="A2" s="35" t="s">
        <v>110</v>
      </c>
      <c r="B2" s="35"/>
      <c r="C2" s="249"/>
      <c r="D2" s="249"/>
      <c r="E2" s="249" t="s">
        <v>153</v>
      </c>
    </row>
    <row r="3" spans="1:5" ht="30" customHeight="1">
      <c r="A3" s="555" t="s">
        <v>59</v>
      </c>
      <c r="B3" s="557" t="s">
        <v>6</v>
      </c>
      <c r="C3" s="559" t="str">
        <f>+CONCATENATE(LEFT(ÖSSZEFÜGGÉSEK!A4,4),". évi")</f>
        <v>2016. évi</v>
      </c>
      <c r="D3" s="559"/>
      <c r="E3" s="560"/>
    </row>
    <row r="4" spans="1:7" ht="24.75" thickBot="1">
      <c r="A4" s="556"/>
      <c r="B4" s="558"/>
      <c r="C4" s="37" t="s">
        <v>175</v>
      </c>
      <c r="D4" s="37" t="s">
        <v>180</v>
      </c>
      <c r="E4" s="38" t="s">
        <v>181</v>
      </c>
      <c r="F4" s="506" t="s">
        <v>573</v>
      </c>
      <c r="G4" s="507" t="s">
        <v>574</v>
      </c>
    </row>
    <row r="5" spans="1:7" s="263" customFormat="1" ht="12" customHeight="1" thickBot="1">
      <c r="A5" s="227" t="s">
        <v>337</v>
      </c>
      <c r="B5" s="228" t="s">
        <v>338</v>
      </c>
      <c r="C5" s="228" t="s">
        <v>339</v>
      </c>
      <c r="D5" s="228" t="s">
        <v>340</v>
      </c>
      <c r="E5" s="276" t="s">
        <v>341</v>
      </c>
      <c r="F5" s="506"/>
      <c r="G5" s="507"/>
    </row>
    <row r="6" spans="1:7" s="264" customFormat="1" ht="12" customHeight="1" thickBot="1">
      <c r="A6" s="222" t="s">
        <v>7</v>
      </c>
      <c r="B6" s="223" t="s">
        <v>222</v>
      </c>
      <c r="C6" s="254">
        <f>SUM(C7:C12)</f>
        <v>0</v>
      </c>
      <c r="D6" s="254">
        <f>SUM(D7:D12)</f>
        <v>0</v>
      </c>
      <c r="E6" s="237">
        <f>SUM(E7:E12)</f>
        <v>0</v>
      </c>
      <c r="F6" s="506"/>
      <c r="G6" s="507">
        <f>E6-D6</f>
        <v>0</v>
      </c>
    </row>
    <row r="7" spans="1:7" s="264" customFormat="1" ht="12" customHeight="1">
      <c r="A7" s="217" t="s">
        <v>71</v>
      </c>
      <c r="B7" s="265" t="s">
        <v>223</v>
      </c>
      <c r="C7" s="256"/>
      <c r="D7" s="256"/>
      <c r="E7" s="239"/>
      <c r="F7" s="506"/>
      <c r="G7" s="507">
        <f aca="true" t="shared" si="0" ref="G7:G70">E7-D7</f>
        <v>0</v>
      </c>
    </row>
    <row r="8" spans="1:7" s="264" customFormat="1" ht="12" customHeight="1">
      <c r="A8" s="216" t="s">
        <v>72</v>
      </c>
      <c r="B8" s="266" t="s">
        <v>224</v>
      </c>
      <c r="C8" s="255"/>
      <c r="D8" s="255"/>
      <c r="E8" s="238"/>
      <c r="F8" s="506"/>
      <c r="G8" s="507">
        <f t="shared" si="0"/>
        <v>0</v>
      </c>
    </row>
    <row r="9" spans="1:7" s="264" customFormat="1" ht="12" customHeight="1">
      <c r="A9" s="216" t="s">
        <v>73</v>
      </c>
      <c r="B9" s="266" t="s">
        <v>225</v>
      </c>
      <c r="C9" s="255"/>
      <c r="D9" s="255"/>
      <c r="E9" s="238"/>
      <c r="F9" s="506"/>
      <c r="G9" s="507">
        <f t="shared" si="0"/>
        <v>0</v>
      </c>
    </row>
    <row r="10" spans="1:7" s="264" customFormat="1" ht="12" customHeight="1">
      <c r="A10" s="216" t="s">
        <v>74</v>
      </c>
      <c r="B10" s="266" t="s">
        <v>226</v>
      </c>
      <c r="C10" s="255"/>
      <c r="D10" s="255"/>
      <c r="E10" s="238"/>
      <c r="F10" s="506"/>
      <c r="G10" s="507">
        <f t="shared" si="0"/>
        <v>0</v>
      </c>
    </row>
    <row r="11" spans="1:7" s="264" customFormat="1" ht="12" customHeight="1">
      <c r="A11" s="216" t="s">
        <v>106</v>
      </c>
      <c r="B11" s="266" t="s">
        <v>227</v>
      </c>
      <c r="C11" s="255"/>
      <c r="D11" s="255"/>
      <c r="E11" s="238"/>
      <c r="F11" s="506"/>
      <c r="G11" s="507">
        <f t="shared" si="0"/>
        <v>0</v>
      </c>
    </row>
    <row r="12" spans="1:7" s="264" customFormat="1" ht="12" customHeight="1" thickBot="1">
      <c r="A12" s="218" t="s">
        <v>75</v>
      </c>
      <c r="B12" s="267" t="s">
        <v>228</v>
      </c>
      <c r="C12" s="257"/>
      <c r="D12" s="257"/>
      <c r="E12" s="240"/>
      <c r="F12" s="506"/>
      <c r="G12" s="507">
        <f t="shared" si="0"/>
        <v>0</v>
      </c>
    </row>
    <row r="13" spans="1:7" s="264" customFormat="1" ht="12" customHeight="1" thickBot="1">
      <c r="A13" s="222" t="s">
        <v>8</v>
      </c>
      <c r="B13" s="244" t="s">
        <v>229</v>
      </c>
      <c r="C13" s="254">
        <f>SUM(C14:C18)</f>
        <v>114277</v>
      </c>
      <c r="D13" s="254">
        <f>SUM(D14:D18)</f>
        <v>125823</v>
      </c>
      <c r="E13" s="237">
        <f>SUM(E14:E18)</f>
        <v>127229</v>
      </c>
      <c r="F13" s="506">
        <f>E13/D13</f>
        <v>1.0111744275688865</v>
      </c>
      <c r="G13" s="507">
        <f t="shared" si="0"/>
        <v>1406</v>
      </c>
    </row>
    <row r="14" spans="1:7" s="264" customFormat="1" ht="12" customHeight="1">
      <c r="A14" s="217" t="s">
        <v>77</v>
      </c>
      <c r="B14" s="265" t="s">
        <v>230</v>
      </c>
      <c r="C14" s="256"/>
      <c r="D14" s="256"/>
      <c r="E14" s="239"/>
      <c r="F14" s="506"/>
      <c r="G14" s="507">
        <f t="shared" si="0"/>
        <v>0</v>
      </c>
    </row>
    <row r="15" spans="1:7" s="264" customFormat="1" ht="12" customHeight="1">
      <c r="A15" s="216" t="s">
        <v>78</v>
      </c>
      <c r="B15" s="266" t="s">
        <v>231</v>
      </c>
      <c r="C15" s="255"/>
      <c r="D15" s="255"/>
      <c r="E15" s="238"/>
      <c r="F15" s="506"/>
      <c r="G15" s="507">
        <f t="shared" si="0"/>
        <v>0</v>
      </c>
    </row>
    <row r="16" spans="1:7" s="264" customFormat="1" ht="12" customHeight="1">
      <c r="A16" s="216" t="s">
        <v>79</v>
      </c>
      <c r="B16" s="266" t="s">
        <v>232</v>
      </c>
      <c r="C16" s="255"/>
      <c r="D16" s="255"/>
      <c r="E16" s="238"/>
      <c r="F16" s="506"/>
      <c r="G16" s="507">
        <f t="shared" si="0"/>
        <v>0</v>
      </c>
    </row>
    <row r="17" spans="1:7" s="264" customFormat="1" ht="12" customHeight="1">
      <c r="A17" s="216" t="s">
        <v>80</v>
      </c>
      <c r="B17" s="266" t="s">
        <v>233</v>
      </c>
      <c r="C17" s="255"/>
      <c r="D17" s="255"/>
      <c r="E17" s="238"/>
      <c r="F17" s="506"/>
      <c r="G17" s="507">
        <f t="shared" si="0"/>
        <v>0</v>
      </c>
    </row>
    <row r="18" spans="1:7" s="264" customFormat="1" ht="12" customHeight="1">
      <c r="A18" s="216" t="s">
        <v>81</v>
      </c>
      <c r="B18" s="266" t="s">
        <v>234</v>
      </c>
      <c r="C18" s="255">
        <v>114277</v>
      </c>
      <c r="D18" s="255">
        <v>125823</v>
      </c>
      <c r="E18" s="238">
        <v>127229</v>
      </c>
      <c r="F18" s="506">
        <f>E18/D18</f>
        <v>1.0111744275688865</v>
      </c>
      <c r="G18" s="507">
        <f t="shared" si="0"/>
        <v>1406</v>
      </c>
    </row>
    <row r="19" spans="1:7" s="264" customFormat="1" ht="12" customHeight="1" thickBot="1">
      <c r="A19" s="218" t="s">
        <v>88</v>
      </c>
      <c r="B19" s="267" t="s">
        <v>235</v>
      </c>
      <c r="C19" s="257"/>
      <c r="D19" s="257"/>
      <c r="E19" s="240"/>
      <c r="F19" s="506"/>
      <c r="G19" s="507">
        <f t="shared" si="0"/>
        <v>0</v>
      </c>
    </row>
    <row r="20" spans="1:7" s="264" customFormat="1" ht="12" customHeight="1" thickBot="1">
      <c r="A20" s="222" t="s">
        <v>9</v>
      </c>
      <c r="B20" s="223" t="s">
        <v>236</v>
      </c>
      <c r="C20" s="254">
        <f>SUM(C21:C25)</f>
        <v>2020</v>
      </c>
      <c r="D20" s="254">
        <f>SUM(D21:D25)</f>
        <v>1604</v>
      </c>
      <c r="E20" s="237">
        <f>SUM(E21:E25)</f>
        <v>1604</v>
      </c>
      <c r="F20" s="506"/>
      <c r="G20" s="507">
        <f t="shared" si="0"/>
        <v>0</v>
      </c>
    </row>
    <row r="21" spans="1:7" s="264" customFormat="1" ht="12" customHeight="1">
      <c r="A21" s="217" t="s">
        <v>60</v>
      </c>
      <c r="B21" s="265" t="s">
        <v>237</v>
      </c>
      <c r="C21" s="256"/>
      <c r="D21" s="256"/>
      <c r="E21" s="239"/>
      <c r="F21" s="506"/>
      <c r="G21" s="507">
        <f t="shared" si="0"/>
        <v>0</v>
      </c>
    </row>
    <row r="22" spans="1:7" s="264" customFormat="1" ht="12" customHeight="1">
      <c r="A22" s="216" t="s">
        <v>61</v>
      </c>
      <c r="B22" s="266" t="s">
        <v>238</v>
      </c>
      <c r="C22" s="255"/>
      <c r="D22" s="255"/>
      <c r="E22" s="238"/>
      <c r="F22" s="506"/>
      <c r="G22" s="507">
        <f t="shared" si="0"/>
        <v>0</v>
      </c>
    </row>
    <row r="23" spans="1:7" s="264" customFormat="1" ht="12" customHeight="1">
      <c r="A23" s="216" t="s">
        <v>62</v>
      </c>
      <c r="B23" s="266" t="s">
        <v>239</v>
      </c>
      <c r="C23" s="255"/>
      <c r="D23" s="255"/>
      <c r="E23" s="238"/>
      <c r="F23" s="506"/>
      <c r="G23" s="507">
        <f t="shared" si="0"/>
        <v>0</v>
      </c>
    </row>
    <row r="24" spans="1:7" s="264" customFormat="1" ht="12" customHeight="1">
      <c r="A24" s="216" t="s">
        <v>63</v>
      </c>
      <c r="B24" s="266" t="s">
        <v>240</v>
      </c>
      <c r="C24" s="255"/>
      <c r="D24" s="255"/>
      <c r="E24" s="238"/>
      <c r="F24" s="506"/>
      <c r="G24" s="507">
        <f t="shared" si="0"/>
        <v>0</v>
      </c>
    </row>
    <row r="25" spans="1:7" s="264" customFormat="1" ht="12" customHeight="1">
      <c r="A25" s="216" t="s">
        <v>118</v>
      </c>
      <c r="B25" s="266" t="s">
        <v>241</v>
      </c>
      <c r="C25" s="255">
        <v>2020</v>
      </c>
      <c r="D25" s="255">
        <v>1604</v>
      </c>
      <c r="E25" s="238">
        <v>1604</v>
      </c>
      <c r="F25" s="506">
        <f>E25/D25</f>
        <v>1</v>
      </c>
      <c r="G25" s="507">
        <f t="shared" si="0"/>
        <v>0</v>
      </c>
    </row>
    <row r="26" spans="1:7" s="264" customFormat="1" ht="12" customHeight="1" thickBot="1">
      <c r="A26" s="218" t="s">
        <v>119</v>
      </c>
      <c r="B26" s="246" t="s">
        <v>242</v>
      </c>
      <c r="C26" s="257"/>
      <c r="D26" s="257"/>
      <c r="E26" s="240"/>
      <c r="F26" s="506"/>
      <c r="G26" s="507">
        <f t="shared" si="0"/>
        <v>0</v>
      </c>
    </row>
    <row r="27" spans="1:7" s="264" customFormat="1" ht="12" customHeight="1" thickBot="1">
      <c r="A27" s="222" t="s">
        <v>120</v>
      </c>
      <c r="B27" s="223" t="s">
        <v>243</v>
      </c>
      <c r="C27" s="260">
        <f>+C28+C31+C32+C33</f>
        <v>0</v>
      </c>
      <c r="D27" s="260">
        <f>+D28+D31+D32+D33</f>
        <v>0</v>
      </c>
      <c r="E27" s="273">
        <f>+E28+E31+E32+E33</f>
        <v>0</v>
      </c>
      <c r="F27" s="506"/>
      <c r="G27" s="507">
        <f t="shared" si="0"/>
        <v>0</v>
      </c>
    </row>
    <row r="28" spans="1:7" s="264" customFormat="1" ht="12" customHeight="1">
      <c r="A28" s="217" t="s">
        <v>244</v>
      </c>
      <c r="B28" s="265" t="s">
        <v>245</v>
      </c>
      <c r="C28" s="275">
        <f>+C29+C30</f>
        <v>0</v>
      </c>
      <c r="D28" s="275">
        <f>+D29+D30</f>
        <v>0</v>
      </c>
      <c r="E28" s="274">
        <f>+E29+E30</f>
        <v>0</v>
      </c>
      <c r="F28" s="506"/>
      <c r="G28" s="507">
        <f t="shared" si="0"/>
        <v>0</v>
      </c>
    </row>
    <row r="29" spans="1:7" s="264" customFormat="1" ht="12" customHeight="1">
      <c r="A29" s="216" t="s">
        <v>246</v>
      </c>
      <c r="B29" s="266" t="s">
        <v>247</v>
      </c>
      <c r="C29" s="255"/>
      <c r="D29" s="255"/>
      <c r="E29" s="238"/>
      <c r="F29" s="506"/>
      <c r="G29" s="507">
        <f t="shared" si="0"/>
        <v>0</v>
      </c>
    </row>
    <row r="30" spans="1:7" s="264" customFormat="1" ht="12" customHeight="1">
      <c r="A30" s="216" t="s">
        <v>248</v>
      </c>
      <c r="B30" s="266" t="s">
        <v>249</v>
      </c>
      <c r="C30" s="255"/>
      <c r="D30" s="255"/>
      <c r="E30" s="238"/>
      <c r="F30" s="506"/>
      <c r="G30" s="507">
        <f t="shared" si="0"/>
        <v>0</v>
      </c>
    </row>
    <row r="31" spans="1:7" s="264" customFormat="1" ht="12" customHeight="1">
      <c r="A31" s="216" t="s">
        <v>250</v>
      </c>
      <c r="B31" s="266" t="s">
        <v>251</v>
      </c>
      <c r="C31" s="255"/>
      <c r="D31" s="255"/>
      <c r="E31" s="238"/>
      <c r="F31" s="506"/>
      <c r="G31" s="507">
        <f t="shared" si="0"/>
        <v>0</v>
      </c>
    </row>
    <row r="32" spans="1:7" s="264" customFormat="1" ht="12" customHeight="1">
      <c r="A32" s="216" t="s">
        <v>252</v>
      </c>
      <c r="B32" s="266" t="s">
        <v>253</v>
      </c>
      <c r="C32" s="255"/>
      <c r="D32" s="255"/>
      <c r="E32" s="238"/>
      <c r="F32" s="506"/>
      <c r="G32" s="507">
        <f t="shared" si="0"/>
        <v>0</v>
      </c>
    </row>
    <row r="33" spans="1:7" s="264" customFormat="1" ht="12" customHeight="1" thickBot="1">
      <c r="A33" s="218" t="s">
        <v>254</v>
      </c>
      <c r="B33" s="246" t="s">
        <v>255</v>
      </c>
      <c r="C33" s="257"/>
      <c r="D33" s="257"/>
      <c r="E33" s="240"/>
      <c r="F33" s="506"/>
      <c r="G33" s="507">
        <f t="shared" si="0"/>
        <v>0</v>
      </c>
    </row>
    <row r="34" spans="1:7" s="264" customFormat="1" ht="12" customHeight="1" thickBot="1">
      <c r="A34" s="222" t="s">
        <v>11</v>
      </c>
      <c r="B34" s="223" t="s">
        <v>256</v>
      </c>
      <c r="C34" s="254">
        <f>SUM(C35:C44)</f>
        <v>17208</v>
      </c>
      <c r="D34" s="254">
        <f>SUM(D35:D44)</f>
        <v>22755</v>
      </c>
      <c r="E34" s="237">
        <f>SUM(E35:E44)</f>
        <v>20646</v>
      </c>
      <c r="F34" s="506">
        <f>E34/D34</f>
        <v>0.9073170731707317</v>
      </c>
      <c r="G34" s="507">
        <f t="shared" si="0"/>
        <v>-2109</v>
      </c>
    </row>
    <row r="35" spans="1:7" s="264" customFormat="1" ht="12" customHeight="1">
      <c r="A35" s="217" t="s">
        <v>64</v>
      </c>
      <c r="B35" s="265" t="s">
        <v>257</v>
      </c>
      <c r="C35" s="256"/>
      <c r="D35" s="256"/>
      <c r="E35" s="239"/>
      <c r="F35" s="506"/>
      <c r="G35" s="507">
        <f t="shared" si="0"/>
        <v>0</v>
      </c>
    </row>
    <row r="36" spans="1:7" s="264" customFormat="1" ht="12" customHeight="1">
      <c r="A36" s="216" t="s">
        <v>65</v>
      </c>
      <c r="B36" s="266" t="s">
        <v>258</v>
      </c>
      <c r="C36" s="255">
        <v>2247</v>
      </c>
      <c r="D36" s="255">
        <v>1606</v>
      </c>
      <c r="E36" s="238">
        <v>1596</v>
      </c>
      <c r="F36" s="506">
        <f>E36/D36</f>
        <v>0.9937733499377335</v>
      </c>
      <c r="G36" s="507">
        <f t="shared" si="0"/>
        <v>-10</v>
      </c>
    </row>
    <row r="37" spans="1:7" s="264" customFormat="1" ht="12" customHeight="1">
      <c r="A37" s="216" t="s">
        <v>66</v>
      </c>
      <c r="B37" s="266" t="s">
        <v>259</v>
      </c>
      <c r="C37" s="255">
        <v>430</v>
      </c>
      <c r="D37" s="255">
        <v>343</v>
      </c>
      <c r="E37" s="238">
        <v>244</v>
      </c>
      <c r="F37" s="506">
        <f>E37/D37</f>
        <v>0.7113702623906706</v>
      </c>
      <c r="G37" s="507">
        <f t="shared" si="0"/>
        <v>-99</v>
      </c>
    </row>
    <row r="38" spans="1:7" s="264" customFormat="1" ht="12" customHeight="1">
      <c r="A38" s="216" t="s">
        <v>122</v>
      </c>
      <c r="B38" s="266" t="s">
        <v>260</v>
      </c>
      <c r="C38" s="255"/>
      <c r="D38" s="255"/>
      <c r="E38" s="238"/>
      <c r="F38" s="506"/>
      <c r="G38" s="507">
        <f t="shared" si="0"/>
        <v>0</v>
      </c>
    </row>
    <row r="39" spans="1:7" s="264" customFormat="1" ht="12" customHeight="1">
      <c r="A39" s="216" t="s">
        <v>123</v>
      </c>
      <c r="B39" s="266" t="s">
        <v>261</v>
      </c>
      <c r="C39" s="255">
        <v>9180</v>
      </c>
      <c r="D39" s="255">
        <v>12389</v>
      </c>
      <c r="E39" s="238">
        <v>12389</v>
      </c>
      <c r="F39" s="506">
        <f>E39/D39</f>
        <v>1</v>
      </c>
      <c r="G39" s="507">
        <f t="shared" si="0"/>
        <v>0</v>
      </c>
    </row>
    <row r="40" spans="1:7" s="264" customFormat="1" ht="12" customHeight="1">
      <c r="A40" s="216" t="s">
        <v>124</v>
      </c>
      <c r="B40" s="266" t="s">
        <v>262</v>
      </c>
      <c r="C40" s="255">
        <v>2347</v>
      </c>
      <c r="D40" s="255">
        <v>3127</v>
      </c>
      <c r="E40" s="238">
        <v>3127</v>
      </c>
      <c r="F40" s="506">
        <f>E40/D40</f>
        <v>1</v>
      </c>
      <c r="G40" s="507">
        <f t="shared" si="0"/>
        <v>0</v>
      </c>
    </row>
    <row r="41" spans="1:7" s="264" customFormat="1" ht="12" customHeight="1">
      <c r="A41" s="216" t="s">
        <v>125</v>
      </c>
      <c r="B41" s="266" t="s">
        <v>263</v>
      </c>
      <c r="C41" s="255">
        <v>3000</v>
      </c>
      <c r="D41" s="255">
        <v>5278</v>
      </c>
      <c r="E41" s="238">
        <v>3277</v>
      </c>
      <c r="F41" s="506">
        <f>E41/D41</f>
        <v>0.6208791208791209</v>
      </c>
      <c r="G41" s="507">
        <f t="shared" si="0"/>
        <v>-2001</v>
      </c>
    </row>
    <row r="42" spans="1:7" s="264" customFormat="1" ht="12" customHeight="1">
      <c r="A42" s="216" t="s">
        <v>126</v>
      </c>
      <c r="B42" s="266" t="s">
        <v>264</v>
      </c>
      <c r="C42" s="255">
        <v>4</v>
      </c>
      <c r="D42" s="255">
        <v>12</v>
      </c>
      <c r="E42" s="238">
        <v>13</v>
      </c>
      <c r="F42" s="506">
        <f>E42/D42</f>
        <v>1.0833333333333333</v>
      </c>
      <c r="G42" s="507">
        <f t="shared" si="0"/>
        <v>1</v>
      </c>
    </row>
    <row r="43" spans="1:7" s="264" customFormat="1" ht="12" customHeight="1">
      <c r="A43" s="216" t="s">
        <v>265</v>
      </c>
      <c r="B43" s="266" t="s">
        <v>266</v>
      </c>
      <c r="C43" s="258"/>
      <c r="D43" s="258"/>
      <c r="E43" s="241"/>
      <c r="F43" s="506"/>
      <c r="G43" s="507">
        <f t="shared" si="0"/>
        <v>0</v>
      </c>
    </row>
    <row r="44" spans="1:7" s="264" customFormat="1" ht="12" customHeight="1" thickBot="1">
      <c r="A44" s="218" t="s">
        <v>267</v>
      </c>
      <c r="B44" s="267" t="s">
        <v>268</v>
      </c>
      <c r="C44" s="259"/>
      <c r="D44" s="259"/>
      <c r="E44" s="242"/>
      <c r="F44" s="506"/>
      <c r="G44" s="507">
        <f t="shared" si="0"/>
        <v>0</v>
      </c>
    </row>
    <row r="45" spans="1:7" s="264" customFormat="1" ht="12" customHeight="1" thickBot="1">
      <c r="A45" s="222" t="s">
        <v>12</v>
      </c>
      <c r="B45" s="223" t="s">
        <v>269</v>
      </c>
      <c r="C45" s="254">
        <f>SUM(C46:C50)</f>
        <v>0</v>
      </c>
      <c r="D45" s="254">
        <f>SUM(D46:D50)</f>
        <v>0</v>
      </c>
      <c r="E45" s="237">
        <f>SUM(E46:E50)</f>
        <v>0</v>
      </c>
      <c r="F45" s="506"/>
      <c r="G45" s="507">
        <f t="shared" si="0"/>
        <v>0</v>
      </c>
    </row>
    <row r="46" spans="1:7" s="264" customFormat="1" ht="12" customHeight="1">
      <c r="A46" s="217" t="s">
        <v>67</v>
      </c>
      <c r="B46" s="265" t="s">
        <v>270</v>
      </c>
      <c r="C46" s="277"/>
      <c r="D46" s="277"/>
      <c r="E46" s="243"/>
      <c r="F46" s="506"/>
      <c r="G46" s="507">
        <f t="shared" si="0"/>
        <v>0</v>
      </c>
    </row>
    <row r="47" spans="1:7" s="264" customFormat="1" ht="12" customHeight="1">
      <c r="A47" s="216" t="s">
        <v>68</v>
      </c>
      <c r="B47" s="266" t="s">
        <v>271</v>
      </c>
      <c r="C47" s="258"/>
      <c r="D47" s="258"/>
      <c r="E47" s="241"/>
      <c r="F47" s="506"/>
      <c r="G47" s="507">
        <f t="shared" si="0"/>
        <v>0</v>
      </c>
    </row>
    <row r="48" spans="1:7" s="264" customFormat="1" ht="12" customHeight="1">
      <c r="A48" s="216" t="s">
        <v>272</v>
      </c>
      <c r="B48" s="266" t="s">
        <v>273</v>
      </c>
      <c r="C48" s="258"/>
      <c r="D48" s="258"/>
      <c r="E48" s="241"/>
      <c r="F48" s="506"/>
      <c r="G48" s="507">
        <f t="shared" si="0"/>
        <v>0</v>
      </c>
    </row>
    <row r="49" spans="1:7" s="264" customFormat="1" ht="12" customHeight="1">
      <c r="A49" s="216" t="s">
        <v>274</v>
      </c>
      <c r="B49" s="266" t="s">
        <v>275</v>
      </c>
      <c r="C49" s="258"/>
      <c r="D49" s="258"/>
      <c r="E49" s="241"/>
      <c r="F49" s="506"/>
      <c r="G49" s="507">
        <f t="shared" si="0"/>
        <v>0</v>
      </c>
    </row>
    <row r="50" spans="1:7" s="264" customFormat="1" ht="12" customHeight="1" thickBot="1">
      <c r="A50" s="218" t="s">
        <v>276</v>
      </c>
      <c r="B50" s="267" t="s">
        <v>277</v>
      </c>
      <c r="C50" s="259"/>
      <c r="D50" s="259"/>
      <c r="E50" s="242"/>
      <c r="F50" s="506"/>
      <c r="G50" s="507">
        <f t="shared" si="0"/>
        <v>0</v>
      </c>
    </row>
    <row r="51" spans="1:7" s="264" customFormat="1" ht="17.25" customHeight="1" thickBot="1">
      <c r="A51" s="222" t="s">
        <v>127</v>
      </c>
      <c r="B51" s="223" t="s">
        <v>278</v>
      </c>
      <c r="C51" s="254">
        <f>SUM(C52:C54)</f>
        <v>0</v>
      </c>
      <c r="D51" s="254">
        <f>SUM(D52:D54)</f>
        <v>0</v>
      </c>
      <c r="E51" s="237">
        <f>SUM(E52:E54)</f>
        <v>0</v>
      </c>
      <c r="F51" s="506"/>
      <c r="G51" s="507">
        <f t="shared" si="0"/>
        <v>0</v>
      </c>
    </row>
    <row r="52" spans="1:7" s="264" customFormat="1" ht="12" customHeight="1">
      <c r="A52" s="217" t="s">
        <v>69</v>
      </c>
      <c r="B52" s="265" t="s">
        <v>279</v>
      </c>
      <c r="C52" s="256"/>
      <c r="D52" s="256"/>
      <c r="E52" s="239"/>
      <c r="F52" s="506"/>
      <c r="G52" s="507">
        <f t="shared" si="0"/>
        <v>0</v>
      </c>
    </row>
    <row r="53" spans="1:7" s="264" customFormat="1" ht="12" customHeight="1">
      <c r="A53" s="216" t="s">
        <v>70</v>
      </c>
      <c r="B53" s="266" t="s">
        <v>280</v>
      </c>
      <c r="C53" s="255"/>
      <c r="D53" s="255"/>
      <c r="E53" s="238"/>
      <c r="F53" s="506"/>
      <c r="G53" s="507">
        <f t="shared" si="0"/>
        <v>0</v>
      </c>
    </row>
    <row r="54" spans="1:7" s="264" customFormat="1" ht="12" customHeight="1">
      <c r="A54" s="216" t="s">
        <v>281</v>
      </c>
      <c r="B54" s="266" t="s">
        <v>282</v>
      </c>
      <c r="C54" s="255"/>
      <c r="D54" s="255"/>
      <c r="E54" s="238"/>
      <c r="F54" s="506"/>
      <c r="G54" s="507">
        <f t="shared" si="0"/>
        <v>0</v>
      </c>
    </row>
    <row r="55" spans="1:7" s="264" customFormat="1" ht="12" customHeight="1" thickBot="1">
      <c r="A55" s="218" t="s">
        <v>283</v>
      </c>
      <c r="B55" s="267" t="s">
        <v>284</v>
      </c>
      <c r="C55" s="257"/>
      <c r="D55" s="257"/>
      <c r="E55" s="240"/>
      <c r="F55" s="506"/>
      <c r="G55" s="507">
        <f t="shared" si="0"/>
        <v>0</v>
      </c>
    </row>
    <row r="56" spans="1:7" s="264" customFormat="1" ht="12" customHeight="1" thickBot="1">
      <c r="A56" s="222" t="s">
        <v>14</v>
      </c>
      <c r="B56" s="244" t="s">
        <v>285</v>
      </c>
      <c r="C56" s="254">
        <f>SUM(C57:C59)</f>
        <v>0</v>
      </c>
      <c r="D56" s="254">
        <f>SUM(D57:D59)</f>
        <v>0</v>
      </c>
      <c r="E56" s="237">
        <f>SUM(E57:E59)</f>
        <v>0</v>
      </c>
      <c r="F56" s="506"/>
      <c r="G56" s="507">
        <f t="shared" si="0"/>
        <v>0</v>
      </c>
    </row>
    <row r="57" spans="1:7" s="264" customFormat="1" ht="12" customHeight="1">
      <c r="A57" s="217" t="s">
        <v>128</v>
      </c>
      <c r="B57" s="265" t="s">
        <v>286</v>
      </c>
      <c r="C57" s="258"/>
      <c r="D57" s="258"/>
      <c r="E57" s="241"/>
      <c r="F57" s="506"/>
      <c r="G57" s="507">
        <f t="shared" si="0"/>
        <v>0</v>
      </c>
    </row>
    <row r="58" spans="1:7" s="264" customFormat="1" ht="12" customHeight="1">
      <c r="A58" s="216" t="s">
        <v>129</v>
      </c>
      <c r="B58" s="266" t="s">
        <v>287</v>
      </c>
      <c r="C58" s="258"/>
      <c r="D58" s="258"/>
      <c r="E58" s="241"/>
      <c r="F58" s="506"/>
      <c r="G58" s="507">
        <f t="shared" si="0"/>
        <v>0</v>
      </c>
    </row>
    <row r="59" spans="1:7" s="264" customFormat="1" ht="12" customHeight="1">
      <c r="A59" s="216" t="s">
        <v>154</v>
      </c>
      <c r="B59" s="266" t="s">
        <v>288</v>
      </c>
      <c r="C59" s="258"/>
      <c r="D59" s="258"/>
      <c r="E59" s="241"/>
      <c r="F59" s="506"/>
      <c r="G59" s="507">
        <f t="shared" si="0"/>
        <v>0</v>
      </c>
    </row>
    <row r="60" spans="1:7" s="264" customFormat="1" ht="12" customHeight="1" thickBot="1">
      <c r="A60" s="218" t="s">
        <v>289</v>
      </c>
      <c r="B60" s="267" t="s">
        <v>290</v>
      </c>
      <c r="C60" s="258"/>
      <c r="D60" s="258"/>
      <c r="E60" s="241"/>
      <c r="F60" s="506"/>
      <c r="G60" s="507">
        <f t="shared" si="0"/>
        <v>0</v>
      </c>
    </row>
    <row r="61" spans="1:7" s="264" customFormat="1" ht="12" customHeight="1" thickBot="1">
      <c r="A61" s="222" t="s">
        <v>15</v>
      </c>
      <c r="B61" s="223" t="s">
        <v>291</v>
      </c>
      <c r="C61" s="260">
        <f>+C6+C13+C20+C27+C34+C45+C51+C56</f>
        <v>133505</v>
      </c>
      <c r="D61" s="260">
        <f>+D6+D13+D20+D27+D34+D45+D51+D56</f>
        <v>150182</v>
      </c>
      <c r="E61" s="273">
        <f>+E6+E13+E20+E27+E34+E45+E51+E56</f>
        <v>149479</v>
      </c>
      <c r="F61" s="506">
        <f>E61/D61</f>
        <v>0.9953190129309771</v>
      </c>
      <c r="G61" s="507">
        <f t="shared" si="0"/>
        <v>-703</v>
      </c>
    </row>
    <row r="62" spans="1:7" s="264" customFormat="1" ht="12" customHeight="1" thickBot="1">
      <c r="A62" s="278" t="s">
        <v>292</v>
      </c>
      <c r="B62" s="244" t="s">
        <v>293</v>
      </c>
      <c r="C62" s="254">
        <f>+C63+C64+C65</f>
        <v>0</v>
      </c>
      <c r="D62" s="254">
        <f>+D63+D64+D65</f>
        <v>0</v>
      </c>
      <c r="E62" s="237">
        <f>+E63+E64+E65</f>
        <v>0</v>
      </c>
      <c r="F62" s="506"/>
      <c r="G62" s="507">
        <f t="shared" si="0"/>
        <v>0</v>
      </c>
    </row>
    <row r="63" spans="1:7" s="264" customFormat="1" ht="12" customHeight="1">
      <c r="A63" s="217" t="s">
        <v>294</v>
      </c>
      <c r="B63" s="265" t="s">
        <v>295</v>
      </c>
      <c r="C63" s="258"/>
      <c r="D63" s="258"/>
      <c r="E63" s="241"/>
      <c r="F63" s="506"/>
      <c r="G63" s="507">
        <f t="shared" si="0"/>
        <v>0</v>
      </c>
    </row>
    <row r="64" spans="1:7" s="264" customFormat="1" ht="12" customHeight="1">
      <c r="A64" s="216" t="s">
        <v>296</v>
      </c>
      <c r="B64" s="266" t="s">
        <v>297</v>
      </c>
      <c r="C64" s="258"/>
      <c r="D64" s="258"/>
      <c r="E64" s="241"/>
      <c r="F64" s="506"/>
      <c r="G64" s="507">
        <f t="shared" si="0"/>
        <v>0</v>
      </c>
    </row>
    <row r="65" spans="1:7" s="264" customFormat="1" ht="12" customHeight="1" thickBot="1">
      <c r="A65" s="218" t="s">
        <v>298</v>
      </c>
      <c r="B65" s="202" t="s">
        <v>342</v>
      </c>
      <c r="C65" s="258"/>
      <c r="D65" s="258"/>
      <c r="E65" s="241"/>
      <c r="F65" s="506"/>
      <c r="G65" s="507">
        <f t="shared" si="0"/>
        <v>0</v>
      </c>
    </row>
    <row r="66" spans="1:7" s="264" customFormat="1" ht="12" customHeight="1" thickBot="1">
      <c r="A66" s="278" t="s">
        <v>299</v>
      </c>
      <c r="B66" s="244" t="s">
        <v>300</v>
      </c>
      <c r="C66" s="254">
        <f>+C67+C68+C69+C70</f>
        <v>0</v>
      </c>
      <c r="D66" s="254">
        <f>+D67+D68+D69+D70</f>
        <v>0</v>
      </c>
      <c r="E66" s="237">
        <f>+E67+E68+E69+E70</f>
        <v>0</v>
      </c>
      <c r="F66" s="506"/>
      <c r="G66" s="507">
        <f t="shared" si="0"/>
        <v>0</v>
      </c>
    </row>
    <row r="67" spans="1:7" s="264" customFormat="1" ht="13.5" customHeight="1">
      <c r="A67" s="217" t="s">
        <v>107</v>
      </c>
      <c r="B67" s="265" t="s">
        <v>301</v>
      </c>
      <c r="C67" s="258"/>
      <c r="D67" s="258"/>
      <c r="E67" s="241"/>
      <c r="F67" s="506"/>
      <c r="G67" s="507">
        <f t="shared" si="0"/>
        <v>0</v>
      </c>
    </row>
    <row r="68" spans="1:7" s="264" customFormat="1" ht="12" customHeight="1">
      <c r="A68" s="216" t="s">
        <v>108</v>
      </c>
      <c r="B68" s="266" t="s">
        <v>302</v>
      </c>
      <c r="C68" s="258"/>
      <c r="D68" s="258"/>
      <c r="E68" s="241"/>
      <c r="F68" s="506"/>
      <c r="G68" s="507">
        <f t="shared" si="0"/>
        <v>0</v>
      </c>
    </row>
    <row r="69" spans="1:7" s="264" customFormat="1" ht="12" customHeight="1">
      <c r="A69" s="216" t="s">
        <v>303</v>
      </c>
      <c r="B69" s="266" t="s">
        <v>304</v>
      </c>
      <c r="C69" s="258"/>
      <c r="D69" s="258"/>
      <c r="E69" s="241"/>
      <c r="F69" s="506"/>
      <c r="G69" s="507">
        <f t="shared" si="0"/>
        <v>0</v>
      </c>
    </row>
    <row r="70" spans="1:7" s="264" customFormat="1" ht="12" customHeight="1" thickBot="1">
      <c r="A70" s="218" t="s">
        <v>305</v>
      </c>
      <c r="B70" s="267" t="s">
        <v>306</v>
      </c>
      <c r="C70" s="258"/>
      <c r="D70" s="258"/>
      <c r="E70" s="241"/>
      <c r="F70" s="506"/>
      <c r="G70" s="507">
        <f t="shared" si="0"/>
        <v>0</v>
      </c>
    </row>
    <row r="71" spans="1:7" s="264" customFormat="1" ht="12" customHeight="1" thickBot="1">
      <c r="A71" s="278" t="s">
        <v>307</v>
      </c>
      <c r="B71" s="244" t="s">
        <v>308</v>
      </c>
      <c r="C71" s="254">
        <f>+C72+C73</f>
        <v>936</v>
      </c>
      <c r="D71" s="254">
        <f>+D72+D73</f>
        <v>2124</v>
      </c>
      <c r="E71" s="237">
        <f>+E72+E73</f>
        <v>2124</v>
      </c>
      <c r="F71" s="506">
        <f>E71/D71</f>
        <v>1</v>
      </c>
      <c r="G71" s="507">
        <f aca="true" t="shared" si="1" ref="G71:G85">E71-D71</f>
        <v>0</v>
      </c>
    </row>
    <row r="72" spans="1:7" s="264" customFormat="1" ht="12" customHeight="1">
      <c r="A72" s="217" t="s">
        <v>309</v>
      </c>
      <c r="B72" s="265" t="s">
        <v>310</v>
      </c>
      <c r="C72" s="258">
        <v>936</v>
      </c>
      <c r="D72" s="258">
        <v>2124</v>
      </c>
      <c r="E72" s="241">
        <v>2124</v>
      </c>
      <c r="F72" s="506">
        <f>E72/D72</f>
        <v>1</v>
      </c>
      <c r="G72" s="507">
        <f t="shared" si="1"/>
        <v>0</v>
      </c>
    </row>
    <row r="73" spans="1:7" s="264" customFormat="1" ht="12" customHeight="1" thickBot="1">
      <c r="A73" s="218" t="s">
        <v>311</v>
      </c>
      <c r="B73" s="267" t="s">
        <v>312</v>
      </c>
      <c r="C73" s="258"/>
      <c r="D73" s="258"/>
      <c r="E73" s="241"/>
      <c r="F73" s="506"/>
      <c r="G73" s="507">
        <f t="shared" si="1"/>
        <v>0</v>
      </c>
    </row>
    <row r="74" spans="1:7" s="264" customFormat="1" ht="12" customHeight="1" thickBot="1">
      <c r="A74" s="278" t="s">
        <v>313</v>
      </c>
      <c r="B74" s="244" t="s">
        <v>314</v>
      </c>
      <c r="C74" s="254">
        <f>+C75+C76+C77</f>
        <v>0</v>
      </c>
      <c r="D74" s="254">
        <f>+D75+D76+D77</f>
        <v>0</v>
      </c>
      <c r="E74" s="237">
        <f>+E75+E76+E77</f>
        <v>0</v>
      </c>
      <c r="F74" s="506"/>
      <c r="G74" s="507">
        <f t="shared" si="1"/>
        <v>0</v>
      </c>
    </row>
    <row r="75" spans="1:7" s="264" customFormat="1" ht="12" customHeight="1">
      <c r="A75" s="217" t="s">
        <v>315</v>
      </c>
      <c r="B75" s="265" t="s">
        <v>316</v>
      </c>
      <c r="C75" s="258"/>
      <c r="D75" s="258"/>
      <c r="E75" s="241"/>
      <c r="F75" s="506"/>
      <c r="G75" s="507">
        <f t="shared" si="1"/>
        <v>0</v>
      </c>
    </row>
    <row r="76" spans="1:7" s="264" customFormat="1" ht="12" customHeight="1">
      <c r="A76" s="216" t="s">
        <v>317</v>
      </c>
      <c r="B76" s="266" t="s">
        <v>318</v>
      </c>
      <c r="C76" s="258"/>
      <c r="D76" s="258"/>
      <c r="E76" s="241"/>
      <c r="F76" s="506"/>
      <c r="G76" s="507">
        <f t="shared" si="1"/>
        <v>0</v>
      </c>
    </row>
    <row r="77" spans="1:7" s="264" customFormat="1" ht="12" customHeight="1" thickBot="1">
      <c r="A77" s="218" t="s">
        <v>319</v>
      </c>
      <c r="B77" s="246" t="s">
        <v>320</v>
      </c>
      <c r="C77" s="258"/>
      <c r="D77" s="258"/>
      <c r="E77" s="241"/>
      <c r="F77" s="506"/>
      <c r="G77" s="507">
        <f t="shared" si="1"/>
        <v>0</v>
      </c>
    </row>
    <row r="78" spans="1:7" s="264" customFormat="1" ht="12" customHeight="1" thickBot="1">
      <c r="A78" s="278" t="s">
        <v>321</v>
      </c>
      <c r="B78" s="244" t="s">
        <v>322</v>
      </c>
      <c r="C78" s="254">
        <f>+C79+C80+C81+C82</f>
        <v>0</v>
      </c>
      <c r="D78" s="254">
        <f>+D79+D80+D81+D82</f>
        <v>0</v>
      </c>
      <c r="E78" s="237">
        <f>+E79+E80+E81+E82</f>
        <v>0</v>
      </c>
      <c r="F78" s="506"/>
      <c r="G78" s="507">
        <f t="shared" si="1"/>
        <v>0</v>
      </c>
    </row>
    <row r="79" spans="1:7" s="264" customFormat="1" ht="12" customHeight="1">
      <c r="A79" s="268" t="s">
        <v>323</v>
      </c>
      <c r="B79" s="265" t="s">
        <v>324</v>
      </c>
      <c r="C79" s="258"/>
      <c r="D79" s="258"/>
      <c r="E79" s="241"/>
      <c r="F79" s="506"/>
      <c r="G79" s="507">
        <f t="shared" si="1"/>
        <v>0</v>
      </c>
    </row>
    <row r="80" spans="1:7" s="264" customFormat="1" ht="12" customHeight="1">
      <c r="A80" s="269" t="s">
        <v>325</v>
      </c>
      <c r="B80" s="266" t="s">
        <v>326</v>
      </c>
      <c r="C80" s="258"/>
      <c r="D80" s="258"/>
      <c r="E80" s="241"/>
      <c r="F80" s="506"/>
      <c r="G80" s="507">
        <f t="shared" si="1"/>
        <v>0</v>
      </c>
    </row>
    <row r="81" spans="1:7" s="264" customFormat="1" ht="12" customHeight="1">
      <c r="A81" s="269" t="s">
        <v>327</v>
      </c>
      <c r="B81" s="266" t="s">
        <v>328</v>
      </c>
      <c r="C81" s="258"/>
      <c r="D81" s="258"/>
      <c r="E81" s="241"/>
      <c r="F81" s="506"/>
      <c r="G81" s="507">
        <f t="shared" si="1"/>
        <v>0</v>
      </c>
    </row>
    <row r="82" spans="1:7" s="264" customFormat="1" ht="12" customHeight="1" thickBot="1">
      <c r="A82" s="279" t="s">
        <v>329</v>
      </c>
      <c r="B82" s="246" t="s">
        <v>330</v>
      </c>
      <c r="C82" s="258"/>
      <c r="D82" s="258"/>
      <c r="E82" s="241"/>
      <c r="F82" s="506"/>
      <c r="G82" s="507">
        <f t="shared" si="1"/>
        <v>0</v>
      </c>
    </row>
    <row r="83" spans="1:7" s="264" customFormat="1" ht="12" customHeight="1" thickBot="1">
      <c r="A83" s="278" t="s">
        <v>331</v>
      </c>
      <c r="B83" s="244" t="s">
        <v>332</v>
      </c>
      <c r="C83" s="281"/>
      <c r="D83" s="281"/>
      <c r="E83" s="282"/>
      <c r="F83" s="506"/>
      <c r="G83" s="507">
        <f t="shared" si="1"/>
        <v>0</v>
      </c>
    </row>
    <row r="84" spans="1:7" s="264" customFormat="1" ht="12" customHeight="1" thickBot="1">
      <c r="A84" s="278" t="s">
        <v>333</v>
      </c>
      <c r="B84" s="200" t="s">
        <v>334</v>
      </c>
      <c r="C84" s="260">
        <f>+C62+C66+C71+C74+C78+C83</f>
        <v>936</v>
      </c>
      <c r="D84" s="260">
        <f>+D62+D66+D71+D74+D78+D83</f>
        <v>2124</v>
      </c>
      <c r="E84" s="273">
        <f>+E62+E66+E71+E74+E78+E83</f>
        <v>2124</v>
      </c>
      <c r="F84" s="506">
        <f>E84/D84</f>
        <v>1</v>
      </c>
      <c r="G84" s="507">
        <f t="shared" si="1"/>
        <v>0</v>
      </c>
    </row>
    <row r="85" spans="1:7" s="264" customFormat="1" ht="21.75" thickBot="1">
      <c r="A85" s="280" t="s">
        <v>335</v>
      </c>
      <c r="B85" s="203" t="s">
        <v>336</v>
      </c>
      <c r="C85" s="260">
        <f>+C61+C84</f>
        <v>134441</v>
      </c>
      <c r="D85" s="260">
        <f>+D61+D84</f>
        <v>152306</v>
      </c>
      <c r="E85" s="273">
        <f>+E61+E84</f>
        <v>151603</v>
      </c>
      <c r="F85" s="506">
        <f>E85/D85</f>
        <v>0.9953842921487006</v>
      </c>
      <c r="G85" s="507">
        <f t="shared" si="1"/>
        <v>-703</v>
      </c>
    </row>
    <row r="86" spans="1:7" s="264" customFormat="1" ht="12" customHeight="1">
      <c r="A86" s="198"/>
      <c r="B86" s="198"/>
      <c r="C86" s="199"/>
      <c r="D86" s="199"/>
      <c r="E86" s="199"/>
      <c r="F86" s="506"/>
      <c r="G86" s="507"/>
    </row>
    <row r="87" spans="1:5" ht="16.5" customHeight="1">
      <c r="A87" s="554" t="s">
        <v>35</v>
      </c>
      <c r="B87" s="554"/>
      <c r="C87" s="554"/>
      <c r="D87" s="554"/>
      <c r="E87" s="554"/>
    </row>
    <row r="88" spans="1:7" s="270" customFormat="1" ht="16.5" customHeight="1" thickBot="1">
      <c r="A88" s="36" t="s">
        <v>111</v>
      </c>
      <c r="B88" s="36"/>
      <c r="C88" s="231"/>
      <c r="D88" s="231"/>
      <c r="E88" s="231" t="s">
        <v>153</v>
      </c>
      <c r="F88" s="508"/>
      <c r="G88" s="509"/>
    </row>
    <row r="89" spans="1:7" s="270" customFormat="1" ht="16.5" customHeight="1">
      <c r="A89" s="555" t="s">
        <v>59</v>
      </c>
      <c r="B89" s="557" t="s">
        <v>174</v>
      </c>
      <c r="C89" s="559" t="str">
        <f>+C3</f>
        <v>2016. évi</v>
      </c>
      <c r="D89" s="559"/>
      <c r="E89" s="560"/>
      <c r="F89" s="508"/>
      <c r="G89" s="509"/>
    </row>
    <row r="90" spans="1:5" ht="37.5" customHeight="1" thickBot="1">
      <c r="A90" s="556"/>
      <c r="B90" s="558"/>
      <c r="C90" s="37" t="s">
        <v>175</v>
      </c>
      <c r="D90" s="37" t="s">
        <v>180</v>
      </c>
      <c r="E90" s="38" t="s">
        <v>181</v>
      </c>
    </row>
    <row r="91" spans="1:7" s="263" customFormat="1" ht="12" customHeight="1" thickBot="1">
      <c r="A91" s="227" t="s">
        <v>337</v>
      </c>
      <c r="B91" s="228" t="s">
        <v>338</v>
      </c>
      <c r="C91" s="228" t="s">
        <v>339</v>
      </c>
      <c r="D91" s="228" t="s">
        <v>340</v>
      </c>
      <c r="E91" s="229" t="s">
        <v>341</v>
      </c>
      <c r="F91" s="506"/>
      <c r="G91" s="507"/>
    </row>
    <row r="92" spans="1:7" ht="12" customHeight="1" thickBot="1">
      <c r="A92" s="224" t="s">
        <v>7</v>
      </c>
      <c r="B92" s="226" t="s">
        <v>343</v>
      </c>
      <c r="C92" s="253">
        <f>SUM(C93:C97)</f>
        <v>132221</v>
      </c>
      <c r="D92" s="253">
        <f>SUM(D93:D97)</f>
        <v>150612</v>
      </c>
      <c r="E92" s="208">
        <f>SUM(E93:E97)</f>
        <v>145993</v>
      </c>
      <c r="F92" s="506">
        <f>E92/D92</f>
        <v>0.9693317929514249</v>
      </c>
      <c r="G92" s="507">
        <f aca="true" t="shared" si="2" ref="G92:G146">E92-D92</f>
        <v>-4619</v>
      </c>
    </row>
    <row r="93" spans="1:7" ht="12" customHeight="1">
      <c r="A93" s="219" t="s">
        <v>71</v>
      </c>
      <c r="B93" s="212" t="s">
        <v>36</v>
      </c>
      <c r="C93" s="86">
        <v>53113</v>
      </c>
      <c r="D93" s="86">
        <v>56211</v>
      </c>
      <c r="E93" s="207">
        <v>56199</v>
      </c>
      <c r="F93" s="506">
        <f>E93/D93</f>
        <v>0.9997865186529327</v>
      </c>
      <c r="G93" s="507">
        <f t="shared" si="2"/>
        <v>-12</v>
      </c>
    </row>
    <row r="94" spans="1:7" ht="12" customHeight="1">
      <c r="A94" s="216" t="s">
        <v>72</v>
      </c>
      <c r="B94" s="210" t="s">
        <v>130</v>
      </c>
      <c r="C94" s="255">
        <v>14872</v>
      </c>
      <c r="D94" s="255">
        <v>14996</v>
      </c>
      <c r="E94" s="238">
        <v>14994</v>
      </c>
      <c r="F94" s="506">
        <f>E94/D94</f>
        <v>0.9998666311016271</v>
      </c>
      <c r="G94" s="507">
        <f t="shared" si="2"/>
        <v>-2</v>
      </c>
    </row>
    <row r="95" spans="1:7" ht="12" customHeight="1">
      <c r="A95" s="216" t="s">
        <v>73</v>
      </c>
      <c r="B95" s="210" t="s">
        <v>99</v>
      </c>
      <c r="C95" s="257">
        <v>61338</v>
      </c>
      <c r="D95" s="257">
        <v>66427</v>
      </c>
      <c r="E95" s="240">
        <v>61822</v>
      </c>
      <c r="F95" s="506">
        <f>E95/D95</f>
        <v>0.9306757794270402</v>
      </c>
      <c r="G95" s="507">
        <f t="shared" si="2"/>
        <v>-4605</v>
      </c>
    </row>
    <row r="96" spans="1:7" ht="12" customHeight="1">
      <c r="A96" s="216" t="s">
        <v>74</v>
      </c>
      <c r="B96" s="213" t="s">
        <v>131</v>
      </c>
      <c r="C96" s="257"/>
      <c r="D96" s="257"/>
      <c r="E96" s="240"/>
      <c r="G96" s="507">
        <f t="shared" si="2"/>
        <v>0</v>
      </c>
    </row>
    <row r="97" spans="1:7" ht="12" customHeight="1">
      <c r="A97" s="216" t="s">
        <v>83</v>
      </c>
      <c r="B97" s="221" t="s">
        <v>132</v>
      </c>
      <c r="C97" s="257">
        <v>2898</v>
      </c>
      <c r="D97" s="257">
        <v>12978</v>
      </c>
      <c r="E97" s="240">
        <v>12978</v>
      </c>
      <c r="F97" s="506">
        <f>E97/D97</f>
        <v>1</v>
      </c>
      <c r="G97" s="507">
        <f t="shared" si="2"/>
        <v>0</v>
      </c>
    </row>
    <row r="98" spans="1:7" ht="12" customHeight="1">
      <c r="A98" s="216" t="s">
        <v>75</v>
      </c>
      <c r="B98" s="210" t="s">
        <v>344</v>
      </c>
      <c r="C98" s="257"/>
      <c r="D98" s="257"/>
      <c r="E98" s="240"/>
      <c r="G98" s="507">
        <f t="shared" si="2"/>
        <v>0</v>
      </c>
    </row>
    <row r="99" spans="1:7" ht="12" customHeight="1">
      <c r="A99" s="216" t="s">
        <v>76</v>
      </c>
      <c r="B99" s="233" t="s">
        <v>345</v>
      </c>
      <c r="C99" s="257"/>
      <c r="D99" s="257"/>
      <c r="E99" s="240"/>
      <c r="G99" s="507">
        <f t="shared" si="2"/>
        <v>0</v>
      </c>
    </row>
    <row r="100" spans="1:7" ht="12" customHeight="1">
      <c r="A100" s="216" t="s">
        <v>84</v>
      </c>
      <c r="B100" s="234" t="s">
        <v>346</v>
      </c>
      <c r="C100" s="257"/>
      <c r="D100" s="257"/>
      <c r="E100" s="240"/>
      <c r="G100" s="507">
        <f t="shared" si="2"/>
        <v>0</v>
      </c>
    </row>
    <row r="101" spans="1:7" ht="12" customHeight="1">
      <c r="A101" s="216" t="s">
        <v>85</v>
      </c>
      <c r="B101" s="234" t="s">
        <v>347</v>
      </c>
      <c r="C101" s="257"/>
      <c r="D101" s="257"/>
      <c r="E101" s="240"/>
      <c r="G101" s="507">
        <f t="shared" si="2"/>
        <v>0</v>
      </c>
    </row>
    <row r="102" spans="1:7" ht="12" customHeight="1">
      <c r="A102" s="216" t="s">
        <v>86</v>
      </c>
      <c r="B102" s="233" t="s">
        <v>348</v>
      </c>
      <c r="C102" s="257">
        <v>2898</v>
      </c>
      <c r="D102" s="257">
        <v>12978</v>
      </c>
      <c r="E102" s="240">
        <v>12978</v>
      </c>
      <c r="F102" s="506">
        <f>E102/D102</f>
        <v>1</v>
      </c>
      <c r="G102" s="507">
        <f t="shared" si="2"/>
        <v>0</v>
      </c>
    </row>
    <row r="103" spans="1:7" ht="12" customHeight="1">
      <c r="A103" s="216" t="s">
        <v>87</v>
      </c>
      <c r="B103" s="233" t="s">
        <v>532</v>
      </c>
      <c r="C103" s="257"/>
      <c r="D103" s="257"/>
      <c r="E103" s="240"/>
      <c r="G103" s="507">
        <f t="shared" si="2"/>
        <v>0</v>
      </c>
    </row>
    <row r="104" spans="1:7" ht="12" customHeight="1">
      <c r="A104" s="216" t="s">
        <v>89</v>
      </c>
      <c r="B104" s="234" t="s">
        <v>349</v>
      </c>
      <c r="C104" s="257"/>
      <c r="D104" s="257"/>
      <c r="E104" s="240"/>
      <c r="G104" s="507">
        <f t="shared" si="2"/>
        <v>0</v>
      </c>
    </row>
    <row r="105" spans="1:7" ht="12" customHeight="1">
      <c r="A105" s="215" t="s">
        <v>133</v>
      </c>
      <c r="B105" s="235" t="s">
        <v>350</v>
      </c>
      <c r="C105" s="257"/>
      <c r="D105" s="257"/>
      <c r="E105" s="240"/>
      <c r="G105" s="507">
        <f t="shared" si="2"/>
        <v>0</v>
      </c>
    </row>
    <row r="106" spans="1:7" ht="12" customHeight="1">
      <c r="A106" s="216" t="s">
        <v>351</v>
      </c>
      <c r="B106" s="235" t="s">
        <v>521</v>
      </c>
      <c r="C106" s="257"/>
      <c r="D106" s="257"/>
      <c r="E106" s="240"/>
      <c r="G106" s="507">
        <f t="shared" si="2"/>
        <v>0</v>
      </c>
    </row>
    <row r="107" spans="1:7" ht="12" customHeight="1" thickBot="1">
      <c r="A107" s="220" t="s">
        <v>352</v>
      </c>
      <c r="B107" s="236" t="s">
        <v>353</v>
      </c>
      <c r="C107" s="87"/>
      <c r="D107" s="87"/>
      <c r="E107" s="201"/>
      <c r="G107" s="507">
        <f t="shared" si="2"/>
        <v>0</v>
      </c>
    </row>
    <row r="108" spans="1:7" ht="12" customHeight="1" thickBot="1">
      <c r="A108" s="222" t="s">
        <v>8</v>
      </c>
      <c r="B108" s="225" t="s">
        <v>354</v>
      </c>
      <c r="C108" s="254">
        <f>+C109+C111+C113</f>
        <v>2020</v>
      </c>
      <c r="D108" s="254">
        <f>+D109+D111+D113</f>
        <v>1604</v>
      </c>
      <c r="E108" s="237">
        <f>+E109+E111+E113</f>
        <v>1603</v>
      </c>
      <c r="F108" s="506">
        <f>E108/D108</f>
        <v>0.9993765586034913</v>
      </c>
      <c r="G108" s="507">
        <f t="shared" si="2"/>
        <v>-1</v>
      </c>
    </row>
    <row r="109" spans="1:7" ht="12" customHeight="1">
      <c r="A109" s="217" t="s">
        <v>77</v>
      </c>
      <c r="B109" s="210" t="s">
        <v>152</v>
      </c>
      <c r="C109" s="256">
        <v>2020</v>
      </c>
      <c r="D109" s="256">
        <v>1604</v>
      </c>
      <c r="E109" s="239">
        <v>1603</v>
      </c>
      <c r="F109" s="506">
        <f>E109/D109</f>
        <v>0.9993765586034913</v>
      </c>
      <c r="G109" s="507">
        <f t="shared" si="2"/>
        <v>-1</v>
      </c>
    </row>
    <row r="110" spans="1:7" ht="12" customHeight="1">
      <c r="A110" s="217" t="s">
        <v>78</v>
      </c>
      <c r="B110" s="214" t="s">
        <v>355</v>
      </c>
      <c r="C110" s="256"/>
      <c r="D110" s="256"/>
      <c r="E110" s="239"/>
      <c r="G110" s="507">
        <f t="shared" si="2"/>
        <v>0</v>
      </c>
    </row>
    <row r="111" spans="1:7" ht="15.75">
      <c r="A111" s="217" t="s">
        <v>79</v>
      </c>
      <c r="B111" s="214" t="s">
        <v>134</v>
      </c>
      <c r="C111" s="255"/>
      <c r="D111" s="255"/>
      <c r="E111" s="238"/>
      <c r="G111" s="507">
        <f t="shared" si="2"/>
        <v>0</v>
      </c>
    </row>
    <row r="112" spans="1:7" ht="12" customHeight="1">
      <c r="A112" s="217" t="s">
        <v>80</v>
      </c>
      <c r="B112" s="214" t="s">
        <v>356</v>
      </c>
      <c r="C112" s="255"/>
      <c r="D112" s="255"/>
      <c r="E112" s="238"/>
      <c r="G112" s="507">
        <f t="shared" si="2"/>
        <v>0</v>
      </c>
    </row>
    <row r="113" spans="1:7" ht="12" customHeight="1">
      <c r="A113" s="217" t="s">
        <v>81</v>
      </c>
      <c r="B113" s="246" t="s">
        <v>155</v>
      </c>
      <c r="C113" s="255"/>
      <c r="D113" s="255"/>
      <c r="E113" s="238"/>
      <c r="G113" s="507">
        <f t="shared" si="2"/>
        <v>0</v>
      </c>
    </row>
    <row r="114" spans="1:7" ht="21.75" customHeight="1">
      <c r="A114" s="217" t="s">
        <v>88</v>
      </c>
      <c r="B114" s="245" t="s">
        <v>357</v>
      </c>
      <c r="C114" s="255"/>
      <c r="D114" s="255"/>
      <c r="E114" s="238"/>
      <c r="G114" s="507">
        <f t="shared" si="2"/>
        <v>0</v>
      </c>
    </row>
    <row r="115" spans="1:7" ht="24" customHeight="1">
      <c r="A115" s="217" t="s">
        <v>90</v>
      </c>
      <c r="B115" s="261" t="s">
        <v>358</v>
      </c>
      <c r="C115" s="255"/>
      <c r="D115" s="255"/>
      <c r="E115" s="238"/>
      <c r="G115" s="507">
        <f t="shared" si="2"/>
        <v>0</v>
      </c>
    </row>
    <row r="116" spans="1:7" ht="12" customHeight="1">
      <c r="A116" s="217" t="s">
        <v>135</v>
      </c>
      <c r="B116" s="234" t="s">
        <v>347</v>
      </c>
      <c r="C116" s="255"/>
      <c r="D116" s="255"/>
      <c r="E116" s="238"/>
      <c r="G116" s="507">
        <f t="shared" si="2"/>
        <v>0</v>
      </c>
    </row>
    <row r="117" spans="1:7" ht="12" customHeight="1">
      <c r="A117" s="217" t="s">
        <v>136</v>
      </c>
      <c r="B117" s="234" t="s">
        <v>359</v>
      </c>
      <c r="C117" s="255"/>
      <c r="D117" s="255"/>
      <c r="E117" s="238"/>
      <c r="G117" s="507">
        <f t="shared" si="2"/>
        <v>0</v>
      </c>
    </row>
    <row r="118" spans="1:7" ht="12" customHeight="1">
      <c r="A118" s="217" t="s">
        <v>137</v>
      </c>
      <c r="B118" s="234" t="s">
        <v>360</v>
      </c>
      <c r="C118" s="255"/>
      <c r="D118" s="255"/>
      <c r="E118" s="238"/>
      <c r="G118" s="507">
        <f t="shared" si="2"/>
        <v>0</v>
      </c>
    </row>
    <row r="119" spans="1:7" s="283" customFormat="1" ht="12" customHeight="1">
      <c r="A119" s="217" t="s">
        <v>361</v>
      </c>
      <c r="B119" s="234" t="s">
        <v>349</v>
      </c>
      <c r="C119" s="255"/>
      <c r="D119" s="255"/>
      <c r="E119" s="238"/>
      <c r="F119" s="506"/>
      <c r="G119" s="507">
        <f t="shared" si="2"/>
        <v>0</v>
      </c>
    </row>
    <row r="120" spans="1:7" ht="12" customHeight="1">
      <c r="A120" s="217" t="s">
        <v>362</v>
      </c>
      <c r="B120" s="234" t="s">
        <v>363</v>
      </c>
      <c r="C120" s="255"/>
      <c r="D120" s="255"/>
      <c r="E120" s="238"/>
      <c r="G120" s="507">
        <f t="shared" si="2"/>
        <v>0</v>
      </c>
    </row>
    <row r="121" spans="1:7" ht="12" customHeight="1" thickBot="1">
      <c r="A121" s="215" t="s">
        <v>364</v>
      </c>
      <c r="B121" s="234" t="s">
        <v>365</v>
      </c>
      <c r="C121" s="257"/>
      <c r="D121" s="257"/>
      <c r="E121" s="240"/>
      <c r="G121" s="507">
        <f t="shared" si="2"/>
        <v>0</v>
      </c>
    </row>
    <row r="122" spans="1:7" ht="12" customHeight="1" thickBot="1">
      <c r="A122" s="222" t="s">
        <v>9</v>
      </c>
      <c r="B122" s="230" t="s">
        <v>366</v>
      </c>
      <c r="C122" s="254">
        <f>+C123+C124</f>
        <v>200</v>
      </c>
      <c r="D122" s="254">
        <f>+D123+D124</f>
        <v>90</v>
      </c>
      <c r="E122" s="237">
        <f>+E123+E124</f>
        <v>0</v>
      </c>
      <c r="G122" s="507">
        <f t="shared" si="2"/>
        <v>-90</v>
      </c>
    </row>
    <row r="123" spans="1:7" ht="12" customHeight="1">
      <c r="A123" s="217" t="s">
        <v>60</v>
      </c>
      <c r="B123" s="211" t="s">
        <v>46</v>
      </c>
      <c r="C123" s="256">
        <v>200</v>
      </c>
      <c r="D123" s="256">
        <v>90</v>
      </c>
      <c r="E123" s="239"/>
      <c r="G123" s="507">
        <f t="shared" si="2"/>
        <v>-90</v>
      </c>
    </row>
    <row r="124" spans="1:7" ht="12" customHeight="1" thickBot="1">
      <c r="A124" s="218" t="s">
        <v>61</v>
      </c>
      <c r="B124" s="214" t="s">
        <v>47</v>
      </c>
      <c r="C124" s="257"/>
      <c r="D124" s="257"/>
      <c r="E124" s="240"/>
      <c r="G124" s="507">
        <f t="shared" si="2"/>
        <v>0</v>
      </c>
    </row>
    <row r="125" spans="1:7" ht="12" customHeight="1" thickBot="1">
      <c r="A125" s="222" t="s">
        <v>10</v>
      </c>
      <c r="B125" s="230" t="s">
        <v>367</v>
      </c>
      <c r="C125" s="254">
        <f>+C92+C108+C122</f>
        <v>134441</v>
      </c>
      <c r="D125" s="254">
        <f>+D92+D108+D122</f>
        <v>152306</v>
      </c>
      <c r="E125" s="237">
        <f>+E92+E108+E122</f>
        <v>147596</v>
      </c>
      <c r="F125" s="506">
        <f>E125/D125</f>
        <v>0.9690754139692461</v>
      </c>
      <c r="G125" s="507">
        <f t="shared" si="2"/>
        <v>-4710</v>
      </c>
    </row>
    <row r="126" spans="1:7" ht="12" customHeight="1" thickBot="1">
      <c r="A126" s="222" t="s">
        <v>11</v>
      </c>
      <c r="B126" s="230" t="s">
        <v>368</v>
      </c>
      <c r="C126" s="254">
        <f>+C127+C128+C129</f>
        <v>0</v>
      </c>
      <c r="D126" s="254">
        <f>+D127+D128+D129</f>
        <v>0</v>
      </c>
      <c r="E126" s="237">
        <f>+E127+E128+E129</f>
        <v>0</v>
      </c>
      <c r="G126" s="507">
        <f t="shared" si="2"/>
        <v>0</v>
      </c>
    </row>
    <row r="127" spans="1:7" ht="12" customHeight="1">
      <c r="A127" s="217" t="s">
        <v>64</v>
      </c>
      <c r="B127" s="211" t="s">
        <v>369</v>
      </c>
      <c r="C127" s="255"/>
      <c r="D127" s="255"/>
      <c r="E127" s="238"/>
      <c r="G127" s="507">
        <f t="shared" si="2"/>
        <v>0</v>
      </c>
    </row>
    <row r="128" spans="1:7" ht="12" customHeight="1">
      <c r="A128" s="217" t="s">
        <v>65</v>
      </c>
      <c r="B128" s="211" t="s">
        <v>370</v>
      </c>
      <c r="C128" s="255"/>
      <c r="D128" s="255"/>
      <c r="E128" s="238"/>
      <c r="G128" s="507">
        <f t="shared" si="2"/>
        <v>0</v>
      </c>
    </row>
    <row r="129" spans="1:7" ht="12" customHeight="1" thickBot="1">
      <c r="A129" s="215" t="s">
        <v>66</v>
      </c>
      <c r="B129" s="209" t="s">
        <v>371</v>
      </c>
      <c r="C129" s="255"/>
      <c r="D129" s="255"/>
      <c r="E129" s="238"/>
      <c r="G129" s="507">
        <f t="shared" si="2"/>
        <v>0</v>
      </c>
    </row>
    <row r="130" spans="1:7" ht="12" customHeight="1" thickBot="1">
      <c r="A130" s="222" t="s">
        <v>12</v>
      </c>
      <c r="B130" s="230" t="s">
        <v>372</v>
      </c>
      <c r="C130" s="254">
        <f>+C131+C132+C134+C133</f>
        <v>0</v>
      </c>
      <c r="D130" s="254">
        <f>+D131+D132+D134+D133</f>
        <v>0</v>
      </c>
      <c r="E130" s="237">
        <f>+E131+E132+E134+E133</f>
        <v>0</v>
      </c>
      <c r="G130" s="507">
        <f t="shared" si="2"/>
        <v>0</v>
      </c>
    </row>
    <row r="131" spans="1:7" ht="12" customHeight="1">
      <c r="A131" s="217" t="s">
        <v>67</v>
      </c>
      <c r="B131" s="211" t="s">
        <v>373</v>
      </c>
      <c r="C131" s="255"/>
      <c r="D131" s="255"/>
      <c r="E131" s="238"/>
      <c r="G131" s="507">
        <f t="shared" si="2"/>
        <v>0</v>
      </c>
    </row>
    <row r="132" spans="1:7" ht="12" customHeight="1">
      <c r="A132" s="217" t="s">
        <v>68</v>
      </c>
      <c r="B132" s="211" t="s">
        <v>374</v>
      </c>
      <c r="C132" s="255"/>
      <c r="D132" s="255"/>
      <c r="E132" s="238"/>
      <c r="G132" s="507">
        <f t="shared" si="2"/>
        <v>0</v>
      </c>
    </row>
    <row r="133" spans="1:7" ht="12" customHeight="1">
      <c r="A133" s="217" t="s">
        <v>272</v>
      </c>
      <c r="B133" s="211" t="s">
        <v>375</v>
      </c>
      <c r="C133" s="255"/>
      <c r="D133" s="255"/>
      <c r="E133" s="238"/>
      <c r="G133" s="507">
        <f t="shared" si="2"/>
        <v>0</v>
      </c>
    </row>
    <row r="134" spans="1:7" ht="12" customHeight="1" thickBot="1">
      <c r="A134" s="215" t="s">
        <v>274</v>
      </c>
      <c r="B134" s="209" t="s">
        <v>376</v>
      </c>
      <c r="C134" s="255"/>
      <c r="D134" s="255"/>
      <c r="E134" s="238"/>
      <c r="G134" s="507">
        <f t="shared" si="2"/>
        <v>0</v>
      </c>
    </row>
    <row r="135" spans="1:7" ht="12" customHeight="1" thickBot="1">
      <c r="A135" s="222" t="s">
        <v>13</v>
      </c>
      <c r="B135" s="230" t="s">
        <v>377</v>
      </c>
      <c r="C135" s="260">
        <f>+C136+C137+C138+C139</f>
        <v>0</v>
      </c>
      <c r="D135" s="260">
        <f>+D136+D137+D138+D139</f>
        <v>0</v>
      </c>
      <c r="E135" s="273">
        <f>+E136+E137+E138+E139</f>
        <v>0</v>
      </c>
      <c r="G135" s="507">
        <f t="shared" si="2"/>
        <v>0</v>
      </c>
    </row>
    <row r="136" spans="1:7" ht="12" customHeight="1">
      <c r="A136" s="217" t="s">
        <v>69</v>
      </c>
      <c r="B136" s="211" t="s">
        <v>378</v>
      </c>
      <c r="C136" s="255"/>
      <c r="D136" s="255"/>
      <c r="E136" s="238"/>
      <c r="G136" s="507">
        <f t="shared" si="2"/>
        <v>0</v>
      </c>
    </row>
    <row r="137" spans="1:7" ht="12" customHeight="1">
      <c r="A137" s="217" t="s">
        <v>70</v>
      </c>
      <c r="B137" s="211" t="s">
        <v>379</v>
      </c>
      <c r="C137" s="255"/>
      <c r="D137" s="255"/>
      <c r="E137" s="238"/>
      <c r="G137" s="507">
        <f t="shared" si="2"/>
        <v>0</v>
      </c>
    </row>
    <row r="138" spans="1:7" ht="12" customHeight="1">
      <c r="A138" s="217" t="s">
        <v>281</v>
      </c>
      <c r="B138" s="211" t="s">
        <v>380</v>
      </c>
      <c r="C138" s="255"/>
      <c r="D138" s="255"/>
      <c r="E138" s="238"/>
      <c r="G138" s="507">
        <f t="shared" si="2"/>
        <v>0</v>
      </c>
    </row>
    <row r="139" spans="1:7" ht="12" customHeight="1" thickBot="1">
      <c r="A139" s="215" t="s">
        <v>283</v>
      </c>
      <c r="B139" s="209" t="s">
        <v>381</v>
      </c>
      <c r="C139" s="255"/>
      <c r="D139" s="255"/>
      <c r="E139" s="238"/>
      <c r="G139" s="507">
        <f t="shared" si="2"/>
        <v>0</v>
      </c>
    </row>
    <row r="140" spans="1:9" ht="15" customHeight="1" thickBot="1">
      <c r="A140" s="222" t="s">
        <v>14</v>
      </c>
      <c r="B140" s="230" t="s">
        <v>382</v>
      </c>
      <c r="C140" s="88">
        <f>+C141+C142+C143+C144</f>
        <v>0</v>
      </c>
      <c r="D140" s="88">
        <f>+D141+D142+D143+D144</f>
        <v>0</v>
      </c>
      <c r="E140" s="206">
        <f>+E141+E142+E143+E144</f>
        <v>0</v>
      </c>
      <c r="G140" s="507">
        <f t="shared" si="2"/>
        <v>0</v>
      </c>
      <c r="H140" s="272"/>
      <c r="I140" s="272"/>
    </row>
    <row r="141" spans="1:7" s="264" customFormat="1" ht="12.75" customHeight="1">
      <c r="A141" s="217" t="s">
        <v>128</v>
      </c>
      <c r="B141" s="211" t="s">
        <v>383</v>
      </c>
      <c r="C141" s="255"/>
      <c r="D141" s="255"/>
      <c r="E141" s="238"/>
      <c r="F141" s="506"/>
      <c r="G141" s="507">
        <f t="shared" si="2"/>
        <v>0</v>
      </c>
    </row>
    <row r="142" spans="1:7" ht="12.75" customHeight="1">
      <c r="A142" s="217" t="s">
        <v>129</v>
      </c>
      <c r="B142" s="211" t="s">
        <v>384</v>
      </c>
      <c r="C142" s="255"/>
      <c r="D142" s="255"/>
      <c r="E142" s="238"/>
      <c r="G142" s="507">
        <f t="shared" si="2"/>
        <v>0</v>
      </c>
    </row>
    <row r="143" spans="1:7" ht="12.75" customHeight="1">
      <c r="A143" s="217" t="s">
        <v>154</v>
      </c>
      <c r="B143" s="211" t="s">
        <v>385</v>
      </c>
      <c r="C143" s="255"/>
      <c r="D143" s="255"/>
      <c r="E143" s="238"/>
      <c r="G143" s="507">
        <f t="shared" si="2"/>
        <v>0</v>
      </c>
    </row>
    <row r="144" spans="1:7" ht="12.75" customHeight="1" thickBot="1">
      <c r="A144" s="217" t="s">
        <v>289</v>
      </c>
      <c r="B144" s="211" t="s">
        <v>386</v>
      </c>
      <c r="C144" s="255"/>
      <c r="D144" s="255"/>
      <c r="E144" s="238"/>
      <c r="G144" s="507">
        <f t="shared" si="2"/>
        <v>0</v>
      </c>
    </row>
    <row r="145" spans="1:7" ht="16.5" thickBot="1">
      <c r="A145" s="222" t="s">
        <v>15</v>
      </c>
      <c r="B145" s="230" t="s">
        <v>387</v>
      </c>
      <c r="C145" s="204">
        <f>+C126+C130+C135+C140</f>
        <v>0</v>
      </c>
      <c r="D145" s="204">
        <f>+D126+D130+D135+D140</f>
        <v>0</v>
      </c>
      <c r="E145" s="205">
        <f>+E126+E130+E135+E140</f>
        <v>0</v>
      </c>
      <c r="G145" s="507">
        <f t="shared" si="2"/>
        <v>0</v>
      </c>
    </row>
    <row r="146" spans="1:7" ht="16.5" thickBot="1">
      <c r="A146" s="247" t="s">
        <v>16</v>
      </c>
      <c r="B146" s="250" t="s">
        <v>388</v>
      </c>
      <c r="C146" s="204">
        <f>+C125+C145</f>
        <v>134441</v>
      </c>
      <c r="D146" s="204">
        <f>+D125+D145</f>
        <v>152306</v>
      </c>
      <c r="E146" s="205">
        <f>+E125+E145</f>
        <v>147596</v>
      </c>
      <c r="F146" s="506">
        <f>E146/D146</f>
        <v>0.9690754139692461</v>
      </c>
      <c r="G146" s="507">
        <f t="shared" si="2"/>
        <v>-4710</v>
      </c>
    </row>
    <row r="148" spans="1:5" ht="18.75" customHeight="1">
      <c r="A148" s="553" t="s">
        <v>389</v>
      </c>
      <c r="B148" s="553"/>
      <c r="C148" s="553"/>
      <c r="D148" s="553"/>
      <c r="E148" s="553"/>
    </row>
    <row r="149" spans="1:5" ht="13.5" customHeight="1" thickBot="1">
      <c r="A149" s="232" t="s">
        <v>112</v>
      </c>
      <c r="B149" s="232"/>
      <c r="C149" s="262"/>
      <c r="E149" s="249" t="s">
        <v>153</v>
      </c>
    </row>
    <row r="150" spans="1:5" ht="21.75" thickBot="1">
      <c r="A150" s="222">
        <v>1</v>
      </c>
      <c r="B150" s="225" t="s">
        <v>390</v>
      </c>
      <c r="C150" s="248">
        <f>+C61-C125</f>
        <v>-936</v>
      </c>
      <c r="D150" s="248">
        <f>+D61-D125</f>
        <v>-2124</v>
      </c>
      <c r="E150" s="248">
        <f>+E61-E125</f>
        <v>1883</v>
      </c>
    </row>
    <row r="151" spans="1:5" ht="21.75" thickBot="1">
      <c r="A151" s="222" t="s">
        <v>8</v>
      </c>
      <c r="B151" s="225" t="s">
        <v>391</v>
      </c>
      <c r="C151" s="248">
        <f>+C84-C145</f>
        <v>936</v>
      </c>
      <c r="D151" s="248">
        <f>+D84-D145</f>
        <v>2124</v>
      </c>
      <c r="E151" s="248">
        <f>+E84-E145</f>
        <v>2124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 verticalCentered="1"/>
  <pageMargins left="0.3937007874015748" right="0.3937007874015748" top="1.2598425196850394" bottom="0.6692913385826772" header="0.7874015748031497" footer="0.5905511811023623"/>
  <pageSetup fitToHeight="2" horizontalDpi="600" verticalDpi="600" orientation="portrait" paperSize="9" scale="66" r:id="rId1"/>
  <headerFooter alignWithMargins="0">
    <oddHeader xml:space="preserve">&amp;C&amp;"Times New Roman CE,Félkövér"&amp;12
 ESZGY Társulás
2016. ÉVI ZÁRSZÁMADÁSÁNAK PÉNZÜGYI MÉRLEGE&amp;10
&amp;R&amp;"Times New Roman CE,Félkövér dőlt"&amp;11 1.1. melléklet a ....../2017. (......) </oddHeader>
    <oddFooter>&amp;C&amp;P</oddFooter>
  </headerFooter>
  <rowBreaks count="1" manualBreakCount="1">
    <brk id="85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5"/>
  <sheetViews>
    <sheetView workbookViewId="0" topLeftCell="A1">
      <selection activeCell="E27" sqref="E27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25.125" style="0" customWidth="1"/>
    <col min="4" max="4" width="24.00390625" style="0" customWidth="1"/>
    <col min="5" max="5" width="21.125" style="0" customWidth="1"/>
  </cols>
  <sheetData>
    <row r="1" spans="1:5" ht="24" customHeight="1">
      <c r="A1" s="655" t="s">
        <v>592</v>
      </c>
      <c r="B1" s="656"/>
      <c r="C1" s="656"/>
      <c r="D1" s="656"/>
      <c r="E1" s="656"/>
    </row>
    <row r="2" spans="1:5" ht="15">
      <c r="A2" s="546" t="s">
        <v>535</v>
      </c>
      <c r="B2" s="546" t="s">
        <v>52</v>
      </c>
      <c r="C2" s="546" t="s">
        <v>536</v>
      </c>
      <c r="D2" s="546" t="s">
        <v>635</v>
      </c>
      <c r="E2" s="546" t="s">
        <v>537</v>
      </c>
    </row>
    <row r="3" spans="1:5" ht="15">
      <c r="A3" s="546">
        <v>1</v>
      </c>
      <c r="B3" s="546">
        <v>2</v>
      </c>
      <c r="C3" s="546">
        <v>3</v>
      </c>
      <c r="D3" s="546">
        <v>4</v>
      </c>
      <c r="E3" s="546">
        <v>5</v>
      </c>
    </row>
    <row r="4" spans="1:5" ht="25.5">
      <c r="A4" s="547" t="s">
        <v>48</v>
      </c>
      <c r="B4" s="548" t="s">
        <v>707</v>
      </c>
      <c r="C4" s="549">
        <v>12580</v>
      </c>
      <c r="D4" s="549">
        <v>0</v>
      </c>
      <c r="E4" s="549">
        <v>13351</v>
      </c>
    </row>
    <row r="5" spans="1:5" ht="25.5">
      <c r="A5" s="550" t="s">
        <v>50</v>
      </c>
      <c r="B5" s="551" t="s">
        <v>708</v>
      </c>
      <c r="C5" s="552">
        <v>12580</v>
      </c>
      <c r="D5" s="552">
        <v>0</v>
      </c>
      <c r="E5" s="552">
        <v>13351</v>
      </c>
    </row>
    <row r="6" spans="1:5" ht="25.5">
      <c r="A6" s="547" t="s">
        <v>541</v>
      </c>
      <c r="B6" s="548" t="s">
        <v>709</v>
      </c>
      <c r="C6" s="549">
        <v>86154</v>
      </c>
      <c r="D6" s="549">
        <v>0</v>
      </c>
      <c r="E6" s="549">
        <v>81094</v>
      </c>
    </row>
    <row r="7" spans="1:5" ht="25.5">
      <c r="A7" s="547" t="s">
        <v>542</v>
      </c>
      <c r="B7" s="548" t="s">
        <v>710</v>
      </c>
      <c r="C7" s="549">
        <v>119859</v>
      </c>
      <c r="D7" s="549">
        <v>0</v>
      </c>
      <c r="E7" s="549">
        <v>127229</v>
      </c>
    </row>
    <row r="8" spans="1:5" ht="25.5">
      <c r="A8" s="547" t="s">
        <v>543</v>
      </c>
      <c r="B8" s="548" t="s">
        <v>711</v>
      </c>
      <c r="C8" s="549">
        <v>554</v>
      </c>
      <c r="D8" s="549">
        <v>0</v>
      </c>
      <c r="E8" s="549">
        <v>1604</v>
      </c>
    </row>
    <row r="9" spans="1:5" ht="25.5">
      <c r="A9" s="547" t="s">
        <v>544</v>
      </c>
      <c r="B9" s="548" t="s">
        <v>712</v>
      </c>
      <c r="C9" s="549">
        <v>3</v>
      </c>
      <c r="D9" s="549">
        <v>0</v>
      </c>
      <c r="E9" s="549">
        <v>0</v>
      </c>
    </row>
    <row r="10" spans="1:5" ht="25.5">
      <c r="A10" s="550" t="s">
        <v>545</v>
      </c>
      <c r="B10" s="551" t="s">
        <v>713</v>
      </c>
      <c r="C10" s="552">
        <v>206570</v>
      </c>
      <c r="D10" s="552">
        <v>0</v>
      </c>
      <c r="E10" s="552">
        <v>209927</v>
      </c>
    </row>
    <row r="11" spans="1:5" ht="12.75">
      <c r="A11" s="547" t="s">
        <v>546</v>
      </c>
      <c r="B11" s="548" t="s">
        <v>714</v>
      </c>
      <c r="C11" s="549">
        <v>2136</v>
      </c>
      <c r="D11" s="549">
        <v>0</v>
      </c>
      <c r="E11" s="549">
        <v>2037</v>
      </c>
    </row>
    <row r="12" spans="1:5" ht="12.75">
      <c r="A12" s="547" t="s">
        <v>702</v>
      </c>
      <c r="B12" s="548" t="s">
        <v>715</v>
      </c>
      <c r="C12" s="549">
        <v>47700</v>
      </c>
      <c r="D12" s="549">
        <v>0</v>
      </c>
      <c r="E12" s="549">
        <v>49092</v>
      </c>
    </row>
    <row r="13" spans="1:5" ht="12.75">
      <c r="A13" s="547" t="s">
        <v>548</v>
      </c>
      <c r="B13" s="548" t="s">
        <v>716</v>
      </c>
      <c r="C13" s="549">
        <v>350</v>
      </c>
      <c r="D13" s="549">
        <v>0</v>
      </c>
      <c r="E13" s="549">
        <v>211</v>
      </c>
    </row>
    <row r="14" spans="1:5" ht="25.5">
      <c r="A14" s="550" t="s">
        <v>549</v>
      </c>
      <c r="B14" s="551" t="s">
        <v>717</v>
      </c>
      <c r="C14" s="552">
        <v>50186</v>
      </c>
      <c r="D14" s="552">
        <v>0</v>
      </c>
      <c r="E14" s="552">
        <v>51340</v>
      </c>
    </row>
    <row r="15" spans="1:5" ht="12.75">
      <c r="A15" s="547" t="s">
        <v>550</v>
      </c>
      <c r="B15" s="548" t="s">
        <v>718</v>
      </c>
      <c r="C15" s="549">
        <v>46144</v>
      </c>
      <c r="D15" s="549">
        <v>0</v>
      </c>
      <c r="E15" s="549">
        <v>44016</v>
      </c>
    </row>
    <row r="16" spans="1:5" ht="12.75">
      <c r="A16" s="547" t="s">
        <v>551</v>
      </c>
      <c r="B16" s="548" t="s">
        <v>719</v>
      </c>
      <c r="C16" s="549">
        <v>11647</v>
      </c>
      <c r="D16" s="549">
        <v>0</v>
      </c>
      <c r="E16" s="549">
        <v>12183</v>
      </c>
    </row>
    <row r="17" spans="1:5" ht="12.75">
      <c r="A17" s="547" t="s">
        <v>552</v>
      </c>
      <c r="B17" s="548" t="s">
        <v>720</v>
      </c>
      <c r="C17" s="549">
        <v>15177</v>
      </c>
      <c r="D17" s="549">
        <v>0</v>
      </c>
      <c r="E17" s="549">
        <v>14994</v>
      </c>
    </row>
    <row r="18" spans="1:5" ht="25.5">
      <c r="A18" s="550" t="s">
        <v>553</v>
      </c>
      <c r="B18" s="551" t="s">
        <v>721</v>
      </c>
      <c r="C18" s="552">
        <v>72968</v>
      </c>
      <c r="D18" s="552">
        <v>0</v>
      </c>
      <c r="E18" s="552">
        <v>71193</v>
      </c>
    </row>
    <row r="19" spans="1:5" ht="12.75">
      <c r="A19" s="550" t="s">
        <v>554</v>
      </c>
      <c r="B19" s="551" t="s">
        <v>722</v>
      </c>
      <c r="C19" s="552">
        <v>1836</v>
      </c>
      <c r="D19" s="552">
        <v>0</v>
      </c>
      <c r="E19" s="552">
        <v>1186</v>
      </c>
    </row>
    <row r="20" spans="1:5" ht="12.75">
      <c r="A20" s="550" t="s">
        <v>555</v>
      </c>
      <c r="B20" s="551" t="s">
        <v>723</v>
      </c>
      <c r="C20" s="552">
        <v>93919</v>
      </c>
      <c r="D20" s="552">
        <v>0</v>
      </c>
      <c r="E20" s="552">
        <v>98812</v>
      </c>
    </row>
    <row r="21" spans="1:5" ht="25.5">
      <c r="A21" s="550" t="s">
        <v>556</v>
      </c>
      <c r="B21" s="551" t="s">
        <v>724</v>
      </c>
      <c r="C21" s="552">
        <v>239</v>
      </c>
      <c r="D21" s="552">
        <v>0</v>
      </c>
      <c r="E21" s="552">
        <v>747</v>
      </c>
    </row>
    <row r="22" spans="1:5" ht="25.5">
      <c r="A22" s="547" t="s">
        <v>558</v>
      </c>
      <c r="B22" s="548" t="s">
        <v>725</v>
      </c>
      <c r="C22" s="549">
        <v>7</v>
      </c>
      <c r="D22" s="549">
        <v>0</v>
      </c>
      <c r="E22" s="549">
        <v>13</v>
      </c>
    </row>
    <row r="23" spans="1:5" ht="38.25">
      <c r="A23" s="550" t="s">
        <v>726</v>
      </c>
      <c r="B23" s="551" t="s">
        <v>727</v>
      </c>
      <c r="C23" s="552">
        <v>7</v>
      </c>
      <c r="D23" s="552">
        <v>0</v>
      </c>
      <c r="E23" s="552">
        <v>13</v>
      </c>
    </row>
    <row r="24" spans="1:5" ht="25.5">
      <c r="A24" s="550" t="s">
        <v>561</v>
      </c>
      <c r="B24" s="551" t="s">
        <v>728</v>
      </c>
      <c r="C24" s="552">
        <v>7</v>
      </c>
      <c r="D24" s="552">
        <v>0</v>
      </c>
      <c r="E24" s="552">
        <v>13</v>
      </c>
    </row>
    <row r="25" spans="1:5" ht="12.75">
      <c r="A25" s="550" t="s">
        <v>729</v>
      </c>
      <c r="B25" s="551" t="s">
        <v>730</v>
      </c>
      <c r="C25" s="552">
        <v>246</v>
      </c>
      <c r="D25" s="552">
        <v>0</v>
      </c>
      <c r="E25" s="552">
        <v>760</v>
      </c>
    </row>
  </sheetData>
  <sheetProtection/>
  <mergeCells count="1">
    <mergeCell ref="A1:E1"/>
  </mergeCells>
  <printOptions horizontalCentered="1"/>
  <pageMargins left="0.7874015748031497" right="0.7874015748031497" top="1.141732283464567" bottom="0.984251968503937" header="0.7874015748031497" footer="0.7874015748031497"/>
  <pageSetup fitToHeight="1" fitToWidth="1" horizontalDpi="600" verticalDpi="600" orientation="landscape" paperSize="9" scale="84" r:id="rId1"/>
  <headerFooter alignWithMargins="0">
    <oddHeader>&amp;R&amp;"Times New Roman,Félkövér dőlt"7.3. tájékoztató tábla a ……/2017. (……) Társulási határozathoz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="90" zoomScaleNormal="90" zoomScaleSheetLayoutView="70" workbookViewId="0" topLeftCell="A1">
      <selection activeCell="R18" sqref="R18"/>
    </sheetView>
  </sheetViews>
  <sheetFormatPr defaultColWidth="9.00390625" defaultRowHeight="12.75"/>
  <cols>
    <col min="1" max="1" width="6.875" style="8" customWidth="1"/>
    <col min="2" max="2" width="55.125" style="19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6384" width="9.375" style="8" customWidth="1"/>
  </cols>
  <sheetData>
    <row r="1" spans="2:10" ht="39.75" customHeight="1">
      <c r="B1" s="296" t="s">
        <v>732</v>
      </c>
      <c r="C1" s="297"/>
      <c r="D1" s="297"/>
      <c r="E1" s="297"/>
      <c r="F1" s="297"/>
      <c r="G1" s="297"/>
      <c r="H1" s="297"/>
      <c r="I1" s="297"/>
      <c r="J1" s="563" t="str">
        <f>+CONCATENATE("2.1. melléklet a ……/",LEFT('1.1.sz.mell.'!C3,4)+1,". (……) önkormányzati rendelethez")</f>
        <v>2.1. melléklet a ……/2017. (……) önkormányzati rendelethez</v>
      </c>
    </row>
    <row r="2" spans="7:10" ht="14.25" thickBot="1">
      <c r="G2" s="32"/>
      <c r="H2" s="32"/>
      <c r="I2" s="32" t="s">
        <v>51</v>
      </c>
      <c r="J2" s="563"/>
    </row>
    <row r="3" spans="1:10" ht="18" customHeight="1" thickBot="1">
      <c r="A3" s="561" t="s">
        <v>59</v>
      </c>
      <c r="B3" s="324" t="s">
        <v>43</v>
      </c>
      <c r="C3" s="325"/>
      <c r="D3" s="325"/>
      <c r="E3" s="325"/>
      <c r="F3" s="324" t="s">
        <v>44</v>
      </c>
      <c r="G3" s="326"/>
      <c r="H3" s="326"/>
      <c r="I3" s="326"/>
      <c r="J3" s="563"/>
    </row>
    <row r="4" spans="1:10" s="298" customFormat="1" ht="35.25" customHeight="1" thickBot="1">
      <c r="A4" s="562"/>
      <c r="B4" s="20" t="s">
        <v>52</v>
      </c>
      <c r="C4" s="21" t="str">
        <f>+CONCATENATE(LEFT('1.1.sz.mell.'!C3,4),". évi eredeti előirányzat")</f>
        <v>2016. évi eredeti előirányzat</v>
      </c>
      <c r="D4" s="284" t="str">
        <f>+CONCATENATE(LEFT('1.1.sz.mell.'!C3,4),". évi módosított előirányzat")</f>
        <v>2016. évi módosított előirányzat</v>
      </c>
      <c r="E4" s="21" t="str">
        <f>+CONCATENATE(LEFT('1.1.sz.mell.'!C3,4),". évi teljesítés")</f>
        <v>2016. évi teljesítés</v>
      </c>
      <c r="F4" s="20" t="s">
        <v>52</v>
      </c>
      <c r="G4" s="21" t="str">
        <f>+C4</f>
        <v>2016. évi eredeti előirányzat</v>
      </c>
      <c r="H4" s="284" t="str">
        <f>+D4</f>
        <v>2016. évi módosított előirányzat</v>
      </c>
      <c r="I4" s="314" t="str">
        <f>+E4</f>
        <v>2016. évi teljesítés</v>
      </c>
      <c r="J4" s="563"/>
    </row>
    <row r="5" spans="1:10" s="299" customFormat="1" ht="12" customHeight="1" thickBot="1">
      <c r="A5" s="327" t="s">
        <v>337</v>
      </c>
      <c r="B5" s="328" t="s">
        <v>338</v>
      </c>
      <c r="C5" s="329" t="s">
        <v>339</v>
      </c>
      <c r="D5" s="329" t="s">
        <v>340</v>
      </c>
      <c r="E5" s="329" t="s">
        <v>341</v>
      </c>
      <c r="F5" s="328" t="s">
        <v>415</v>
      </c>
      <c r="G5" s="329" t="s">
        <v>416</v>
      </c>
      <c r="H5" s="329" t="s">
        <v>417</v>
      </c>
      <c r="I5" s="330" t="s">
        <v>418</v>
      </c>
      <c r="J5" s="563"/>
    </row>
    <row r="6" spans="1:10" ht="15" customHeight="1">
      <c r="A6" s="300" t="s">
        <v>7</v>
      </c>
      <c r="B6" s="301" t="s">
        <v>621</v>
      </c>
      <c r="C6" s="287"/>
      <c r="D6" s="287"/>
      <c r="E6" s="287"/>
      <c r="F6" s="301" t="s">
        <v>53</v>
      </c>
      <c r="G6" s="287">
        <v>53113</v>
      </c>
      <c r="H6" s="287">
        <v>56211</v>
      </c>
      <c r="I6" s="293">
        <v>56199</v>
      </c>
      <c r="J6" s="563"/>
    </row>
    <row r="7" spans="1:10" ht="15" customHeight="1">
      <c r="A7" s="302" t="s">
        <v>8</v>
      </c>
      <c r="B7" s="303" t="s">
        <v>392</v>
      </c>
      <c r="C7" s="288">
        <v>114277</v>
      </c>
      <c r="D7" s="288">
        <v>125823</v>
      </c>
      <c r="E7" s="288">
        <v>127229</v>
      </c>
      <c r="F7" s="303" t="s">
        <v>130</v>
      </c>
      <c r="G7" s="288">
        <v>14872</v>
      </c>
      <c r="H7" s="288">
        <v>14996</v>
      </c>
      <c r="I7" s="294">
        <v>14994</v>
      </c>
      <c r="J7" s="563"/>
    </row>
    <row r="8" spans="1:10" ht="15" customHeight="1">
      <c r="A8" s="302" t="s">
        <v>9</v>
      </c>
      <c r="B8" s="303" t="s">
        <v>393</v>
      </c>
      <c r="C8" s="288"/>
      <c r="D8" s="288"/>
      <c r="E8" s="288"/>
      <c r="F8" s="303" t="s">
        <v>158</v>
      </c>
      <c r="G8" s="288">
        <v>61338</v>
      </c>
      <c r="H8" s="288">
        <v>66427</v>
      </c>
      <c r="I8" s="294">
        <v>61822</v>
      </c>
      <c r="J8" s="563"/>
    </row>
    <row r="9" spans="1:10" ht="15" customHeight="1">
      <c r="A9" s="302" t="s">
        <v>10</v>
      </c>
      <c r="B9" s="303" t="s">
        <v>121</v>
      </c>
      <c r="C9" s="288"/>
      <c r="D9" s="288"/>
      <c r="E9" s="288"/>
      <c r="F9" s="303" t="s">
        <v>131</v>
      </c>
      <c r="G9" s="288"/>
      <c r="H9" s="288"/>
      <c r="I9" s="294"/>
      <c r="J9" s="563"/>
    </row>
    <row r="10" spans="1:10" ht="15" customHeight="1">
      <c r="A10" s="302" t="s">
        <v>11</v>
      </c>
      <c r="B10" s="304" t="s">
        <v>394</v>
      </c>
      <c r="C10" s="288"/>
      <c r="D10" s="288"/>
      <c r="E10" s="288"/>
      <c r="F10" s="303" t="s">
        <v>132</v>
      </c>
      <c r="G10" s="288">
        <v>2898</v>
      </c>
      <c r="H10" s="288">
        <v>12978</v>
      </c>
      <c r="I10" s="294">
        <v>12978</v>
      </c>
      <c r="J10" s="563"/>
    </row>
    <row r="11" spans="1:10" ht="15" customHeight="1">
      <c r="A11" s="302" t="s">
        <v>12</v>
      </c>
      <c r="B11" s="303" t="s">
        <v>503</v>
      </c>
      <c r="C11" s="289"/>
      <c r="D11" s="289"/>
      <c r="E11" s="289"/>
      <c r="F11" s="303" t="s">
        <v>37</v>
      </c>
      <c r="G11" s="288">
        <v>200</v>
      </c>
      <c r="H11" s="288">
        <v>90</v>
      </c>
      <c r="I11" s="294"/>
      <c r="J11" s="563"/>
    </row>
    <row r="12" spans="1:10" ht="15" customHeight="1">
      <c r="A12" s="302" t="s">
        <v>13</v>
      </c>
      <c r="B12" s="303" t="s">
        <v>268</v>
      </c>
      <c r="C12" s="288">
        <v>17208</v>
      </c>
      <c r="D12" s="288">
        <v>22755</v>
      </c>
      <c r="E12" s="288">
        <v>20646</v>
      </c>
      <c r="F12" s="6"/>
      <c r="G12" s="288"/>
      <c r="H12" s="288"/>
      <c r="I12" s="294"/>
      <c r="J12" s="563"/>
    </row>
    <row r="13" spans="1:10" ht="15" customHeight="1">
      <c r="A13" s="302" t="s">
        <v>14</v>
      </c>
      <c r="B13" s="6"/>
      <c r="C13" s="288"/>
      <c r="D13" s="288"/>
      <c r="E13" s="288"/>
      <c r="F13" s="6"/>
      <c r="G13" s="288"/>
      <c r="H13" s="288"/>
      <c r="I13" s="294"/>
      <c r="J13" s="563"/>
    </row>
    <row r="14" spans="1:10" ht="15" customHeight="1">
      <c r="A14" s="302" t="s">
        <v>15</v>
      </c>
      <c r="B14" s="313"/>
      <c r="C14" s="289"/>
      <c r="D14" s="289"/>
      <c r="E14" s="289"/>
      <c r="F14" s="6"/>
      <c r="G14" s="288"/>
      <c r="H14" s="288"/>
      <c r="I14" s="294"/>
      <c r="J14" s="563"/>
    </row>
    <row r="15" spans="1:10" ht="15" customHeight="1">
      <c r="A15" s="302" t="s">
        <v>16</v>
      </c>
      <c r="B15" s="6"/>
      <c r="C15" s="288"/>
      <c r="D15" s="288"/>
      <c r="E15" s="288"/>
      <c r="F15" s="6"/>
      <c r="G15" s="288"/>
      <c r="H15" s="288"/>
      <c r="I15" s="294"/>
      <c r="J15" s="563"/>
    </row>
    <row r="16" spans="1:10" ht="15" customHeight="1">
      <c r="A16" s="302" t="s">
        <v>17</v>
      </c>
      <c r="B16" s="6"/>
      <c r="C16" s="288"/>
      <c r="D16" s="288"/>
      <c r="E16" s="288"/>
      <c r="F16" s="6"/>
      <c r="G16" s="288"/>
      <c r="H16" s="288"/>
      <c r="I16" s="294"/>
      <c r="J16" s="563"/>
    </row>
    <row r="17" spans="1:10" ht="15" customHeight="1" thickBot="1">
      <c r="A17" s="302" t="s">
        <v>18</v>
      </c>
      <c r="B17" s="9"/>
      <c r="C17" s="290"/>
      <c r="D17" s="290"/>
      <c r="E17" s="290"/>
      <c r="F17" s="6"/>
      <c r="G17" s="290"/>
      <c r="H17" s="290"/>
      <c r="I17" s="295"/>
      <c r="J17" s="563"/>
    </row>
    <row r="18" spans="1:10" ht="17.25" customHeight="1" thickBot="1">
      <c r="A18" s="305" t="s">
        <v>19</v>
      </c>
      <c r="B18" s="286" t="s">
        <v>395</v>
      </c>
      <c r="C18" s="291">
        <f>+C6+C7+C9+C10+C12+C13+C14+C15+C16+C17</f>
        <v>131485</v>
      </c>
      <c r="D18" s="291">
        <f>+D6+D7+D9+D10+D12+D13+D14+D15+D16+D17</f>
        <v>148578</v>
      </c>
      <c r="E18" s="291">
        <f>+E6+E7+E9+E10+E12+E13+E14+E15+E16+E17</f>
        <v>147875</v>
      </c>
      <c r="F18" s="286" t="s">
        <v>402</v>
      </c>
      <c r="G18" s="291">
        <f>SUM(G6:G17)</f>
        <v>132421</v>
      </c>
      <c r="H18" s="291">
        <f>SUM(H6:H17)</f>
        <v>150702</v>
      </c>
      <c r="I18" s="291">
        <f>SUM(I6:I17)</f>
        <v>145993</v>
      </c>
      <c r="J18" s="563"/>
    </row>
    <row r="19" spans="1:10" ht="15" customHeight="1">
      <c r="A19" s="306" t="s">
        <v>20</v>
      </c>
      <c r="B19" s="307" t="s">
        <v>396</v>
      </c>
      <c r="C19" s="33">
        <f>+C20+C21+C22+C23</f>
        <v>936</v>
      </c>
      <c r="D19" s="33">
        <f>+D20+D21+D22+D23</f>
        <v>2124</v>
      </c>
      <c r="E19" s="33">
        <f>+E20+E21+E22+E23</f>
        <v>2124</v>
      </c>
      <c r="F19" s="308" t="s">
        <v>138</v>
      </c>
      <c r="G19" s="292"/>
      <c r="H19" s="292"/>
      <c r="I19" s="292"/>
      <c r="J19" s="563"/>
    </row>
    <row r="20" spans="1:10" ht="15" customHeight="1">
      <c r="A20" s="309" t="s">
        <v>21</v>
      </c>
      <c r="B20" s="308" t="s">
        <v>150</v>
      </c>
      <c r="C20" s="285">
        <v>936</v>
      </c>
      <c r="D20" s="285">
        <v>2124</v>
      </c>
      <c r="E20" s="285">
        <v>2124</v>
      </c>
      <c r="F20" s="308" t="s">
        <v>403</v>
      </c>
      <c r="G20" s="285"/>
      <c r="H20" s="285"/>
      <c r="I20" s="285"/>
      <c r="J20" s="563"/>
    </row>
    <row r="21" spans="1:10" ht="15" customHeight="1">
      <c r="A21" s="309" t="s">
        <v>22</v>
      </c>
      <c r="B21" s="308" t="s">
        <v>151</v>
      </c>
      <c r="C21" s="285"/>
      <c r="D21" s="285"/>
      <c r="E21" s="285"/>
      <c r="F21" s="308" t="s">
        <v>114</v>
      </c>
      <c r="G21" s="285"/>
      <c r="H21" s="285"/>
      <c r="I21" s="285"/>
      <c r="J21" s="563"/>
    </row>
    <row r="22" spans="1:10" ht="15" customHeight="1">
      <c r="A22" s="309" t="s">
        <v>23</v>
      </c>
      <c r="B22" s="308" t="s">
        <v>156</v>
      </c>
      <c r="C22" s="285"/>
      <c r="D22" s="285"/>
      <c r="E22" s="285"/>
      <c r="F22" s="308" t="s">
        <v>115</v>
      </c>
      <c r="G22" s="285"/>
      <c r="H22" s="285"/>
      <c r="I22" s="285"/>
      <c r="J22" s="563"/>
    </row>
    <row r="23" spans="1:10" ht="15" customHeight="1">
      <c r="A23" s="309" t="s">
        <v>24</v>
      </c>
      <c r="B23" s="308" t="s">
        <v>157</v>
      </c>
      <c r="C23" s="285"/>
      <c r="D23" s="285"/>
      <c r="E23" s="285"/>
      <c r="F23" s="307" t="s">
        <v>159</v>
      </c>
      <c r="G23" s="285"/>
      <c r="H23" s="285"/>
      <c r="I23" s="285"/>
      <c r="J23" s="563"/>
    </row>
    <row r="24" spans="1:10" ht="15" customHeight="1">
      <c r="A24" s="309" t="s">
        <v>25</v>
      </c>
      <c r="B24" s="308" t="s">
        <v>397</v>
      </c>
      <c r="C24" s="310">
        <f>+C25+C26</f>
        <v>0</v>
      </c>
      <c r="D24" s="310">
        <f>+D25+D26</f>
        <v>0</v>
      </c>
      <c r="E24" s="310">
        <f>+E25+E26</f>
        <v>0</v>
      </c>
      <c r="F24" s="308" t="s">
        <v>139</v>
      </c>
      <c r="G24" s="285"/>
      <c r="H24" s="285"/>
      <c r="I24" s="285"/>
      <c r="J24" s="563"/>
    </row>
    <row r="25" spans="1:10" ht="15" customHeight="1">
      <c r="A25" s="306" t="s">
        <v>26</v>
      </c>
      <c r="B25" s="307" t="s">
        <v>398</v>
      </c>
      <c r="C25" s="292"/>
      <c r="D25" s="292"/>
      <c r="E25" s="292"/>
      <c r="F25" s="301" t="s">
        <v>140</v>
      </c>
      <c r="G25" s="292"/>
      <c r="H25" s="292"/>
      <c r="I25" s="292"/>
      <c r="J25" s="563"/>
    </row>
    <row r="26" spans="1:10" ht="15" customHeight="1" thickBot="1">
      <c r="A26" s="309" t="s">
        <v>27</v>
      </c>
      <c r="B26" s="308" t="s">
        <v>399</v>
      </c>
      <c r="C26" s="285"/>
      <c r="D26" s="285"/>
      <c r="E26" s="285"/>
      <c r="F26" s="6"/>
      <c r="G26" s="285"/>
      <c r="H26" s="285"/>
      <c r="I26" s="285"/>
      <c r="J26" s="563"/>
    </row>
    <row r="27" spans="1:10" ht="17.25" customHeight="1" thickBot="1">
      <c r="A27" s="305" t="s">
        <v>28</v>
      </c>
      <c r="B27" s="286" t="s">
        <v>400</v>
      </c>
      <c r="C27" s="291">
        <f>+C19+C24</f>
        <v>936</v>
      </c>
      <c r="D27" s="291">
        <f>+D19+D24</f>
        <v>2124</v>
      </c>
      <c r="E27" s="291">
        <f>+E19+E24</f>
        <v>2124</v>
      </c>
      <c r="F27" s="286" t="s">
        <v>404</v>
      </c>
      <c r="G27" s="291">
        <f>SUM(G19:G26)</f>
        <v>0</v>
      </c>
      <c r="H27" s="291">
        <f>SUM(H19:H26)</f>
        <v>0</v>
      </c>
      <c r="I27" s="291">
        <f>SUM(I19:I26)</f>
        <v>0</v>
      </c>
      <c r="J27" s="563"/>
    </row>
    <row r="28" spans="1:10" ht="17.25" customHeight="1" thickBot="1">
      <c r="A28" s="305" t="s">
        <v>29</v>
      </c>
      <c r="B28" s="311" t="s">
        <v>401</v>
      </c>
      <c r="C28" s="89">
        <f>+C18+C27</f>
        <v>132421</v>
      </c>
      <c r="D28" s="89">
        <f>+D18+D27</f>
        <v>150702</v>
      </c>
      <c r="E28" s="312">
        <f>+E18+E27</f>
        <v>149999</v>
      </c>
      <c r="F28" s="311" t="s">
        <v>405</v>
      </c>
      <c r="G28" s="89">
        <f>+G18+G27</f>
        <v>132421</v>
      </c>
      <c r="H28" s="89">
        <f>+H18+H27</f>
        <v>150702</v>
      </c>
      <c r="I28" s="89">
        <f>+I18+I27</f>
        <v>145993</v>
      </c>
      <c r="J28" s="563"/>
    </row>
    <row r="29" spans="1:10" ht="17.25" customHeight="1" thickBot="1">
      <c r="A29" s="305" t="s">
        <v>30</v>
      </c>
      <c r="B29" s="311" t="s">
        <v>116</v>
      </c>
      <c r="C29" s="89">
        <f>IF(C18-G18&lt;0,G18-C18,"-")</f>
        <v>936</v>
      </c>
      <c r="D29" s="89">
        <f>IF(D18-H18&lt;0,H18-D18,"-")</f>
        <v>2124</v>
      </c>
      <c r="E29" s="312" t="str">
        <f>IF(E18-I18&lt;0,I18-E18,"-")</f>
        <v>-</v>
      </c>
      <c r="F29" s="311" t="s">
        <v>117</v>
      </c>
      <c r="G29" s="89" t="str">
        <f>IF(C18-G18&gt;0,C18-G18,"-")</f>
        <v>-</v>
      </c>
      <c r="H29" s="89" t="str">
        <f>IF(D18-H18&gt;0,D18-H18,"-")</f>
        <v>-</v>
      </c>
      <c r="I29" s="89">
        <f>IF(E18-I18&gt;0,E18-I18,"-")</f>
        <v>1882</v>
      </c>
      <c r="J29" s="563"/>
    </row>
    <row r="30" spans="1:10" ht="17.25" customHeight="1" thickBot="1">
      <c r="A30" s="305" t="s">
        <v>31</v>
      </c>
      <c r="B30" s="311" t="s">
        <v>160</v>
      </c>
      <c r="C30" s="89" t="str">
        <f>IF(C28-G28&lt;0,G28-C28,"-")</f>
        <v>-</v>
      </c>
      <c r="D30" s="89" t="str">
        <f>IF(D28-H28&lt;0,H28-D28,"-")</f>
        <v>-</v>
      </c>
      <c r="E30" s="312" t="str">
        <f>IF(E28-I28&lt;0,I28-E28,"-")</f>
        <v>-</v>
      </c>
      <c r="F30" s="311" t="s">
        <v>161</v>
      </c>
      <c r="G30" s="89" t="str">
        <f>IF(C28-G28&gt;0,C28-G28,"-")</f>
        <v>-</v>
      </c>
      <c r="H30" s="89" t="str">
        <f>IF(D28-H28&gt;0,D28-H28,"-")</f>
        <v>-</v>
      </c>
      <c r="I30" s="89">
        <f>IF(E28-I28&gt;0,E28-I28,"-")</f>
        <v>4006</v>
      </c>
      <c r="J30" s="563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90" zoomScaleNormal="90" zoomScaleSheetLayoutView="115" workbookViewId="0" topLeftCell="A1">
      <selection activeCell="T22" sqref="T22"/>
    </sheetView>
  </sheetViews>
  <sheetFormatPr defaultColWidth="9.00390625" defaultRowHeight="12.75"/>
  <cols>
    <col min="1" max="1" width="6.875" style="8" customWidth="1"/>
    <col min="2" max="2" width="55.125" style="19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6384" width="9.375" style="8" customWidth="1"/>
  </cols>
  <sheetData>
    <row r="1" spans="2:10" ht="39.75" customHeight="1">
      <c r="B1" s="296" t="s">
        <v>733</v>
      </c>
      <c r="C1" s="297"/>
      <c r="D1" s="297"/>
      <c r="E1" s="297"/>
      <c r="F1" s="297"/>
      <c r="G1" s="297"/>
      <c r="H1" s="297"/>
      <c r="I1" s="297"/>
      <c r="J1" s="566" t="str">
        <f>+CONCATENATE("2.2. melléklet a ……/",LEFT('1.1.sz.mell.'!C3,4)+1,". (……) önkormányzati rendelethez")</f>
        <v>2.2. melléklet a ……/2017. (……) önkormányzati rendelethez</v>
      </c>
    </row>
    <row r="2" spans="7:10" ht="14.25" thickBot="1">
      <c r="G2" s="32"/>
      <c r="H2" s="32"/>
      <c r="I2" s="32" t="s">
        <v>51</v>
      </c>
      <c r="J2" s="566"/>
    </row>
    <row r="3" spans="1:10" ht="24" customHeight="1" thickBot="1">
      <c r="A3" s="564" t="s">
        <v>59</v>
      </c>
      <c r="B3" s="324" t="s">
        <v>43</v>
      </c>
      <c r="C3" s="325"/>
      <c r="D3" s="325"/>
      <c r="E3" s="325"/>
      <c r="F3" s="324" t="s">
        <v>44</v>
      </c>
      <c r="G3" s="326"/>
      <c r="H3" s="326"/>
      <c r="I3" s="326"/>
      <c r="J3" s="566"/>
    </row>
    <row r="4" spans="1:10" s="298" customFormat="1" ht="35.25" customHeight="1" thickBot="1">
      <c r="A4" s="565"/>
      <c r="B4" s="20" t="s">
        <v>52</v>
      </c>
      <c r="C4" s="21" t="str">
        <f>+'2.1.sz.mell  '!C4</f>
        <v>2016. évi eredeti előirányzat</v>
      </c>
      <c r="D4" s="284" t="str">
        <f>+'2.1.sz.mell  '!D4</f>
        <v>2016. évi módosított előirányzat</v>
      </c>
      <c r="E4" s="21" t="str">
        <f>+'2.1.sz.mell  '!E4</f>
        <v>2016. évi teljesítés</v>
      </c>
      <c r="F4" s="20" t="s">
        <v>52</v>
      </c>
      <c r="G4" s="21" t="str">
        <f>+'2.1.sz.mell  '!C4</f>
        <v>2016. évi eredeti előirányzat</v>
      </c>
      <c r="H4" s="284" t="str">
        <f>+'2.1.sz.mell  '!D4</f>
        <v>2016. évi módosított előirányzat</v>
      </c>
      <c r="I4" s="314" t="str">
        <f>+'2.1.sz.mell  '!E4</f>
        <v>2016. évi teljesítés</v>
      </c>
      <c r="J4" s="566"/>
    </row>
    <row r="5" spans="1:10" s="298" customFormat="1" ht="13.5" thickBot="1">
      <c r="A5" s="327" t="s">
        <v>337</v>
      </c>
      <c r="B5" s="328" t="s">
        <v>338</v>
      </c>
      <c r="C5" s="329" t="s">
        <v>339</v>
      </c>
      <c r="D5" s="329" t="s">
        <v>340</v>
      </c>
      <c r="E5" s="329" t="s">
        <v>341</v>
      </c>
      <c r="F5" s="328" t="s">
        <v>415</v>
      </c>
      <c r="G5" s="329" t="s">
        <v>416</v>
      </c>
      <c r="H5" s="329" t="s">
        <v>417</v>
      </c>
      <c r="I5" s="330" t="s">
        <v>418</v>
      </c>
      <c r="J5" s="566"/>
    </row>
    <row r="6" spans="1:10" ht="12.75" customHeight="1">
      <c r="A6" s="300" t="s">
        <v>7</v>
      </c>
      <c r="B6" s="301" t="s">
        <v>406</v>
      </c>
      <c r="C6" s="287">
        <v>2020</v>
      </c>
      <c r="D6" s="287">
        <v>1604</v>
      </c>
      <c r="E6" s="287">
        <v>1604</v>
      </c>
      <c r="F6" s="301" t="s">
        <v>152</v>
      </c>
      <c r="G6" s="287">
        <v>2020</v>
      </c>
      <c r="H6" s="287">
        <v>1604</v>
      </c>
      <c r="I6" s="293">
        <v>1603</v>
      </c>
      <c r="J6" s="566"/>
    </row>
    <row r="7" spans="1:10" ht="12.75">
      <c r="A7" s="302" t="s">
        <v>8</v>
      </c>
      <c r="B7" s="303" t="s">
        <v>407</v>
      </c>
      <c r="C7" s="288"/>
      <c r="D7" s="288"/>
      <c r="E7" s="288"/>
      <c r="F7" s="303" t="s">
        <v>419</v>
      </c>
      <c r="G7" s="288"/>
      <c r="H7" s="288"/>
      <c r="I7" s="294"/>
      <c r="J7" s="566"/>
    </row>
    <row r="8" spans="1:10" ht="12.75" customHeight="1">
      <c r="A8" s="302" t="s">
        <v>9</v>
      </c>
      <c r="B8" s="303" t="s">
        <v>408</v>
      </c>
      <c r="C8" s="288"/>
      <c r="D8" s="288"/>
      <c r="E8" s="288"/>
      <c r="F8" s="303" t="s">
        <v>134</v>
      </c>
      <c r="G8" s="288"/>
      <c r="H8" s="288"/>
      <c r="I8" s="294"/>
      <c r="J8" s="566"/>
    </row>
    <row r="9" spans="1:10" ht="12.75" customHeight="1">
      <c r="A9" s="302" t="s">
        <v>10</v>
      </c>
      <c r="B9" s="303" t="s">
        <v>409</v>
      </c>
      <c r="C9" s="288"/>
      <c r="D9" s="288"/>
      <c r="E9" s="288"/>
      <c r="F9" s="303" t="s">
        <v>420</v>
      </c>
      <c r="G9" s="288"/>
      <c r="H9" s="288"/>
      <c r="I9" s="294"/>
      <c r="J9" s="566"/>
    </row>
    <row r="10" spans="1:10" ht="12.75" customHeight="1">
      <c r="A10" s="302" t="s">
        <v>11</v>
      </c>
      <c r="B10" s="303" t="s">
        <v>410</v>
      </c>
      <c r="C10" s="288"/>
      <c r="D10" s="288"/>
      <c r="E10" s="288"/>
      <c r="F10" s="303" t="s">
        <v>155</v>
      </c>
      <c r="G10" s="288"/>
      <c r="H10" s="288"/>
      <c r="I10" s="294"/>
      <c r="J10" s="566"/>
    </row>
    <row r="11" spans="1:10" ht="12.75" customHeight="1">
      <c r="A11" s="302" t="s">
        <v>12</v>
      </c>
      <c r="B11" s="303" t="s">
        <v>411</v>
      </c>
      <c r="C11" s="289"/>
      <c r="D11" s="289"/>
      <c r="E11" s="289"/>
      <c r="F11" s="345"/>
      <c r="G11" s="288"/>
      <c r="H11" s="288"/>
      <c r="I11" s="294"/>
      <c r="J11" s="566"/>
    </row>
    <row r="12" spans="1:10" ht="12.75" customHeight="1">
      <c r="A12" s="302" t="s">
        <v>13</v>
      </c>
      <c r="B12" s="6"/>
      <c r="C12" s="288"/>
      <c r="D12" s="288"/>
      <c r="E12" s="288"/>
      <c r="F12" s="345"/>
      <c r="G12" s="288"/>
      <c r="H12" s="288"/>
      <c r="I12" s="294"/>
      <c r="J12" s="566"/>
    </row>
    <row r="13" spans="1:10" ht="12.75" customHeight="1">
      <c r="A13" s="302" t="s">
        <v>14</v>
      </c>
      <c r="B13" s="6"/>
      <c r="C13" s="288"/>
      <c r="D13" s="288"/>
      <c r="E13" s="288"/>
      <c r="F13" s="346"/>
      <c r="G13" s="288"/>
      <c r="H13" s="288"/>
      <c r="I13" s="294"/>
      <c r="J13" s="566"/>
    </row>
    <row r="14" spans="1:10" ht="12.75" customHeight="1">
      <c r="A14" s="302" t="s">
        <v>15</v>
      </c>
      <c r="B14" s="343"/>
      <c r="C14" s="289"/>
      <c r="D14" s="289"/>
      <c r="E14" s="289"/>
      <c r="F14" s="345"/>
      <c r="G14" s="288"/>
      <c r="H14" s="288"/>
      <c r="I14" s="294"/>
      <c r="J14" s="566"/>
    </row>
    <row r="15" spans="1:10" ht="12.75">
      <c r="A15" s="302" t="s">
        <v>16</v>
      </c>
      <c r="B15" s="6"/>
      <c r="C15" s="289"/>
      <c r="D15" s="289"/>
      <c r="E15" s="289"/>
      <c r="F15" s="345"/>
      <c r="G15" s="288"/>
      <c r="H15" s="288"/>
      <c r="I15" s="294"/>
      <c r="J15" s="566"/>
    </row>
    <row r="16" spans="1:10" ht="12.75" customHeight="1" thickBot="1">
      <c r="A16" s="340" t="s">
        <v>17</v>
      </c>
      <c r="B16" s="344"/>
      <c r="C16" s="342"/>
      <c r="D16" s="96"/>
      <c r="E16" s="101"/>
      <c r="F16" s="341" t="s">
        <v>37</v>
      </c>
      <c r="G16" s="288"/>
      <c r="H16" s="288"/>
      <c r="I16" s="294"/>
      <c r="J16" s="566"/>
    </row>
    <row r="17" spans="1:10" ht="15.75" customHeight="1" thickBot="1">
      <c r="A17" s="305" t="s">
        <v>18</v>
      </c>
      <c r="B17" s="286" t="s">
        <v>412</v>
      </c>
      <c r="C17" s="291">
        <f>+C6+C8+C9+C11+C12+C13+C14+C15+C16</f>
        <v>2020</v>
      </c>
      <c r="D17" s="291">
        <f>+D6+D8+D9+D11+D12+D13+D14+D15+D16</f>
        <v>1604</v>
      </c>
      <c r="E17" s="291">
        <f>+E6+E8+E9+E11+E12+E13+E14+E15+E16</f>
        <v>1604</v>
      </c>
      <c r="F17" s="286" t="s">
        <v>421</v>
      </c>
      <c r="G17" s="291">
        <f>+G6+G8+G10+G11+G12+G13+G14+G15+G16</f>
        <v>2020</v>
      </c>
      <c r="H17" s="291">
        <f>+H6+H8+H10+H11+H12+H13+H14+H15+H16</f>
        <v>1604</v>
      </c>
      <c r="I17" s="323">
        <f>+I6+I8+I10+I11+I12+I13+I14+I15+I16</f>
        <v>1603</v>
      </c>
      <c r="J17" s="566"/>
    </row>
    <row r="18" spans="1:10" ht="12.75" customHeight="1">
      <c r="A18" s="300" t="s">
        <v>19</v>
      </c>
      <c r="B18" s="332" t="s">
        <v>173</v>
      </c>
      <c r="C18" s="339">
        <f>+C19+C20+C21+C22+C23</f>
        <v>0</v>
      </c>
      <c r="D18" s="339">
        <f>+D19+D20+D21+D22+D23</f>
        <v>0</v>
      </c>
      <c r="E18" s="339">
        <f>+E19+E20+E21+E22+E23</f>
        <v>0</v>
      </c>
      <c r="F18" s="308" t="s">
        <v>138</v>
      </c>
      <c r="G18" s="91"/>
      <c r="H18" s="91"/>
      <c r="I18" s="318"/>
      <c r="J18" s="566"/>
    </row>
    <row r="19" spans="1:10" ht="12.75" customHeight="1">
      <c r="A19" s="302" t="s">
        <v>20</v>
      </c>
      <c r="B19" s="333" t="s">
        <v>162</v>
      </c>
      <c r="C19" s="285"/>
      <c r="D19" s="285"/>
      <c r="E19" s="285"/>
      <c r="F19" s="308" t="s">
        <v>141</v>
      </c>
      <c r="G19" s="285"/>
      <c r="H19" s="285"/>
      <c r="I19" s="319"/>
      <c r="J19" s="566"/>
    </row>
    <row r="20" spans="1:10" ht="12.75" customHeight="1">
      <c r="A20" s="300" t="s">
        <v>21</v>
      </c>
      <c r="B20" s="333" t="s">
        <v>163</v>
      </c>
      <c r="C20" s="285"/>
      <c r="D20" s="285"/>
      <c r="E20" s="285"/>
      <c r="F20" s="308" t="s">
        <v>114</v>
      </c>
      <c r="G20" s="285"/>
      <c r="H20" s="285"/>
      <c r="I20" s="319"/>
      <c r="J20" s="566"/>
    </row>
    <row r="21" spans="1:10" ht="12.75" customHeight="1">
      <c r="A21" s="302" t="s">
        <v>22</v>
      </c>
      <c r="B21" s="333" t="s">
        <v>164</v>
      </c>
      <c r="C21" s="285"/>
      <c r="D21" s="285"/>
      <c r="E21" s="285"/>
      <c r="F21" s="308" t="s">
        <v>115</v>
      </c>
      <c r="G21" s="285"/>
      <c r="H21" s="285"/>
      <c r="I21" s="319"/>
      <c r="J21" s="566"/>
    </row>
    <row r="22" spans="1:10" ht="12.75" customHeight="1">
      <c r="A22" s="300" t="s">
        <v>23</v>
      </c>
      <c r="B22" s="333" t="s">
        <v>165</v>
      </c>
      <c r="C22" s="285"/>
      <c r="D22" s="285"/>
      <c r="E22" s="285"/>
      <c r="F22" s="307" t="s">
        <v>159</v>
      </c>
      <c r="G22" s="285"/>
      <c r="H22" s="285"/>
      <c r="I22" s="319"/>
      <c r="J22" s="566"/>
    </row>
    <row r="23" spans="1:10" ht="12.75" customHeight="1">
      <c r="A23" s="302" t="s">
        <v>24</v>
      </c>
      <c r="B23" s="334" t="s">
        <v>166</v>
      </c>
      <c r="C23" s="285"/>
      <c r="D23" s="285"/>
      <c r="E23" s="285"/>
      <c r="F23" s="308" t="s">
        <v>142</v>
      </c>
      <c r="G23" s="285"/>
      <c r="H23" s="285"/>
      <c r="I23" s="319"/>
      <c r="J23" s="566"/>
    </row>
    <row r="24" spans="1:10" ht="12.75" customHeight="1">
      <c r="A24" s="300" t="s">
        <v>25</v>
      </c>
      <c r="B24" s="335" t="s">
        <v>167</v>
      </c>
      <c r="C24" s="310">
        <f>+C25+C26+C27+C28+C29</f>
        <v>0</v>
      </c>
      <c r="D24" s="310">
        <f>+D25+D26+D27+D28+D29</f>
        <v>0</v>
      </c>
      <c r="E24" s="310">
        <f>+E25+E26+E27+E28+E29</f>
        <v>0</v>
      </c>
      <c r="F24" s="336" t="s">
        <v>140</v>
      </c>
      <c r="G24" s="285"/>
      <c r="H24" s="285"/>
      <c r="I24" s="319"/>
      <c r="J24" s="566"/>
    </row>
    <row r="25" spans="1:10" ht="12.75" customHeight="1">
      <c r="A25" s="302" t="s">
        <v>26</v>
      </c>
      <c r="B25" s="334" t="s">
        <v>168</v>
      </c>
      <c r="C25" s="285"/>
      <c r="D25" s="285"/>
      <c r="E25" s="285"/>
      <c r="F25" s="336" t="s">
        <v>422</v>
      </c>
      <c r="G25" s="285"/>
      <c r="H25" s="285"/>
      <c r="I25" s="319"/>
      <c r="J25" s="566"/>
    </row>
    <row r="26" spans="1:10" ht="12.75" customHeight="1">
      <c r="A26" s="300" t="s">
        <v>27</v>
      </c>
      <c r="B26" s="334" t="s">
        <v>169</v>
      </c>
      <c r="C26" s="285"/>
      <c r="D26" s="285"/>
      <c r="E26" s="285"/>
      <c r="F26" s="331"/>
      <c r="G26" s="285"/>
      <c r="H26" s="285"/>
      <c r="I26" s="319"/>
      <c r="J26" s="566"/>
    </row>
    <row r="27" spans="1:10" ht="12.75" customHeight="1">
      <c r="A27" s="302" t="s">
        <v>28</v>
      </c>
      <c r="B27" s="333" t="s">
        <v>170</v>
      </c>
      <c r="C27" s="285"/>
      <c r="D27" s="285"/>
      <c r="E27" s="285"/>
      <c r="F27" s="320"/>
      <c r="G27" s="285"/>
      <c r="H27" s="285"/>
      <c r="I27" s="319"/>
      <c r="J27" s="566"/>
    </row>
    <row r="28" spans="1:10" ht="12.75" customHeight="1">
      <c r="A28" s="300" t="s">
        <v>29</v>
      </c>
      <c r="B28" s="337" t="s">
        <v>171</v>
      </c>
      <c r="C28" s="285"/>
      <c r="D28" s="285"/>
      <c r="E28" s="285"/>
      <c r="F28" s="6"/>
      <c r="G28" s="285"/>
      <c r="H28" s="285"/>
      <c r="I28" s="319"/>
      <c r="J28" s="566"/>
    </row>
    <row r="29" spans="1:10" ht="12.75" customHeight="1" thickBot="1">
      <c r="A29" s="302" t="s">
        <v>30</v>
      </c>
      <c r="B29" s="338" t="s">
        <v>172</v>
      </c>
      <c r="C29" s="285"/>
      <c r="D29" s="285"/>
      <c r="E29" s="285"/>
      <c r="F29" s="320"/>
      <c r="G29" s="285"/>
      <c r="H29" s="285"/>
      <c r="I29" s="319"/>
      <c r="J29" s="566"/>
    </row>
    <row r="30" spans="1:10" ht="16.5" customHeight="1" thickBot="1">
      <c r="A30" s="305" t="s">
        <v>31</v>
      </c>
      <c r="B30" s="286" t="s">
        <v>413</v>
      </c>
      <c r="C30" s="291">
        <f>+C18+C24</f>
        <v>0</v>
      </c>
      <c r="D30" s="291">
        <f>+D18+D24</f>
        <v>0</v>
      </c>
      <c r="E30" s="291">
        <f>+E18+E24</f>
        <v>0</v>
      </c>
      <c r="F30" s="286" t="s">
        <v>424</v>
      </c>
      <c r="G30" s="291">
        <f>SUM(G18:G29)</f>
        <v>0</v>
      </c>
      <c r="H30" s="291">
        <f>SUM(H18:H29)</f>
        <v>0</v>
      </c>
      <c r="I30" s="323">
        <f>SUM(I18:I29)</f>
        <v>0</v>
      </c>
      <c r="J30" s="566"/>
    </row>
    <row r="31" spans="1:10" ht="16.5" customHeight="1" thickBot="1">
      <c r="A31" s="305" t="s">
        <v>32</v>
      </c>
      <c r="B31" s="311" t="s">
        <v>414</v>
      </c>
      <c r="C31" s="89">
        <f>+C17+C30</f>
        <v>2020</v>
      </c>
      <c r="D31" s="89">
        <f>+D17+D30</f>
        <v>1604</v>
      </c>
      <c r="E31" s="312">
        <f>+E17+E30</f>
        <v>1604</v>
      </c>
      <c r="F31" s="311" t="s">
        <v>423</v>
      </c>
      <c r="G31" s="89">
        <f>+G17+G30</f>
        <v>2020</v>
      </c>
      <c r="H31" s="89">
        <f>+H17+H30</f>
        <v>1604</v>
      </c>
      <c r="I31" s="90">
        <f>+I17+I30</f>
        <v>1603</v>
      </c>
      <c r="J31" s="566"/>
    </row>
    <row r="32" spans="1:10" ht="16.5" customHeight="1" thickBot="1">
      <c r="A32" s="305" t="s">
        <v>33</v>
      </c>
      <c r="B32" s="311" t="s">
        <v>116</v>
      </c>
      <c r="C32" s="89" t="str">
        <f>IF(C17-G17&lt;0,G17-C17,"-")</f>
        <v>-</v>
      </c>
      <c r="D32" s="89" t="str">
        <f>IF(D17-H17&lt;0,H17-D17,"-")</f>
        <v>-</v>
      </c>
      <c r="E32" s="312" t="str">
        <f>IF(E17-I17&lt;0,I17-E17,"-")</f>
        <v>-</v>
      </c>
      <c r="F32" s="311" t="s">
        <v>117</v>
      </c>
      <c r="G32" s="89" t="str">
        <f>IF(C17-G17&gt;0,C17-G17,"-")</f>
        <v>-</v>
      </c>
      <c r="H32" s="89" t="str">
        <f>IF(D17-H17&gt;0,D17-H17,"-")</f>
        <v>-</v>
      </c>
      <c r="I32" s="90">
        <f>IF(E17-I17&gt;0,E17-I17,"-")</f>
        <v>1</v>
      </c>
      <c r="J32" s="566"/>
    </row>
    <row r="33" spans="1:10" ht="16.5" customHeight="1" thickBot="1">
      <c r="A33" s="305" t="s">
        <v>34</v>
      </c>
      <c r="B33" s="311" t="s">
        <v>160</v>
      </c>
      <c r="C33" s="89" t="str">
        <f>IF(C26-G26&lt;0,G26-C26,"-")</f>
        <v>-</v>
      </c>
      <c r="D33" s="89" t="str">
        <f>IF(D26-H26&lt;0,H26-D26,"-")</f>
        <v>-</v>
      </c>
      <c r="E33" s="312" t="str">
        <f>IF(E26-I26&lt;0,I26-E26,"-")</f>
        <v>-</v>
      </c>
      <c r="F33" s="311" t="s">
        <v>161</v>
      </c>
      <c r="G33" s="89" t="str">
        <f>IF(C26-G26&gt;0,C26-G26,"-")</f>
        <v>-</v>
      </c>
      <c r="H33" s="89" t="str">
        <f>IF(D26-H26&gt;0,D26-H26,"-")</f>
        <v>-</v>
      </c>
      <c r="I33" s="90" t="str">
        <f>IF(E26-I26&gt;0,E26-I26,"-")</f>
        <v>-</v>
      </c>
      <c r="J33" s="566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4">
      <selection activeCell="H20" sqref="H20"/>
    </sheetView>
  </sheetViews>
  <sheetFormatPr defaultColWidth="9.00390625" defaultRowHeight="12.75"/>
  <cols>
    <col min="1" max="1" width="46.375" style="183" customWidth="1"/>
    <col min="2" max="2" width="13.875" style="183" customWidth="1"/>
    <col min="3" max="3" width="66.125" style="183" customWidth="1"/>
    <col min="4" max="5" width="13.875" style="183" customWidth="1"/>
    <col min="6" max="16384" width="9.375" style="183" customWidth="1"/>
  </cols>
  <sheetData>
    <row r="1" spans="1:5" ht="18.75">
      <c r="A1" s="347" t="s">
        <v>109</v>
      </c>
      <c r="E1" s="353" t="s">
        <v>113</v>
      </c>
    </row>
    <row r="3" spans="1:5" ht="12.75">
      <c r="A3" s="348"/>
      <c r="B3" s="354"/>
      <c r="C3" s="348"/>
      <c r="D3" s="355"/>
      <c r="E3" s="354"/>
    </row>
    <row r="4" spans="1:5" ht="15.75">
      <c r="A4" s="322" t="str">
        <f>+ÖSSZEFÜGGÉSEK!A4</f>
        <v>2016. évi eredeti előirányzat BEVÉTELEK</v>
      </c>
      <c r="B4" s="356"/>
      <c r="C4" s="349"/>
      <c r="D4" s="355"/>
      <c r="E4" s="354"/>
    </row>
    <row r="5" spans="1:5" ht="12.75">
      <c r="A5" s="348"/>
      <c r="B5" s="354"/>
      <c r="C5" s="348"/>
      <c r="D5" s="355"/>
      <c r="E5" s="354"/>
    </row>
    <row r="6" spans="1:5" ht="12.75">
      <c r="A6" s="348" t="s">
        <v>428</v>
      </c>
      <c r="B6" s="354">
        <f>+'1.1.sz.mell.'!C61</f>
        <v>133505</v>
      </c>
      <c r="C6" s="348" t="s">
        <v>429</v>
      </c>
      <c r="D6" s="355">
        <f>+'2.1.sz.mell  '!C18+'2.2.sz.mell  '!C17</f>
        <v>133505</v>
      </c>
      <c r="E6" s="354">
        <f>+B6-D6</f>
        <v>0</v>
      </c>
    </row>
    <row r="7" spans="1:5" ht="12.75">
      <c r="A7" s="348" t="s">
        <v>430</v>
      </c>
      <c r="B7" s="354">
        <f>+'1.1.sz.mell.'!C84</f>
        <v>936</v>
      </c>
      <c r="C7" s="348" t="s">
        <v>431</v>
      </c>
      <c r="D7" s="355">
        <f>+'2.1.sz.mell  '!C27+'2.2.sz.mell  '!C30</f>
        <v>936</v>
      </c>
      <c r="E7" s="354">
        <f>+B7-D7</f>
        <v>0</v>
      </c>
    </row>
    <row r="8" spans="1:5" ht="12.75">
      <c r="A8" s="348" t="s">
        <v>432</v>
      </c>
      <c r="B8" s="354">
        <f>+'1.1.sz.mell.'!C85</f>
        <v>134441</v>
      </c>
      <c r="C8" s="348" t="s">
        <v>433</v>
      </c>
      <c r="D8" s="355">
        <f>+'2.1.sz.mell  '!C28+'2.2.sz.mell  '!C31</f>
        <v>134441</v>
      </c>
      <c r="E8" s="354">
        <f>+B8-D8</f>
        <v>0</v>
      </c>
    </row>
    <row r="9" spans="1:5" ht="12.75">
      <c r="A9" s="348"/>
      <c r="B9" s="354"/>
      <c r="C9" s="348"/>
      <c r="D9" s="355"/>
      <c r="E9" s="354"/>
    </row>
    <row r="10" spans="1:5" ht="15.75">
      <c r="A10" s="322" t="str">
        <f>+ÖSSZEFÜGGÉSEK!A10</f>
        <v>2016. évi módosított előirányzat BEVÉTELEK</v>
      </c>
      <c r="B10" s="356"/>
      <c r="C10" s="349"/>
      <c r="D10" s="355"/>
      <c r="E10" s="354"/>
    </row>
    <row r="11" spans="1:5" ht="12.75">
      <c r="A11" s="348"/>
      <c r="B11" s="354"/>
      <c r="C11" s="348"/>
      <c r="D11" s="355"/>
      <c r="E11" s="354"/>
    </row>
    <row r="12" spans="1:5" ht="12.75">
      <c r="A12" s="348" t="s">
        <v>434</v>
      </c>
      <c r="B12" s="354">
        <f>+'1.1.sz.mell.'!D61</f>
        <v>150182</v>
      </c>
      <c r="C12" s="348" t="s">
        <v>440</v>
      </c>
      <c r="D12" s="355">
        <f>+'2.1.sz.mell  '!D18+'2.2.sz.mell  '!D17</f>
        <v>150182</v>
      </c>
      <c r="E12" s="354">
        <f>+B12-D12</f>
        <v>0</v>
      </c>
    </row>
    <row r="13" spans="1:5" ht="12.75">
      <c r="A13" s="348" t="s">
        <v>435</v>
      </c>
      <c r="B13" s="354">
        <f>+'1.1.sz.mell.'!D84</f>
        <v>2124</v>
      </c>
      <c r="C13" s="348" t="s">
        <v>441</v>
      </c>
      <c r="D13" s="355">
        <f>+'2.1.sz.mell  '!D27+'2.2.sz.mell  '!D30</f>
        <v>2124</v>
      </c>
      <c r="E13" s="354">
        <f>+B13-D13</f>
        <v>0</v>
      </c>
    </row>
    <row r="14" spans="1:5" ht="12.75">
      <c r="A14" s="348" t="s">
        <v>436</v>
      </c>
      <c r="B14" s="354">
        <f>+'1.1.sz.mell.'!D85</f>
        <v>152306</v>
      </c>
      <c r="C14" s="348" t="s">
        <v>442</v>
      </c>
      <c r="D14" s="355">
        <f>+'2.1.sz.mell  '!D28+'2.2.sz.mell  '!D31</f>
        <v>152306</v>
      </c>
      <c r="E14" s="354">
        <f>+B14-D14</f>
        <v>0</v>
      </c>
    </row>
    <row r="15" spans="1:5" ht="12.75">
      <c r="A15" s="348"/>
      <c r="B15" s="354"/>
      <c r="C15" s="348"/>
      <c r="D15" s="355"/>
      <c r="E15" s="354"/>
    </row>
    <row r="16" spans="1:5" ht="14.25">
      <c r="A16" s="357" t="str">
        <f>+ÖSSZEFÜGGÉSEK!A16</f>
        <v>2016. évi teljesítés BEVÉTELEK</v>
      </c>
      <c r="B16" s="321"/>
      <c r="C16" s="349"/>
      <c r="D16" s="355"/>
      <c r="E16" s="354"/>
    </row>
    <row r="17" spans="1:5" ht="12.75">
      <c r="A17" s="348"/>
      <c r="B17" s="354"/>
      <c r="C17" s="348"/>
      <c r="D17" s="355"/>
      <c r="E17" s="354"/>
    </row>
    <row r="18" spans="1:5" ht="12.75">
      <c r="A18" s="348" t="s">
        <v>437</v>
      </c>
      <c r="B18" s="354">
        <f>+'1.1.sz.mell.'!E61</f>
        <v>149479</v>
      </c>
      <c r="C18" s="348" t="s">
        <v>443</v>
      </c>
      <c r="D18" s="355">
        <f>+'2.1.sz.mell  '!E18+'2.2.sz.mell  '!E17</f>
        <v>149479</v>
      </c>
      <c r="E18" s="354">
        <f>+B18-D18</f>
        <v>0</v>
      </c>
    </row>
    <row r="19" spans="1:5" ht="12.75">
      <c r="A19" s="348" t="s">
        <v>438</v>
      </c>
      <c r="B19" s="354">
        <f>+'1.1.sz.mell.'!E84</f>
        <v>2124</v>
      </c>
      <c r="C19" s="348" t="s">
        <v>444</v>
      </c>
      <c r="D19" s="355">
        <f>+'2.1.sz.mell  '!E27+'2.2.sz.mell  '!E30</f>
        <v>2124</v>
      </c>
      <c r="E19" s="354">
        <f>+B19-D19</f>
        <v>0</v>
      </c>
    </row>
    <row r="20" spans="1:5" ht="12.75">
      <c r="A20" s="348" t="s">
        <v>439</v>
      </c>
      <c r="B20" s="354">
        <f>+'1.1.sz.mell.'!E85</f>
        <v>151603</v>
      </c>
      <c r="C20" s="348" t="s">
        <v>445</v>
      </c>
      <c r="D20" s="355">
        <f>+'2.1.sz.mell  '!E28+'2.2.sz.mell  '!E31</f>
        <v>151603</v>
      </c>
      <c r="E20" s="354">
        <f>+B20-D20</f>
        <v>0</v>
      </c>
    </row>
    <row r="21" spans="1:5" ht="12.75">
      <c r="A21" s="348"/>
      <c r="B21" s="354"/>
      <c r="C21" s="348"/>
      <c r="D21" s="355"/>
      <c r="E21" s="354"/>
    </row>
    <row r="22" spans="1:5" ht="15.75">
      <c r="A22" s="322" t="str">
        <f>+ÖSSZEFÜGGÉSEK!A22</f>
        <v>2016. évi eredeti előirányzat KIADÁSOK</v>
      </c>
      <c r="B22" s="356"/>
      <c r="C22" s="349"/>
      <c r="D22" s="355"/>
      <c r="E22" s="354"/>
    </row>
    <row r="23" spans="1:5" ht="12.75">
      <c r="A23" s="348"/>
      <c r="B23" s="354"/>
      <c r="C23" s="348"/>
      <c r="D23" s="355"/>
      <c r="E23" s="354"/>
    </row>
    <row r="24" spans="1:5" ht="12.75">
      <c r="A24" s="348" t="s">
        <v>446</v>
      </c>
      <c r="B24" s="354">
        <f>+'1.1.sz.mell.'!C125</f>
        <v>134441</v>
      </c>
      <c r="C24" s="348" t="s">
        <v>452</v>
      </c>
      <c r="D24" s="355">
        <f>+'2.1.sz.mell  '!G18+'2.2.sz.mell  '!G17</f>
        <v>134441</v>
      </c>
      <c r="E24" s="354">
        <f>+B24-D24</f>
        <v>0</v>
      </c>
    </row>
    <row r="25" spans="1:5" ht="12.75">
      <c r="A25" s="348" t="s">
        <v>425</v>
      </c>
      <c r="B25" s="354">
        <f>+'1.1.sz.mell.'!C145</f>
        <v>0</v>
      </c>
      <c r="C25" s="348" t="s">
        <v>453</v>
      </c>
      <c r="D25" s="355">
        <f>+'2.1.sz.mell  '!G27+'2.2.sz.mell  '!G30</f>
        <v>0</v>
      </c>
      <c r="E25" s="354">
        <f>+B25-D25</f>
        <v>0</v>
      </c>
    </row>
    <row r="26" spans="1:5" ht="12.75">
      <c r="A26" s="348" t="s">
        <v>447</v>
      </c>
      <c r="B26" s="354">
        <f>+'1.1.sz.mell.'!C146</f>
        <v>134441</v>
      </c>
      <c r="C26" s="348" t="s">
        <v>454</v>
      </c>
      <c r="D26" s="355">
        <f>+'2.1.sz.mell  '!G28+'2.2.sz.mell  '!G31</f>
        <v>134441</v>
      </c>
      <c r="E26" s="354">
        <f>+B26-D26</f>
        <v>0</v>
      </c>
    </row>
    <row r="27" spans="1:5" ht="12.75">
      <c r="A27" s="348"/>
      <c r="B27" s="354"/>
      <c r="C27" s="348"/>
      <c r="D27" s="355"/>
      <c r="E27" s="354"/>
    </row>
    <row r="28" spans="1:5" ht="15.75">
      <c r="A28" s="322" t="str">
        <f>+ÖSSZEFÜGGÉSEK!A28</f>
        <v>2016. évi módosított előirányzat KIADÁSOK</v>
      </c>
      <c r="B28" s="356"/>
      <c r="C28" s="349"/>
      <c r="D28" s="355"/>
      <c r="E28" s="354"/>
    </row>
    <row r="29" spans="1:5" ht="12.75">
      <c r="A29" s="348"/>
      <c r="B29" s="354"/>
      <c r="C29" s="348"/>
      <c r="D29" s="355"/>
      <c r="E29" s="354"/>
    </row>
    <row r="30" spans="1:5" ht="12.75">
      <c r="A30" s="348" t="s">
        <v>448</v>
      </c>
      <c r="B30" s="354">
        <f>+'1.1.sz.mell.'!D125</f>
        <v>152306</v>
      </c>
      <c r="C30" s="348" t="s">
        <v>459</v>
      </c>
      <c r="D30" s="355">
        <f>+'2.1.sz.mell  '!H18+'2.2.sz.mell  '!H17</f>
        <v>152306</v>
      </c>
      <c r="E30" s="354">
        <f>+B30-D30</f>
        <v>0</v>
      </c>
    </row>
    <row r="31" spans="1:5" ht="12.75">
      <c r="A31" s="348" t="s">
        <v>426</v>
      </c>
      <c r="B31" s="354">
        <f>+'1.1.sz.mell.'!D145</f>
        <v>0</v>
      </c>
      <c r="C31" s="348" t="s">
        <v>456</v>
      </c>
      <c r="D31" s="355">
        <f>+'2.1.sz.mell  '!H27+'2.2.sz.mell  '!H30</f>
        <v>0</v>
      </c>
      <c r="E31" s="354">
        <f>+B31-D31</f>
        <v>0</v>
      </c>
    </row>
    <row r="32" spans="1:5" ht="12.75">
      <c r="A32" s="348" t="s">
        <v>449</v>
      </c>
      <c r="B32" s="354">
        <f>+'1.1.sz.mell.'!D146</f>
        <v>152306</v>
      </c>
      <c r="C32" s="348" t="s">
        <v>455</v>
      </c>
      <c r="D32" s="355">
        <f>+'2.1.sz.mell  '!H28+'2.2.sz.mell  '!H31</f>
        <v>152306</v>
      </c>
      <c r="E32" s="354">
        <f>+B32-D32</f>
        <v>0</v>
      </c>
    </row>
    <row r="33" spans="1:5" ht="12.75">
      <c r="A33" s="348"/>
      <c r="B33" s="354"/>
      <c r="C33" s="348"/>
      <c r="D33" s="355"/>
      <c r="E33" s="354"/>
    </row>
    <row r="34" spans="1:5" ht="15.75">
      <c r="A34" s="352" t="str">
        <f>+ÖSSZEFÜGGÉSEK!A34</f>
        <v>2016. évi teljesítés KIADÁSOK</v>
      </c>
      <c r="B34" s="356"/>
      <c r="C34" s="349"/>
      <c r="D34" s="355"/>
      <c r="E34" s="354"/>
    </row>
    <row r="35" spans="1:5" ht="12.75">
      <c r="A35" s="348"/>
      <c r="B35" s="354"/>
      <c r="C35" s="348"/>
      <c r="D35" s="355"/>
      <c r="E35" s="354"/>
    </row>
    <row r="36" spans="1:5" ht="12.75">
      <c r="A36" s="348" t="s">
        <v>450</v>
      </c>
      <c r="B36" s="354">
        <f>+'1.1.sz.mell.'!E125</f>
        <v>147596</v>
      </c>
      <c r="C36" s="348" t="s">
        <v>460</v>
      </c>
      <c r="D36" s="355">
        <f>+'2.1.sz.mell  '!I18+'2.2.sz.mell  '!I17</f>
        <v>147596</v>
      </c>
      <c r="E36" s="354">
        <f>+B36-D36</f>
        <v>0</v>
      </c>
    </row>
    <row r="37" spans="1:5" ht="12.75">
      <c r="A37" s="348" t="s">
        <v>427</v>
      </c>
      <c r="B37" s="354">
        <f>+'1.1.sz.mell.'!E145</f>
        <v>0</v>
      </c>
      <c r="C37" s="348" t="s">
        <v>458</v>
      </c>
      <c r="D37" s="355">
        <f>+'2.1.sz.mell  '!I27+'2.2.sz.mell  '!I30</f>
        <v>0</v>
      </c>
      <c r="E37" s="354">
        <f>+B37-D37</f>
        <v>0</v>
      </c>
    </row>
    <row r="38" spans="1:5" ht="12.75">
      <c r="A38" s="348" t="s">
        <v>451</v>
      </c>
      <c r="B38" s="354">
        <f>+'1.1.sz.mell.'!E146</f>
        <v>147596</v>
      </c>
      <c r="C38" s="348" t="s">
        <v>457</v>
      </c>
      <c r="D38" s="355">
        <f>+'2.1.sz.mell  '!I28+'2.2.sz.mell  '!I31</f>
        <v>147596</v>
      </c>
      <c r="E38" s="354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1"/>
  <sheetViews>
    <sheetView workbookViewId="0" topLeftCell="A1">
      <selection activeCell="D22" sqref="D22"/>
    </sheetView>
  </sheetViews>
  <sheetFormatPr defaultColWidth="9.00390625" defaultRowHeight="12.75"/>
  <cols>
    <col min="1" max="1" width="31.1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568" t="s">
        <v>1</v>
      </c>
      <c r="B1" s="568"/>
      <c r="C1" s="568"/>
      <c r="D1" s="568"/>
      <c r="E1" s="568"/>
      <c r="F1" s="568"/>
      <c r="G1" s="568"/>
      <c r="H1" s="569" t="str">
        <f>+CONCATENATE("3. melléklet a ……/",LEFT(ÖSSZEFÜGGÉSEK!A4,4)+1,". (……) önkormányzati rendelethez")</f>
        <v>3. melléklet a ……/2017. (……) önkormányzati rendelethez</v>
      </c>
    </row>
    <row r="2" spans="1:8" ht="22.5" customHeight="1" thickBot="1">
      <c r="A2" s="19"/>
      <c r="B2" s="8"/>
      <c r="C2" s="8"/>
      <c r="D2" s="8"/>
      <c r="E2" s="8"/>
      <c r="F2" s="567" t="s">
        <v>51</v>
      </c>
      <c r="G2" s="567"/>
      <c r="H2" s="569"/>
    </row>
    <row r="3" spans="1:8" s="5" customFormat="1" ht="50.25" customHeight="1" thickBot="1">
      <c r="A3" s="20" t="s">
        <v>55</v>
      </c>
      <c r="B3" s="21" t="s">
        <v>56</v>
      </c>
      <c r="C3" s="21" t="s">
        <v>57</v>
      </c>
      <c r="D3" s="21" t="str">
        <f>+CONCATENATE("Felhasználás ",LEFT(ÖSSZEFÜGGÉSEK!A4,4)-1,". XII.31-ig")</f>
        <v>Felhasználás 2015. XII.31-ig</v>
      </c>
      <c r="E3" s="21" t="str">
        <f>+CONCATENATE(LEFT(ÖSSZEFÜGGÉSEK!A4,4),". évi módosított előirányzat")</f>
        <v>2016. évi módosított előirányzat</v>
      </c>
      <c r="F3" s="93" t="str">
        <f>+CONCATENATE(LEFT(ÖSSZEFÜGGÉSEK!A4,4),". évi teljesítés")</f>
        <v>2016. évi teljesítés</v>
      </c>
      <c r="G3" s="92" t="str">
        <f>+CONCATENATE("Összes teljesítés ",LEFT(ÖSSZEFÜGGÉSEK!A4,4),". dec. 31-ig")</f>
        <v>Összes teljesítés 2016. dec. 31-ig</v>
      </c>
      <c r="H3" s="569"/>
    </row>
    <row r="4" spans="1:8" s="8" customFormat="1" ht="12" customHeight="1" thickBot="1">
      <c r="A4" s="315" t="s">
        <v>337</v>
      </c>
      <c r="B4" s="316" t="s">
        <v>338</v>
      </c>
      <c r="C4" s="316" t="s">
        <v>339</v>
      </c>
      <c r="D4" s="316" t="s">
        <v>340</v>
      </c>
      <c r="E4" s="316" t="s">
        <v>341</v>
      </c>
      <c r="F4" s="39" t="s">
        <v>415</v>
      </c>
      <c r="G4" s="317" t="s">
        <v>461</v>
      </c>
      <c r="H4" s="569"/>
    </row>
    <row r="5" spans="1:8" ht="15.75" customHeight="1">
      <c r="A5" s="530" t="s">
        <v>593</v>
      </c>
      <c r="B5" s="1">
        <v>76</v>
      </c>
      <c r="C5" s="531">
        <v>2016</v>
      </c>
      <c r="D5" s="1"/>
      <c r="E5" s="1">
        <v>76</v>
      </c>
      <c r="F5" s="446">
        <v>76</v>
      </c>
      <c r="G5" s="447">
        <f aca="true" t="shared" si="0" ref="G5:G11">+D5+F5</f>
        <v>76</v>
      </c>
      <c r="H5" s="569"/>
    </row>
    <row r="6" spans="1:8" ht="15.75" customHeight="1">
      <c r="A6" s="530" t="s">
        <v>594</v>
      </c>
      <c r="B6" s="1">
        <v>1527</v>
      </c>
      <c r="C6" s="531">
        <v>2016</v>
      </c>
      <c r="D6" s="1"/>
      <c r="E6" s="1">
        <v>1528</v>
      </c>
      <c r="F6" s="446">
        <v>1527</v>
      </c>
      <c r="G6" s="447">
        <f t="shared" si="0"/>
        <v>1527</v>
      </c>
      <c r="H6" s="569"/>
    </row>
    <row r="7" spans="1:8" ht="15.75" customHeight="1">
      <c r="A7" s="513"/>
      <c r="B7" s="445"/>
      <c r="C7" s="451"/>
      <c r="D7" s="445"/>
      <c r="E7" s="445"/>
      <c r="F7" s="446"/>
      <c r="G7" s="447">
        <f t="shared" si="0"/>
        <v>0</v>
      </c>
      <c r="H7" s="569"/>
    </row>
    <row r="8" spans="1:8" ht="15.75" customHeight="1">
      <c r="A8" s="514"/>
      <c r="B8" s="448"/>
      <c r="C8" s="451"/>
      <c r="D8" s="445"/>
      <c r="E8" s="448"/>
      <c r="F8" s="446"/>
      <c r="G8" s="447">
        <f t="shared" si="0"/>
        <v>0</v>
      </c>
      <c r="H8" s="569"/>
    </row>
    <row r="9" spans="1:8" ht="15.75" customHeight="1">
      <c r="A9" s="514"/>
      <c r="B9" s="448"/>
      <c r="C9" s="451"/>
      <c r="D9" s="445"/>
      <c r="E9" s="448"/>
      <c r="F9" s="446"/>
      <c r="G9" s="447">
        <f t="shared" si="0"/>
        <v>0</v>
      </c>
      <c r="H9" s="569"/>
    </row>
    <row r="10" spans="1:8" ht="15.75" customHeight="1">
      <c r="A10" s="512"/>
      <c r="B10" s="445"/>
      <c r="C10" s="452"/>
      <c r="D10" s="445"/>
      <c r="E10" s="445"/>
      <c r="F10" s="446"/>
      <c r="G10" s="447">
        <f t="shared" si="0"/>
        <v>0</v>
      </c>
      <c r="H10" s="569"/>
    </row>
    <row r="11" spans="1:8" ht="15.75" customHeight="1" thickBot="1">
      <c r="A11" s="9"/>
      <c r="B11" s="448"/>
      <c r="C11" s="453"/>
      <c r="D11" s="448"/>
      <c r="E11" s="448"/>
      <c r="F11" s="449"/>
      <c r="G11" s="447">
        <f t="shared" si="0"/>
        <v>0</v>
      </c>
      <c r="H11" s="569"/>
    </row>
    <row r="12" spans="1:8" s="12" customFormat="1" ht="18" customHeight="1" thickBot="1">
      <c r="A12" s="22" t="s">
        <v>54</v>
      </c>
      <c r="B12" s="454">
        <f>SUM(B5:B11)</f>
        <v>1603</v>
      </c>
      <c r="C12" s="455"/>
      <c r="D12" s="454">
        <f>SUM(D5:D11)</f>
        <v>0</v>
      </c>
      <c r="E12" s="454">
        <f>SUM(E5:E11)</f>
        <v>1604</v>
      </c>
      <c r="F12" s="454">
        <f>SUM(F5:F11)</f>
        <v>1603</v>
      </c>
      <c r="G12" s="456">
        <f>SUM(G5:G11)</f>
        <v>1603</v>
      </c>
      <c r="H12" s="569"/>
    </row>
    <row r="13" spans="6:8" ht="12.75">
      <c r="F13" s="12"/>
      <c r="G13" s="12"/>
      <c r="H13" s="441"/>
    </row>
    <row r="14" ht="12.75">
      <c r="H14" s="441"/>
    </row>
    <row r="15" ht="12.75">
      <c r="H15" s="441"/>
    </row>
    <row r="16" ht="12.75">
      <c r="H16" s="441"/>
    </row>
    <row r="17" ht="12.75">
      <c r="H17" s="441"/>
    </row>
    <row r="18" ht="12.75">
      <c r="H18" s="441"/>
    </row>
    <row r="19" ht="12.75">
      <c r="H19" s="441"/>
    </row>
    <row r="20" ht="12.75">
      <c r="H20" s="441"/>
    </row>
    <row r="21" ht="12.75">
      <c r="H21" s="441"/>
    </row>
  </sheetData>
  <sheetProtection/>
  <mergeCells count="3">
    <mergeCell ref="F2:G2"/>
    <mergeCell ref="A1:G1"/>
    <mergeCell ref="H1:H1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view="pageLayout" zoomScaleSheetLayoutView="100" workbookViewId="0" topLeftCell="A1">
      <selection activeCell="L11" sqref="L11"/>
    </sheetView>
  </sheetViews>
  <sheetFormatPr defaultColWidth="9.00390625" defaultRowHeight="12.75"/>
  <cols>
    <col min="1" max="1" width="33.37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568" t="s">
        <v>2</v>
      </c>
      <c r="B1" s="568"/>
      <c r="C1" s="568"/>
      <c r="D1" s="568"/>
      <c r="E1" s="568"/>
      <c r="F1" s="568"/>
      <c r="G1" s="568"/>
      <c r="H1" s="570" t="str">
        <f>+CONCATENATE("4. melléklet a ……/",LEFT(ÖSSZEFÜGGÉSEK!A4,4)+1,". (……) önkormányzati rendelethez")</f>
        <v>4. melléklet a ……/2017. (……) önkormányzati rendelethez</v>
      </c>
    </row>
    <row r="2" spans="1:8" ht="23.25" customHeight="1" thickBot="1">
      <c r="A2" s="19"/>
      <c r="B2" s="8"/>
      <c r="C2" s="8"/>
      <c r="D2" s="8"/>
      <c r="E2" s="8"/>
      <c r="F2" s="567" t="s">
        <v>51</v>
      </c>
      <c r="G2" s="567"/>
      <c r="H2" s="570"/>
    </row>
    <row r="3" spans="1:8" s="5" customFormat="1" ht="48.75" customHeight="1" thickBot="1">
      <c r="A3" s="20" t="s">
        <v>58</v>
      </c>
      <c r="B3" s="21" t="s">
        <v>56</v>
      </c>
      <c r="C3" s="21" t="s">
        <v>57</v>
      </c>
      <c r="D3" s="21" t="str">
        <f>+'3.sz.mell.'!D3</f>
        <v>Felhasználás 2015. XII.31-ig</v>
      </c>
      <c r="E3" s="21" t="str">
        <f>+'3.sz.mell.'!E3</f>
        <v>2016. évi módosított előirányzat</v>
      </c>
      <c r="F3" s="93" t="str">
        <f>+'3.sz.mell.'!F3</f>
        <v>2016. évi teljesítés</v>
      </c>
      <c r="G3" s="92" t="str">
        <f>+'3.sz.mell.'!G3</f>
        <v>Összes teljesítés 2016. dec. 31-ig</v>
      </c>
      <c r="H3" s="570"/>
    </row>
    <row r="4" spans="1:8" s="8" customFormat="1" ht="15" customHeight="1" thickBot="1">
      <c r="A4" s="315" t="s">
        <v>337</v>
      </c>
      <c r="B4" s="316" t="s">
        <v>338</v>
      </c>
      <c r="C4" s="316" t="s">
        <v>339</v>
      </c>
      <c r="D4" s="316" t="s">
        <v>340</v>
      </c>
      <c r="E4" s="316" t="s">
        <v>341</v>
      </c>
      <c r="F4" s="39" t="s">
        <v>415</v>
      </c>
      <c r="G4" s="317" t="s">
        <v>461</v>
      </c>
      <c r="H4" s="570"/>
    </row>
    <row r="5" spans="1:8" ht="15.75" customHeight="1">
      <c r="A5" s="532"/>
      <c r="B5" s="533"/>
      <c r="C5" s="534"/>
      <c r="D5" s="1"/>
      <c r="E5" s="1"/>
      <c r="F5" s="517"/>
      <c r="G5" s="518">
        <f>+D5+F5</f>
        <v>0</v>
      </c>
      <c r="H5" s="570"/>
    </row>
    <row r="6" spans="1:8" ht="15.75" customHeight="1">
      <c r="A6" s="450"/>
      <c r="B6" s="515"/>
      <c r="C6" s="516"/>
      <c r="D6" s="515"/>
      <c r="E6" s="515"/>
      <c r="F6" s="517"/>
      <c r="G6" s="518">
        <f aca="true" t="shared" si="0" ref="G6:G14">+D6+F6</f>
        <v>0</v>
      </c>
      <c r="H6" s="570"/>
    </row>
    <row r="7" spans="1:8" ht="15.75" customHeight="1">
      <c r="A7" s="450"/>
      <c r="B7" s="515"/>
      <c r="C7" s="516"/>
      <c r="D7" s="515"/>
      <c r="E7" s="515"/>
      <c r="F7" s="517"/>
      <c r="G7" s="518">
        <f t="shared" si="0"/>
        <v>0</v>
      </c>
      <c r="H7" s="570"/>
    </row>
    <row r="8" spans="1:8" ht="15.75" customHeight="1">
      <c r="A8" s="450"/>
      <c r="B8" s="515"/>
      <c r="C8" s="516"/>
      <c r="D8" s="515"/>
      <c r="E8" s="515"/>
      <c r="F8" s="517"/>
      <c r="G8" s="518">
        <f t="shared" si="0"/>
        <v>0</v>
      </c>
      <c r="H8" s="570"/>
    </row>
    <row r="9" spans="1:8" ht="15.75" customHeight="1">
      <c r="A9" s="529"/>
      <c r="B9" s="515"/>
      <c r="C9" s="516"/>
      <c r="D9" s="515"/>
      <c r="E9" s="515"/>
      <c r="F9" s="517"/>
      <c r="G9" s="519">
        <f t="shared" si="0"/>
        <v>0</v>
      </c>
      <c r="H9" s="570"/>
    </row>
    <row r="10" spans="1:8" ht="15.75" customHeight="1">
      <c r="A10" s="450"/>
      <c r="B10" s="515"/>
      <c r="C10" s="520"/>
      <c r="D10" s="515"/>
      <c r="E10" s="515"/>
      <c r="F10" s="517"/>
      <c r="G10" s="518">
        <f t="shared" si="0"/>
        <v>0</v>
      </c>
      <c r="H10" s="570"/>
    </row>
    <row r="11" spans="1:8" ht="15.75" customHeight="1">
      <c r="A11" s="450"/>
      <c r="B11" s="515"/>
      <c r="C11" s="520"/>
      <c r="D11" s="515"/>
      <c r="E11" s="515"/>
      <c r="F11" s="517"/>
      <c r="G11" s="518">
        <f t="shared" si="0"/>
        <v>0</v>
      </c>
      <c r="H11" s="570"/>
    </row>
    <row r="12" spans="1:8" ht="15.75" customHeight="1">
      <c r="A12" s="444"/>
      <c r="B12" s="515"/>
      <c r="C12" s="520"/>
      <c r="D12" s="515"/>
      <c r="E12" s="515"/>
      <c r="F12" s="517"/>
      <c r="G12" s="518">
        <f t="shared" si="0"/>
        <v>0</v>
      </c>
      <c r="H12" s="570"/>
    </row>
    <row r="13" spans="1:8" ht="15.75" customHeight="1">
      <c r="A13" s="444"/>
      <c r="B13" s="515"/>
      <c r="C13" s="520"/>
      <c r="D13" s="515"/>
      <c r="E13" s="515"/>
      <c r="F13" s="517"/>
      <c r="G13" s="518">
        <f t="shared" si="0"/>
        <v>0</v>
      </c>
      <c r="H13" s="570"/>
    </row>
    <row r="14" spans="1:8" ht="15.75" customHeight="1" thickBot="1">
      <c r="A14" s="521"/>
      <c r="B14" s="522"/>
      <c r="C14" s="523"/>
      <c r="D14" s="522"/>
      <c r="E14" s="522"/>
      <c r="F14" s="524"/>
      <c r="G14" s="518">
        <f t="shared" si="0"/>
        <v>0</v>
      </c>
      <c r="H14" s="570"/>
    </row>
    <row r="15" spans="1:8" s="12" customFormat="1" ht="18" customHeight="1" thickBot="1">
      <c r="A15" s="525" t="s">
        <v>54</v>
      </c>
      <c r="B15" s="526">
        <f>SUM(B5:B14)</f>
        <v>0</v>
      </c>
      <c r="C15" s="527"/>
      <c r="D15" s="526">
        <f>SUM(D5:D14)</f>
        <v>0</v>
      </c>
      <c r="E15" s="526">
        <f>SUM(E5:E14)</f>
        <v>0</v>
      </c>
      <c r="F15" s="526">
        <f>SUM(F5:F14)</f>
        <v>0</v>
      </c>
      <c r="G15" s="528">
        <f>SUM(G5:G14)</f>
        <v>0</v>
      </c>
      <c r="H15" s="570"/>
    </row>
  </sheetData>
  <sheetProtection/>
  <mergeCells count="3">
    <mergeCell ref="F2:G2"/>
    <mergeCell ref="A1:G1"/>
    <mergeCell ref="H1:H1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SheetLayoutView="70" workbookViewId="0" topLeftCell="A1">
      <selection activeCell="Y19" sqref="Y19"/>
    </sheetView>
  </sheetViews>
  <sheetFormatPr defaultColWidth="9.00390625" defaultRowHeight="12.75"/>
  <cols>
    <col min="1" max="1" width="28.50390625" style="7" customWidth="1"/>
    <col min="2" max="13" width="10.00390625" style="7" customWidth="1"/>
    <col min="14" max="14" width="4.00390625" style="7" customWidth="1"/>
    <col min="15" max="16384" width="9.375" style="7" customWidth="1"/>
  </cols>
  <sheetData>
    <row r="1" spans="1:14" ht="15.75" customHeight="1">
      <c r="A1" s="575" t="s">
        <v>0</v>
      </c>
      <c r="B1" s="575"/>
      <c r="C1" s="575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81" t="str">
        <f>+CONCATENATE("5. melléklet a ……/",LEFT(ÖSSZEFÜGGÉSEK!A4,4)+1,". (……) Társulási határozathoz    ")</f>
        <v>5. melléklet a ……/2017. (……) Társulási határozathoz    </v>
      </c>
    </row>
    <row r="2" spans="1:14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576" t="s">
        <v>51</v>
      </c>
      <c r="M2" s="576"/>
      <c r="N2" s="581"/>
    </row>
    <row r="3" spans="1:14" ht="13.5" thickBot="1">
      <c r="A3" s="590" t="s">
        <v>91</v>
      </c>
      <c r="B3" s="580" t="s">
        <v>179</v>
      </c>
      <c r="C3" s="580"/>
      <c r="D3" s="580"/>
      <c r="E3" s="580"/>
      <c r="F3" s="580"/>
      <c r="G3" s="580"/>
      <c r="H3" s="580"/>
      <c r="I3" s="580"/>
      <c r="J3" s="586" t="s">
        <v>181</v>
      </c>
      <c r="K3" s="586"/>
      <c r="L3" s="586"/>
      <c r="M3" s="586"/>
      <c r="N3" s="581"/>
    </row>
    <row r="4" spans="1:14" ht="15" customHeight="1" thickBot="1">
      <c r="A4" s="591"/>
      <c r="B4" s="573" t="s">
        <v>182</v>
      </c>
      <c r="C4" s="577" t="s">
        <v>183</v>
      </c>
      <c r="D4" s="578" t="s">
        <v>177</v>
      </c>
      <c r="E4" s="578"/>
      <c r="F4" s="578"/>
      <c r="G4" s="578"/>
      <c r="H4" s="578"/>
      <c r="I4" s="578"/>
      <c r="J4" s="587"/>
      <c r="K4" s="587"/>
      <c r="L4" s="587"/>
      <c r="M4" s="587"/>
      <c r="N4" s="581"/>
    </row>
    <row r="5" spans="1:14" ht="21.75" thickBot="1">
      <c r="A5" s="591"/>
      <c r="B5" s="573"/>
      <c r="C5" s="577"/>
      <c r="D5" s="42" t="s">
        <v>182</v>
      </c>
      <c r="E5" s="42" t="s">
        <v>183</v>
      </c>
      <c r="F5" s="42" t="s">
        <v>182</v>
      </c>
      <c r="G5" s="42" t="s">
        <v>183</v>
      </c>
      <c r="H5" s="42" t="s">
        <v>182</v>
      </c>
      <c r="I5" s="42" t="s">
        <v>183</v>
      </c>
      <c r="J5" s="587"/>
      <c r="K5" s="587"/>
      <c r="L5" s="587"/>
      <c r="M5" s="587"/>
      <c r="N5" s="581"/>
    </row>
    <row r="6" spans="1:14" ht="32.25" thickBot="1">
      <c r="A6" s="592"/>
      <c r="B6" s="577" t="s">
        <v>178</v>
      </c>
      <c r="C6" s="577"/>
      <c r="D6" s="577" t="str">
        <f>+CONCATENATE(LEFT(ÖSSZEFÜGGÉSEK!A4,4),". előtt")</f>
        <v>2016. előtt</v>
      </c>
      <c r="E6" s="577"/>
      <c r="F6" s="577" t="str">
        <f>+CONCATENATE(LEFT(ÖSSZEFÜGGÉSEK!A4,4),". évi")</f>
        <v>2016. évi</v>
      </c>
      <c r="G6" s="577"/>
      <c r="H6" s="573" t="str">
        <f>+CONCATENATE(LEFT(ÖSSZEFÜGGÉSEK!A4,4),". után")</f>
        <v>2016. után</v>
      </c>
      <c r="I6" s="573"/>
      <c r="J6" s="41" t="str">
        <f>+D6</f>
        <v>2016. előtt</v>
      </c>
      <c r="K6" s="42" t="str">
        <f>+F6</f>
        <v>2016. évi</v>
      </c>
      <c r="L6" s="41" t="s">
        <v>38</v>
      </c>
      <c r="M6" s="42" t="str">
        <f>+CONCATENATE("Teljesítés %-a ",LEFT(ÖSSZEFÜGGÉSEK!A4,4),". XII. 31-ig")</f>
        <v>Teljesítés %-a 2016. XII. 31-ig</v>
      </c>
      <c r="N6" s="581"/>
    </row>
    <row r="7" spans="1:14" ht="13.5" thickBot="1">
      <c r="A7" s="43" t="s">
        <v>337</v>
      </c>
      <c r="B7" s="41" t="s">
        <v>338</v>
      </c>
      <c r="C7" s="41" t="s">
        <v>339</v>
      </c>
      <c r="D7" s="44" t="s">
        <v>340</v>
      </c>
      <c r="E7" s="42" t="s">
        <v>341</v>
      </c>
      <c r="F7" s="42" t="s">
        <v>415</v>
      </c>
      <c r="G7" s="42" t="s">
        <v>416</v>
      </c>
      <c r="H7" s="41" t="s">
        <v>417</v>
      </c>
      <c r="I7" s="44" t="s">
        <v>418</v>
      </c>
      <c r="J7" s="44" t="s">
        <v>462</v>
      </c>
      <c r="K7" s="44" t="s">
        <v>463</v>
      </c>
      <c r="L7" s="44" t="s">
        <v>464</v>
      </c>
      <c r="M7" s="45" t="s">
        <v>465</v>
      </c>
      <c r="N7" s="581"/>
    </row>
    <row r="8" spans="1:14" ht="12.75">
      <c r="A8" s="46" t="s">
        <v>92</v>
      </c>
      <c r="B8" s="47"/>
      <c r="C8" s="67"/>
      <c r="D8" s="67"/>
      <c r="E8" s="78"/>
      <c r="F8" s="67"/>
      <c r="G8" s="67"/>
      <c r="H8" s="67"/>
      <c r="I8" s="67"/>
      <c r="J8" s="67"/>
      <c r="K8" s="67"/>
      <c r="L8" s="48">
        <f aca="true" t="shared" si="0" ref="L8:L14">+J8+K8</f>
        <v>0</v>
      </c>
      <c r="M8" s="82">
        <f>IF((C8&lt;&gt;0),ROUND((L8/C8)*100,1),"")</f>
      </c>
      <c r="N8" s="581"/>
    </row>
    <row r="9" spans="1:14" ht="12.75">
      <c r="A9" s="49" t="s">
        <v>104</v>
      </c>
      <c r="B9" s="50"/>
      <c r="C9" s="54"/>
      <c r="D9" s="51"/>
      <c r="E9" s="51"/>
      <c r="F9" s="51"/>
      <c r="G9" s="51"/>
      <c r="H9" s="51"/>
      <c r="I9" s="51"/>
      <c r="J9" s="51"/>
      <c r="K9" s="51"/>
      <c r="L9" s="52">
        <f t="shared" si="0"/>
        <v>0</v>
      </c>
      <c r="M9" s="83"/>
      <c r="N9" s="581"/>
    </row>
    <row r="10" spans="1:14" ht="12.75">
      <c r="A10" s="53" t="s">
        <v>93</v>
      </c>
      <c r="C10" s="70"/>
      <c r="D10" s="70"/>
      <c r="E10" s="70"/>
      <c r="F10" s="70"/>
      <c r="G10" s="70"/>
      <c r="H10" s="70"/>
      <c r="I10" s="70"/>
      <c r="J10" s="70"/>
      <c r="K10" s="70"/>
      <c r="L10" s="52">
        <f t="shared" si="0"/>
        <v>0</v>
      </c>
      <c r="M10" s="83">
        <f aca="true" t="shared" si="1" ref="M10:M15">IF((C10&lt;&gt;0),ROUND((L10/C10)*100,1),"")</f>
      </c>
      <c r="N10" s="581"/>
    </row>
    <row r="11" spans="1:14" ht="12.75">
      <c r="A11" s="53" t="s">
        <v>105</v>
      </c>
      <c r="B11" s="54"/>
      <c r="C11" s="70"/>
      <c r="D11" s="70"/>
      <c r="E11" s="70"/>
      <c r="F11" s="70"/>
      <c r="G11" s="70"/>
      <c r="H11" s="70"/>
      <c r="I11" s="70"/>
      <c r="J11" s="70"/>
      <c r="K11" s="70"/>
      <c r="L11" s="52">
        <f t="shared" si="0"/>
        <v>0</v>
      </c>
      <c r="M11" s="83">
        <f t="shared" si="1"/>
      </c>
      <c r="N11" s="581"/>
    </row>
    <row r="12" spans="1:14" ht="12.75">
      <c r="A12" s="53" t="s">
        <v>94</v>
      </c>
      <c r="B12" s="54"/>
      <c r="C12" s="70"/>
      <c r="D12" s="70"/>
      <c r="E12" s="70"/>
      <c r="F12" s="70"/>
      <c r="G12" s="70"/>
      <c r="H12" s="70"/>
      <c r="I12" s="70"/>
      <c r="J12" s="70"/>
      <c r="K12" s="70"/>
      <c r="L12" s="52">
        <f t="shared" si="0"/>
        <v>0</v>
      </c>
      <c r="M12" s="83">
        <f t="shared" si="1"/>
      </c>
      <c r="N12" s="581"/>
    </row>
    <row r="13" spans="1:14" ht="12.75">
      <c r="A13" s="53" t="s">
        <v>95</v>
      </c>
      <c r="B13" s="54"/>
      <c r="C13" s="70"/>
      <c r="D13" s="70"/>
      <c r="E13" s="70"/>
      <c r="F13" s="70"/>
      <c r="G13" s="70"/>
      <c r="H13" s="70"/>
      <c r="I13" s="70"/>
      <c r="J13" s="70"/>
      <c r="K13" s="70"/>
      <c r="L13" s="52">
        <f t="shared" si="0"/>
        <v>0</v>
      </c>
      <c r="M13" s="83">
        <f t="shared" si="1"/>
      </c>
      <c r="N13" s="581"/>
    </row>
    <row r="14" spans="1:14" ht="15" customHeight="1" thickBot="1">
      <c r="A14" s="55"/>
      <c r="B14" s="56"/>
      <c r="C14" s="74"/>
      <c r="D14" s="74"/>
      <c r="E14" s="74"/>
      <c r="F14" s="74"/>
      <c r="G14" s="74"/>
      <c r="H14" s="74"/>
      <c r="I14" s="74"/>
      <c r="J14" s="74"/>
      <c r="K14" s="74"/>
      <c r="L14" s="52">
        <f t="shared" si="0"/>
        <v>0</v>
      </c>
      <c r="M14" s="84">
        <f t="shared" si="1"/>
      </c>
      <c r="N14" s="581"/>
    </row>
    <row r="15" spans="1:14" ht="13.5" thickBot="1">
      <c r="A15" s="57" t="s">
        <v>97</v>
      </c>
      <c r="B15" s="58">
        <f>B8+SUM(B10:B14)</f>
        <v>0</v>
      </c>
      <c r="C15" s="58">
        <f aca="true" t="shared" si="2" ref="C15:L15">C8+SUM(C10:C14)</f>
        <v>0</v>
      </c>
      <c r="D15" s="58">
        <f t="shared" si="2"/>
        <v>0</v>
      </c>
      <c r="E15" s="58">
        <f t="shared" si="2"/>
        <v>0</v>
      </c>
      <c r="F15" s="58">
        <f t="shared" si="2"/>
        <v>0</v>
      </c>
      <c r="G15" s="58">
        <f t="shared" si="2"/>
        <v>0</v>
      </c>
      <c r="H15" s="58">
        <f t="shared" si="2"/>
        <v>0</v>
      </c>
      <c r="I15" s="58">
        <f t="shared" si="2"/>
        <v>0</v>
      </c>
      <c r="J15" s="58">
        <f t="shared" si="2"/>
        <v>0</v>
      </c>
      <c r="K15" s="58">
        <f t="shared" si="2"/>
        <v>0</v>
      </c>
      <c r="L15" s="58">
        <f t="shared" si="2"/>
        <v>0</v>
      </c>
      <c r="M15" s="59">
        <f t="shared" si="1"/>
      </c>
      <c r="N15" s="581"/>
    </row>
    <row r="16" spans="1:14" ht="12.75">
      <c r="A16" s="60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581"/>
    </row>
    <row r="17" spans="1:14" ht="13.5" thickBot="1">
      <c r="A17" s="63" t="s">
        <v>96</v>
      </c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81"/>
    </row>
    <row r="18" spans="1:14" ht="12.75">
      <c r="A18" s="66" t="s">
        <v>100</v>
      </c>
      <c r="B18" s="47"/>
      <c r="C18" s="67"/>
      <c r="D18" s="67"/>
      <c r="E18" s="78"/>
      <c r="F18" s="67"/>
      <c r="G18" s="67"/>
      <c r="H18" s="67"/>
      <c r="I18" s="67"/>
      <c r="J18" s="67"/>
      <c r="K18" s="67"/>
      <c r="L18" s="68">
        <f aca="true" t="shared" si="3" ref="L18:L23">+J18+K18</f>
        <v>0</v>
      </c>
      <c r="M18" s="82">
        <f aca="true" t="shared" si="4" ref="M18:M24">IF((C18&lt;&gt;0),ROUND((L18/C18)*100,1),"")</f>
      </c>
      <c r="N18" s="581"/>
    </row>
    <row r="19" spans="1:14" ht="12.75">
      <c r="A19" s="69" t="s">
        <v>101</v>
      </c>
      <c r="B19" s="50"/>
      <c r="C19" s="70"/>
      <c r="D19" s="70"/>
      <c r="E19" s="70"/>
      <c r="F19" s="70"/>
      <c r="G19" s="70"/>
      <c r="H19" s="70"/>
      <c r="I19" s="70"/>
      <c r="J19" s="70"/>
      <c r="K19" s="70"/>
      <c r="L19" s="71">
        <f t="shared" si="3"/>
        <v>0</v>
      </c>
      <c r="M19" s="83">
        <f t="shared" si="4"/>
      </c>
      <c r="N19" s="581"/>
    </row>
    <row r="20" spans="1:14" ht="12.75">
      <c r="A20" s="69" t="s">
        <v>102</v>
      </c>
      <c r="B20" s="54"/>
      <c r="C20" s="70"/>
      <c r="D20" s="70"/>
      <c r="E20" s="70"/>
      <c r="F20" s="70"/>
      <c r="G20" s="70"/>
      <c r="H20" s="70"/>
      <c r="I20" s="70"/>
      <c r="J20" s="70"/>
      <c r="K20" s="70"/>
      <c r="L20" s="71">
        <f t="shared" si="3"/>
        <v>0</v>
      </c>
      <c r="M20" s="83">
        <f t="shared" si="4"/>
      </c>
      <c r="N20" s="581"/>
    </row>
    <row r="21" spans="1:14" ht="12.75">
      <c r="A21" s="69" t="s">
        <v>103</v>
      </c>
      <c r="B21" s="54"/>
      <c r="C21" s="70"/>
      <c r="D21" s="70"/>
      <c r="E21" s="70"/>
      <c r="F21" s="70"/>
      <c r="G21" s="70"/>
      <c r="H21" s="70"/>
      <c r="I21" s="70"/>
      <c r="J21" s="70"/>
      <c r="K21" s="70"/>
      <c r="L21" s="71">
        <f t="shared" si="3"/>
        <v>0</v>
      </c>
      <c r="M21" s="83">
        <f t="shared" si="4"/>
      </c>
      <c r="N21" s="581"/>
    </row>
    <row r="22" spans="1:14" ht="12.75">
      <c r="A22" s="72"/>
      <c r="B22" s="54"/>
      <c r="C22" s="70"/>
      <c r="D22" s="70"/>
      <c r="E22" s="70"/>
      <c r="F22" s="70"/>
      <c r="G22" s="70"/>
      <c r="H22" s="70"/>
      <c r="I22" s="70"/>
      <c r="J22" s="70"/>
      <c r="K22" s="70"/>
      <c r="L22" s="71">
        <f t="shared" si="3"/>
        <v>0</v>
      </c>
      <c r="M22" s="83">
        <f t="shared" si="4"/>
      </c>
      <c r="N22" s="581"/>
    </row>
    <row r="23" spans="1:14" ht="13.5" thickBot="1">
      <c r="A23" s="73"/>
      <c r="B23" s="56"/>
      <c r="C23" s="74"/>
      <c r="D23" s="74"/>
      <c r="E23" s="74"/>
      <c r="F23" s="74"/>
      <c r="G23" s="74"/>
      <c r="H23" s="74"/>
      <c r="I23" s="74"/>
      <c r="J23" s="74"/>
      <c r="K23" s="74"/>
      <c r="L23" s="71">
        <f t="shared" si="3"/>
        <v>0</v>
      </c>
      <c r="M23" s="84">
        <f t="shared" si="4"/>
      </c>
      <c r="N23" s="581"/>
    </row>
    <row r="24" spans="1:14" ht="13.5" thickBot="1">
      <c r="A24" s="75" t="s">
        <v>82</v>
      </c>
      <c r="B24" s="58">
        <f aca="true" t="shared" si="5" ref="B24:L24">SUM(B18:B23)</f>
        <v>0</v>
      </c>
      <c r="C24" s="58">
        <f t="shared" si="5"/>
        <v>0</v>
      </c>
      <c r="D24" s="58">
        <f t="shared" si="5"/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58">
        <f t="shared" si="5"/>
        <v>0</v>
      </c>
      <c r="M24" s="59">
        <f t="shared" si="4"/>
      </c>
      <c r="N24" s="581"/>
    </row>
    <row r="25" spans="1:14" ht="12.75">
      <c r="A25" s="593" t="s">
        <v>176</v>
      </c>
      <c r="B25" s="593"/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81"/>
    </row>
    <row r="26" spans="1:14" ht="5.2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581"/>
    </row>
    <row r="27" spans="1:14" ht="15.75">
      <c r="A27" s="574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81"/>
    </row>
    <row r="28" spans="1:14" ht="12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576" t="s">
        <v>51</v>
      </c>
      <c r="M28" s="576"/>
      <c r="N28" s="581"/>
    </row>
    <row r="29" spans="1:14" ht="21.75" thickBot="1">
      <c r="A29" s="588" t="s">
        <v>98</v>
      </c>
      <c r="B29" s="589"/>
      <c r="C29" s="589"/>
      <c r="D29" s="589"/>
      <c r="E29" s="589"/>
      <c r="F29" s="589"/>
      <c r="G29" s="589"/>
      <c r="H29" s="589"/>
      <c r="I29" s="589"/>
      <c r="J29" s="589"/>
      <c r="K29" s="77" t="s">
        <v>505</v>
      </c>
      <c r="L29" s="77" t="s">
        <v>504</v>
      </c>
      <c r="M29" s="77" t="s">
        <v>181</v>
      </c>
      <c r="N29" s="581"/>
    </row>
    <row r="30" spans="1:14" ht="12.75">
      <c r="A30" s="582"/>
      <c r="B30" s="583"/>
      <c r="C30" s="583"/>
      <c r="D30" s="583"/>
      <c r="E30" s="583"/>
      <c r="F30" s="583"/>
      <c r="G30" s="583"/>
      <c r="H30" s="583"/>
      <c r="I30" s="583"/>
      <c r="J30" s="583"/>
      <c r="K30" s="78"/>
      <c r="L30" s="79"/>
      <c r="M30" s="79"/>
      <c r="N30" s="581"/>
    </row>
    <row r="31" spans="1:14" ht="13.5" thickBot="1">
      <c r="A31" s="584"/>
      <c r="B31" s="585"/>
      <c r="C31" s="585"/>
      <c r="D31" s="585"/>
      <c r="E31" s="585"/>
      <c r="F31" s="585"/>
      <c r="G31" s="585"/>
      <c r="H31" s="585"/>
      <c r="I31" s="585"/>
      <c r="J31" s="585"/>
      <c r="K31" s="80"/>
      <c r="L31" s="74"/>
      <c r="M31" s="74"/>
      <c r="N31" s="581"/>
    </row>
    <row r="32" spans="1:14" ht="13.5" thickBot="1">
      <c r="A32" s="571" t="s">
        <v>39</v>
      </c>
      <c r="B32" s="572"/>
      <c r="C32" s="572"/>
      <c r="D32" s="572"/>
      <c r="E32" s="572"/>
      <c r="F32" s="572"/>
      <c r="G32" s="572"/>
      <c r="H32" s="572"/>
      <c r="I32" s="572"/>
      <c r="J32" s="572"/>
      <c r="K32" s="81">
        <f>SUM(K30:K31)</f>
        <v>0</v>
      </c>
      <c r="L32" s="81">
        <f>SUM(L30:L31)</f>
        <v>0</v>
      </c>
      <c r="M32" s="81">
        <f>SUM(M30:M31)</f>
        <v>0</v>
      </c>
      <c r="N32" s="581"/>
    </row>
    <row r="33" ht="12.75">
      <c r="N33" s="581"/>
    </row>
  </sheetData>
  <sheetProtection/>
  <mergeCells count="21">
    <mergeCell ref="A25:M25"/>
    <mergeCell ref="B6:C6"/>
    <mergeCell ref="B3:I3"/>
    <mergeCell ref="F6:G6"/>
    <mergeCell ref="N1:N33"/>
    <mergeCell ref="A30:J30"/>
    <mergeCell ref="A31:J31"/>
    <mergeCell ref="J3:M5"/>
    <mergeCell ref="A29:J29"/>
    <mergeCell ref="D6:E6"/>
    <mergeCell ref="A3:A6"/>
    <mergeCell ref="A32:J32"/>
    <mergeCell ref="H6:I6"/>
    <mergeCell ref="A27:M27"/>
    <mergeCell ref="A1:C1"/>
    <mergeCell ref="L28:M28"/>
    <mergeCell ref="B4:B5"/>
    <mergeCell ref="C4:C5"/>
    <mergeCell ref="D4:I4"/>
    <mergeCell ref="D1:M1"/>
    <mergeCell ref="L2:M2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0"/>
  <sheetViews>
    <sheetView zoomScaleSheetLayoutView="100" workbookViewId="0" topLeftCell="A4">
      <selection activeCell="J25" sqref="J25"/>
    </sheetView>
  </sheetViews>
  <sheetFormatPr defaultColWidth="9.00390625" defaultRowHeight="12.75"/>
  <cols>
    <col min="1" max="1" width="9.50390625" style="251" customWidth="1"/>
    <col min="2" max="2" width="48.50390625" style="251" bestFit="1" customWidth="1"/>
    <col min="3" max="3" width="14.50390625" style="252" bestFit="1" customWidth="1"/>
    <col min="4" max="4" width="13.875" style="262" customWidth="1"/>
    <col min="5" max="5" width="14.50390625" style="262" customWidth="1"/>
    <col min="6" max="16384" width="9.375" style="262" customWidth="1"/>
  </cols>
  <sheetData>
    <row r="1" ht="15.75">
      <c r="B1" s="251" t="s">
        <v>595</v>
      </c>
    </row>
    <row r="2" spans="1:3" ht="15.75" customHeight="1">
      <c r="A2" s="554" t="s">
        <v>4</v>
      </c>
      <c r="B2" s="554"/>
      <c r="C2" s="554"/>
    </row>
    <row r="3" spans="1:5" ht="15.75" customHeight="1" thickBot="1">
      <c r="A3" s="594"/>
      <c r="B3" s="594"/>
      <c r="C3" s="249"/>
      <c r="E3" s="249" t="s">
        <v>153</v>
      </c>
    </row>
    <row r="4" spans="1:5" ht="37.5" customHeight="1" thickBot="1">
      <c r="A4" s="535" t="s">
        <v>59</v>
      </c>
      <c r="B4" s="536" t="s">
        <v>6</v>
      </c>
      <c r="C4" s="85" t="s">
        <v>175</v>
      </c>
      <c r="D4" s="85" t="s">
        <v>180</v>
      </c>
      <c r="E4" s="365" t="s">
        <v>181</v>
      </c>
    </row>
    <row r="5" spans="1:5" s="263" customFormat="1" ht="12" customHeight="1" thickBot="1">
      <c r="A5" s="382">
        <v>1</v>
      </c>
      <c r="B5" s="537">
        <v>2</v>
      </c>
      <c r="C5" s="538">
        <v>3</v>
      </c>
      <c r="D5" s="538">
        <v>4</v>
      </c>
      <c r="E5" s="538">
        <v>5</v>
      </c>
    </row>
    <row r="6" spans="1:5" s="264" customFormat="1" ht="12" customHeight="1" thickBot="1">
      <c r="A6" s="222" t="s">
        <v>7</v>
      </c>
      <c r="B6" s="223" t="s">
        <v>598</v>
      </c>
      <c r="C6" s="248">
        <f>+C7+C8+C9+C10+C11</f>
        <v>0</v>
      </c>
      <c r="D6" s="248">
        <f>+D7+D8+D9+D10+D11</f>
        <v>0</v>
      </c>
      <c r="E6" s="248">
        <f>+E7+E8+E9+E10+E11</f>
        <v>0</v>
      </c>
    </row>
    <row r="7" spans="1:5" s="264" customFormat="1" ht="12" customHeight="1">
      <c r="A7" s="217" t="s">
        <v>71</v>
      </c>
      <c r="B7" s="539" t="s">
        <v>599</v>
      </c>
      <c r="C7" s="375"/>
      <c r="D7" s="375"/>
      <c r="E7" s="375"/>
    </row>
    <row r="8" spans="1:5" s="264" customFormat="1" ht="12" customHeight="1">
      <c r="A8" s="216" t="s">
        <v>72</v>
      </c>
      <c r="B8" s="245" t="s">
        <v>600</v>
      </c>
      <c r="C8" s="374"/>
      <c r="D8" s="374"/>
      <c r="E8" s="374"/>
    </row>
    <row r="9" spans="1:5" s="264" customFormat="1" ht="12" customHeight="1">
      <c r="A9" s="216" t="s">
        <v>73</v>
      </c>
      <c r="B9" s="245" t="s">
        <v>601</v>
      </c>
      <c r="C9" s="374"/>
      <c r="D9" s="374"/>
      <c r="E9" s="374"/>
    </row>
    <row r="10" spans="1:5" s="264" customFormat="1" ht="23.25" customHeight="1">
      <c r="A10" s="216" t="s">
        <v>74</v>
      </c>
      <c r="B10" s="245" t="s">
        <v>602</v>
      </c>
      <c r="C10" s="374"/>
      <c r="D10" s="374"/>
      <c r="E10" s="374"/>
    </row>
    <row r="11" spans="1:5" s="264" customFormat="1" ht="12" customHeight="1" thickBot="1">
      <c r="A11" s="216" t="s">
        <v>106</v>
      </c>
      <c r="B11" s="245" t="s">
        <v>603</v>
      </c>
      <c r="C11" s="374"/>
      <c r="D11" s="374"/>
      <c r="E11" s="374"/>
    </row>
    <row r="12" spans="1:5" s="264" customFormat="1" ht="21.75" thickBot="1">
      <c r="A12" s="222" t="s">
        <v>8</v>
      </c>
      <c r="B12" s="244" t="s">
        <v>392</v>
      </c>
      <c r="C12" s="540">
        <v>81814</v>
      </c>
      <c r="D12" s="540">
        <v>92053</v>
      </c>
      <c r="E12" s="540">
        <v>93459</v>
      </c>
    </row>
    <row r="13" spans="1:5" s="264" customFormat="1" ht="21.75" thickBot="1">
      <c r="A13" s="222" t="s">
        <v>9</v>
      </c>
      <c r="B13" s="223" t="s">
        <v>406</v>
      </c>
      <c r="C13" s="540">
        <v>2020</v>
      </c>
      <c r="D13" s="540">
        <v>1604</v>
      </c>
      <c r="E13" s="540">
        <v>1604</v>
      </c>
    </row>
    <row r="14" spans="1:5" s="264" customFormat="1" ht="12" customHeight="1" thickBot="1">
      <c r="A14" s="222" t="s">
        <v>120</v>
      </c>
      <c r="B14" s="244" t="s">
        <v>604</v>
      </c>
      <c r="C14" s="541">
        <v>1738</v>
      </c>
      <c r="D14" s="541">
        <v>878</v>
      </c>
      <c r="E14" s="541">
        <v>879</v>
      </c>
    </row>
    <row r="15" spans="1:5" s="264" customFormat="1" ht="12" customHeight="1" thickBot="1">
      <c r="A15" s="222" t="s">
        <v>11</v>
      </c>
      <c r="B15" s="244" t="s">
        <v>408</v>
      </c>
      <c r="C15" s="540"/>
      <c r="D15" s="540"/>
      <c r="E15" s="540"/>
    </row>
    <row r="16" spans="1:5" s="264" customFormat="1" ht="12" customHeight="1" thickBot="1">
      <c r="A16" s="222" t="s">
        <v>12</v>
      </c>
      <c r="B16" s="244" t="s">
        <v>394</v>
      </c>
      <c r="C16" s="540"/>
      <c r="D16" s="540"/>
      <c r="E16" s="540"/>
    </row>
    <row r="17" spans="1:5" s="264" customFormat="1" ht="12" customHeight="1" thickBot="1">
      <c r="A17" s="222" t="s">
        <v>127</v>
      </c>
      <c r="B17" s="244" t="s">
        <v>478</v>
      </c>
      <c r="C17" s="540"/>
      <c r="D17" s="540"/>
      <c r="E17" s="540"/>
    </row>
    <row r="18" spans="1:5" s="264" customFormat="1" ht="12" customHeight="1" thickBot="1">
      <c r="A18" s="222" t="s">
        <v>14</v>
      </c>
      <c r="B18" s="223" t="s">
        <v>605</v>
      </c>
      <c r="C18" s="377">
        <f>+C6+C12+C13+C14+C15+C16+C17</f>
        <v>85572</v>
      </c>
      <c r="D18" s="377">
        <f>+D6+D12+D13+D14+D15+D16+D17</f>
        <v>94535</v>
      </c>
      <c r="E18" s="377">
        <f>+E6+E12+E13+E14+E15+E16+E17</f>
        <v>95942</v>
      </c>
    </row>
    <row r="19" spans="1:5" s="264" customFormat="1" ht="12" customHeight="1" thickBot="1">
      <c r="A19" s="222" t="s">
        <v>15</v>
      </c>
      <c r="B19" s="244" t="s">
        <v>606</v>
      </c>
      <c r="C19" s="248">
        <f>SUM(C20:C24)</f>
        <v>598</v>
      </c>
      <c r="D19" s="248">
        <f>SUM(D20:D24)</f>
        <v>598</v>
      </c>
      <c r="E19" s="248">
        <f>SUM(E20:E24)</f>
        <v>598</v>
      </c>
    </row>
    <row r="20" spans="1:5" s="264" customFormat="1" ht="12" customHeight="1">
      <c r="A20" s="216" t="s">
        <v>480</v>
      </c>
      <c r="B20" s="245" t="s">
        <v>607</v>
      </c>
      <c r="C20" s="542"/>
      <c r="D20" s="542"/>
      <c r="E20" s="542"/>
    </row>
    <row r="21" spans="1:5" s="264" customFormat="1" ht="12" customHeight="1">
      <c r="A21" s="216" t="s">
        <v>481</v>
      </c>
      <c r="B21" s="245" t="s">
        <v>608</v>
      </c>
      <c r="C21" s="542"/>
      <c r="D21" s="542"/>
      <c r="E21" s="542"/>
    </row>
    <row r="22" spans="1:5" s="264" customFormat="1" ht="12" customHeight="1">
      <c r="A22" s="216" t="s">
        <v>482</v>
      </c>
      <c r="B22" s="245" t="s">
        <v>609</v>
      </c>
      <c r="C22" s="542">
        <v>598</v>
      </c>
      <c r="D22" s="542">
        <v>598</v>
      </c>
      <c r="E22" s="542">
        <v>598</v>
      </c>
    </row>
    <row r="23" spans="1:5" s="264" customFormat="1" ht="12" customHeight="1">
      <c r="A23" s="216" t="s">
        <v>610</v>
      </c>
      <c r="B23" s="245" t="s">
        <v>611</v>
      </c>
      <c r="C23" s="542"/>
      <c r="D23" s="542"/>
      <c r="E23" s="542"/>
    </row>
    <row r="24" spans="1:5" s="264" customFormat="1" ht="12" customHeight="1" thickBot="1">
      <c r="A24" s="216" t="s">
        <v>612</v>
      </c>
      <c r="B24" s="245" t="s">
        <v>320</v>
      </c>
      <c r="C24" s="542"/>
      <c r="D24" s="542"/>
      <c r="E24" s="542"/>
    </row>
    <row r="25" spans="1:5" s="264" customFormat="1" ht="21.75" thickBot="1">
      <c r="A25" s="222" t="s">
        <v>16</v>
      </c>
      <c r="B25" s="244" t="s">
        <v>332</v>
      </c>
      <c r="C25" s="540"/>
      <c r="D25" s="540"/>
      <c r="E25" s="540"/>
    </row>
    <row r="26" spans="1:5" s="264" customFormat="1" ht="15.75" customHeight="1" thickBot="1">
      <c r="A26" s="222" t="s">
        <v>17</v>
      </c>
      <c r="B26" s="383" t="s">
        <v>613</v>
      </c>
      <c r="C26" s="377">
        <f>+C19+C25</f>
        <v>598</v>
      </c>
      <c r="D26" s="377">
        <f>+D19+D25</f>
        <v>598</v>
      </c>
      <c r="E26" s="377">
        <f>+E19+E25</f>
        <v>598</v>
      </c>
    </row>
    <row r="27" spans="1:5" s="264" customFormat="1" ht="22.5" thickBot="1">
      <c r="A27" s="222" t="s">
        <v>18</v>
      </c>
      <c r="B27" s="384" t="s">
        <v>614</v>
      </c>
      <c r="C27" s="377">
        <f>+C18+C26</f>
        <v>86170</v>
      </c>
      <c r="D27" s="377">
        <f>+D18+D26</f>
        <v>95133</v>
      </c>
      <c r="E27" s="377">
        <f>+E18+E26</f>
        <v>96540</v>
      </c>
    </row>
    <row r="28" spans="1:3" s="264" customFormat="1" ht="27" customHeight="1">
      <c r="A28" s="543"/>
      <c r="B28" s="544"/>
      <c r="C28" s="545"/>
    </row>
    <row r="29" spans="1:3" ht="16.5" customHeight="1">
      <c r="A29" s="554" t="s">
        <v>35</v>
      </c>
      <c r="B29" s="554"/>
      <c r="C29" s="554"/>
    </row>
    <row r="30" spans="1:3" s="270" customFormat="1" ht="16.5" customHeight="1" thickBot="1">
      <c r="A30" s="595" t="s">
        <v>111</v>
      </c>
      <c r="B30" s="595"/>
      <c r="C30" s="231" t="s">
        <v>153</v>
      </c>
    </row>
    <row r="31" spans="1:5" ht="37.5" customHeight="1" thickBot="1">
      <c r="A31" s="535" t="s">
        <v>59</v>
      </c>
      <c r="B31" s="536" t="s">
        <v>615</v>
      </c>
      <c r="C31" s="85" t="s">
        <v>175</v>
      </c>
      <c r="D31" s="85" t="s">
        <v>180</v>
      </c>
      <c r="E31" s="365" t="s">
        <v>181</v>
      </c>
    </row>
    <row r="32" spans="1:5" s="263" customFormat="1" ht="12" customHeight="1" thickBot="1">
      <c r="A32" s="227">
        <v>1</v>
      </c>
      <c r="B32" s="228">
        <v>2</v>
      </c>
      <c r="C32" s="229">
        <v>3</v>
      </c>
      <c r="D32" s="229">
        <v>4</v>
      </c>
      <c r="E32" s="229">
        <v>5</v>
      </c>
    </row>
    <row r="33" spans="1:5" ht="12" customHeight="1" thickBot="1">
      <c r="A33" s="224" t="s">
        <v>7</v>
      </c>
      <c r="B33" s="226" t="s">
        <v>343</v>
      </c>
      <c r="C33" s="372">
        <f>SUM(C34:C38)</f>
        <v>2898</v>
      </c>
      <c r="D33" s="372">
        <f>SUM(D34:D38)</f>
        <v>13096</v>
      </c>
      <c r="E33" s="372">
        <f>SUM(E34:E38)</f>
        <v>13095</v>
      </c>
    </row>
    <row r="34" spans="1:5" ht="12" customHeight="1">
      <c r="A34" s="219" t="s">
        <v>71</v>
      </c>
      <c r="B34" s="212" t="s">
        <v>36</v>
      </c>
      <c r="C34" s="373"/>
      <c r="D34" s="373"/>
      <c r="E34" s="373"/>
    </row>
    <row r="35" spans="1:5" ht="22.5">
      <c r="A35" s="216" t="s">
        <v>72</v>
      </c>
      <c r="B35" s="210" t="s">
        <v>130</v>
      </c>
      <c r="C35" s="374"/>
      <c r="D35" s="374"/>
      <c r="E35" s="374"/>
    </row>
    <row r="36" spans="1:5" ht="12" customHeight="1">
      <c r="A36" s="216" t="s">
        <v>73</v>
      </c>
      <c r="B36" s="210" t="s">
        <v>99</v>
      </c>
      <c r="C36" s="376"/>
      <c r="D36" s="376">
        <v>118</v>
      </c>
      <c r="E36" s="376">
        <v>117</v>
      </c>
    </row>
    <row r="37" spans="1:5" ht="12" customHeight="1">
      <c r="A37" s="216" t="s">
        <v>74</v>
      </c>
      <c r="B37" s="213" t="s">
        <v>131</v>
      </c>
      <c r="C37" s="376"/>
      <c r="D37" s="376"/>
      <c r="E37" s="376"/>
    </row>
    <row r="38" spans="1:5" ht="12" customHeight="1" thickBot="1">
      <c r="A38" s="216" t="s">
        <v>83</v>
      </c>
      <c r="B38" s="221" t="s">
        <v>132</v>
      </c>
      <c r="C38" s="376">
        <v>2898</v>
      </c>
      <c r="D38" s="376">
        <v>12978</v>
      </c>
      <c r="E38" s="376">
        <v>12978</v>
      </c>
    </row>
    <row r="39" spans="1:5" ht="12" customHeight="1" thickBot="1">
      <c r="A39" s="222" t="s">
        <v>8</v>
      </c>
      <c r="B39" s="225" t="s">
        <v>616</v>
      </c>
      <c r="C39" s="248">
        <f>+C40+C41+C42</f>
        <v>0</v>
      </c>
      <c r="D39" s="248">
        <f>+D40+D41+D42</f>
        <v>0</v>
      </c>
      <c r="E39" s="248">
        <f>+E40+E41+E42</f>
        <v>0</v>
      </c>
    </row>
    <row r="40" spans="1:5" ht="12" customHeight="1">
      <c r="A40" s="217" t="s">
        <v>77</v>
      </c>
      <c r="B40" s="210" t="s">
        <v>152</v>
      </c>
      <c r="C40" s="375"/>
      <c r="D40" s="375"/>
      <c r="E40" s="375"/>
    </row>
    <row r="41" spans="1:5" ht="12" customHeight="1">
      <c r="A41" s="217" t="s">
        <v>78</v>
      </c>
      <c r="B41" s="214" t="s">
        <v>134</v>
      </c>
      <c r="C41" s="374"/>
      <c r="D41" s="374"/>
      <c r="E41" s="374"/>
    </row>
    <row r="42" spans="1:5" ht="12" customHeight="1" thickBot="1">
      <c r="A42" s="217" t="s">
        <v>79</v>
      </c>
      <c r="B42" s="246" t="s">
        <v>155</v>
      </c>
      <c r="C42" s="238"/>
      <c r="D42" s="238"/>
      <c r="E42" s="238"/>
    </row>
    <row r="43" spans="1:5" ht="12" customHeight="1" thickBot="1">
      <c r="A43" s="222" t="s">
        <v>9</v>
      </c>
      <c r="B43" s="230" t="s">
        <v>366</v>
      </c>
      <c r="C43" s="248">
        <v>200</v>
      </c>
      <c r="D43" s="248">
        <v>90</v>
      </c>
      <c r="E43" s="248">
        <f>+E44+E45</f>
        <v>0</v>
      </c>
    </row>
    <row r="44" spans="1:5" ht="12" customHeight="1">
      <c r="A44" s="217" t="s">
        <v>60</v>
      </c>
      <c r="B44" s="211" t="s">
        <v>46</v>
      </c>
      <c r="C44" s="375"/>
      <c r="D44" s="375"/>
      <c r="E44" s="375"/>
    </row>
    <row r="45" spans="1:5" ht="12" customHeight="1" thickBot="1">
      <c r="A45" s="218" t="s">
        <v>61</v>
      </c>
      <c r="B45" s="214" t="s">
        <v>47</v>
      </c>
      <c r="C45" s="376"/>
      <c r="D45" s="376"/>
      <c r="E45" s="376"/>
    </row>
    <row r="46" spans="1:5" ht="12" customHeight="1" thickBot="1">
      <c r="A46" s="222" t="s">
        <v>10</v>
      </c>
      <c r="B46" s="230" t="s">
        <v>367</v>
      </c>
      <c r="C46" s="248">
        <f>+C33+C39+C43</f>
        <v>3098</v>
      </c>
      <c r="D46" s="248">
        <f>+D33+D39+D43</f>
        <v>13186</v>
      </c>
      <c r="E46" s="248">
        <f>+E33+E39+E43</f>
        <v>13095</v>
      </c>
    </row>
    <row r="47" spans="1:5" ht="12" customHeight="1" thickBot="1">
      <c r="A47" s="222" t="s">
        <v>11</v>
      </c>
      <c r="B47" s="230" t="s">
        <v>617</v>
      </c>
      <c r="C47" s="248">
        <f>+C48+C49</f>
        <v>83072</v>
      </c>
      <c r="D47" s="248">
        <f>+D48+D49</f>
        <v>81947</v>
      </c>
      <c r="E47" s="248">
        <f>+E48+E49</f>
        <v>81094</v>
      </c>
    </row>
    <row r="48" spans="1:5" ht="12" customHeight="1">
      <c r="A48" s="217" t="s">
        <v>64</v>
      </c>
      <c r="B48" s="211" t="s">
        <v>618</v>
      </c>
      <c r="C48" s="238">
        <v>83072</v>
      </c>
      <c r="D48" s="238">
        <v>81947</v>
      </c>
      <c r="E48" s="238">
        <v>81094</v>
      </c>
    </row>
    <row r="49" spans="1:5" ht="12" customHeight="1" thickBot="1">
      <c r="A49" s="215" t="s">
        <v>65</v>
      </c>
      <c r="B49" s="209" t="s">
        <v>619</v>
      </c>
      <c r="C49" s="240"/>
      <c r="D49" s="240"/>
      <c r="E49" s="240"/>
    </row>
    <row r="50" spans="1:5" s="264" customFormat="1" ht="12.75" customHeight="1" thickBot="1">
      <c r="A50" s="222" t="s">
        <v>12</v>
      </c>
      <c r="B50" s="200" t="s">
        <v>620</v>
      </c>
      <c r="C50" s="248">
        <f>+C46+C47</f>
        <v>86170</v>
      </c>
      <c r="D50" s="248">
        <f>+D46+D47</f>
        <v>95133</v>
      </c>
      <c r="E50" s="248">
        <f>+E46+E47</f>
        <v>94189</v>
      </c>
    </row>
    <row r="51" ht="7.5" customHeight="1"/>
  </sheetData>
  <sheetProtection formatCells="0"/>
  <mergeCells count="4">
    <mergeCell ref="A2:C2"/>
    <mergeCell ref="A3:B3"/>
    <mergeCell ref="A29:C29"/>
    <mergeCell ref="A30:B30"/>
  </mergeCells>
  <printOptions horizontalCentered="1"/>
  <pageMargins left="0.7874015748031497" right="0.7874015748031497" top="0.984251968503937" bottom="0.984251968503937" header="0.7874015748031497" footer="0.7874015748031497"/>
  <pageSetup fitToHeight="2" fitToWidth="1" horizontalDpi="600" verticalDpi="600" orientation="portrait" paperSize="9" scale="94" r:id="rId1"/>
  <headerFooter alignWithMargins="0">
    <oddFooter>&amp;C&amp;P</oddFooter>
  </headerFooter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Pénzügy1</cp:lastModifiedBy>
  <cp:lastPrinted>2017-04-21T08:11:44Z</cp:lastPrinted>
  <dcterms:created xsi:type="dcterms:W3CDTF">1999-10-30T10:30:45Z</dcterms:created>
  <dcterms:modified xsi:type="dcterms:W3CDTF">2017-04-21T08:38:06Z</dcterms:modified>
  <cp:category/>
  <cp:version/>
  <cp:contentType/>
  <cp:contentStatus/>
</cp:coreProperties>
</file>