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8800" windowHeight="11325" tabRatio="727" firstSheet="3" activeTab="13"/>
  </bookViews>
  <sheets>
    <sheet name="ÖSSZEFÜGGÉSEK" sheetId="75" r:id="rId1"/>
    <sheet name="1.1.sz.mell." sheetId="1" r:id="rId2"/>
    <sheet name="1.2.sz.mell. " sheetId="148" r:id="rId3"/>
    <sheet name="1.3.sz.mell. " sheetId="149" r:id="rId4"/>
    <sheet name="1.4.sz.mell. " sheetId="150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 " sheetId="147" r:id="rId10"/>
    <sheet name="5.1. sz. mell" sheetId="3" r:id="rId11"/>
    <sheet name="5.2. sz. mell " sheetId="154" r:id="rId12"/>
    <sheet name="5.3. sz. mell  " sheetId="158" r:id="rId13"/>
    <sheet name="1.tájékoztó_ellátottak jut." sheetId="94" r:id="rId14"/>
    <sheet name="Munka2" sheetId="142" r:id="rId15"/>
  </sheets>
  <definedNames>
    <definedName name="_xlnm.Print_Titles" localSheetId="10">'5.1. sz. mell'!$1:$6</definedName>
    <definedName name="_xlnm.Print_Titles" localSheetId="11">'5.2. sz. mell '!$1:$6</definedName>
    <definedName name="_xlnm.Print_Titles" localSheetId="12">'5.3. sz. mell  '!$1:$6</definedName>
    <definedName name="_xlnm.Print_Area" localSheetId="1">'1.1.sz.mell.'!$A$1:$G$161</definedName>
    <definedName name="_xlnm.Print_Area" localSheetId="2">'1.2.sz.mell. '!$A$1:$G$161</definedName>
    <definedName name="_xlnm.Print_Area" localSheetId="3">'1.3.sz.mell. '!$A$1:$G$161</definedName>
    <definedName name="_xlnm.Print_Area" localSheetId="4">'1.4.sz.mell. '!$A$1:$G$161</definedName>
  </definedNames>
  <calcPr calcId="144525"/>
</workbook>
</file>

<file path=xl/calcChain.xml><?xml version="1.0" encoding="utf-8"?>
<calcChain xmlns="http://schemas.openxmlformats.org/spreadsheetml/2006/main">
  <c r="E29" i="94" l="1"/>
  <c r="D29" i="94"/>
  <c r="C29" i="94"/>
  <c r="E22" i="94"/>
  <c r="D22" i="94"/>
  <c r="D30" i="94" s="1"/>
  <c r="C22" i="94"/>
  <c r="E8" i="94"/>
  <c r="E30" i="94" s="1"/>
  <c r="D8" i="94"/>
  <c r="C8" i="94"/>
  <c r="C30" i="94" s="1"/>
  <c r="D93" i="154" l="1"/>
  <c r="D128" i="154" s="1"/>
  <c r="D155" i="154" s="1"/>
  <c r="D114" i="154"/>
  <c r="D129" i="154"/>
  <c r="D133" i="154"/>
  <c r="D140" i="154"/>
  <c r="D146" i="154"/>
  <c r="D8" i="154"/>
  <c r="D15" i="154"/>
  <c r="D65" i="154" s="1"/>
  <c r="D22" i="154"/>
  <c r="D29" i="154"/>
  <c r="D37" i="154"/>
  <c r="D49" i="154"/>
  <c r="D55" i="154"/>
  <c r="D60" i="154"/>
  <c r="D66" i="154"/>
  <c r="D70" i="154"/>
  <c r="D75" i="154"/>
  <c r="D89" i="154" s="1"/>
  <c r="D78" i="154"/>
  <c r="D82" i="154"/>
  <c r="D93" i="3"/>
  <c r="D128" i="3" s="1"/>
  <c r="D155" i="3" s="1"/>
  <c r="D114" i="3"/>
  <c r="D129" i="3"/>
  <c r="D133" i="3"/>
  <c r="D154" i="3" s="1"/>
  <c r="D140" i="3"/>
  <c r="D146" i="3"/>
  <c r="D8" i="3"/>
  <c r="D65" i="3" s="1"/>
  <c r="D15" i="3"/>
  <c r="D22" i="3"/>
  <c r="D29" i="3"/>
  <c r="D37" i="3"/>
  <c r="D49" i="3"/>
  <c r="D55" i="3"/>
  <c r="D60" i="3"/>
  <c r="D66" i="3"/>
  <c r="D89" i="3" s="1"/>
  <c r="D70" i="3"/>
  <c r="D75" i="3"/>
  <c r="D78" i="3"/>
  <c r="D82" i="3"/>
  <c r="E4" i="61"/>
  <c r="I4" i="73"/>
  <c r="E4" i="73"/>
  <c r="D95" i="150"/>
  <c r="D130" i="150" s="1"/>
  <c r="D156" i="150" s="1"/>
  <c r="D116" i="150"/>
  <c r="D131" i="150"/>
  <c r="D135" i="150"/>
  <c r="D155" i="150" s="1"/>
  <c r="D142" i="150"/>
  <c r="D147" i="150"/>
  <c r="D6" i="150"/>
  <c r="D13" i="150"/>
  <c r="D63" i="150" s="1"/>
  <c r="D88" i="150" s="1"/>
  <c r="D20" i="150"/>
  <c r="D27" i="150"/>
  <c r="D35" i="150"/>
  <c r="D47" i="150"/>
  <c r="D53" i="150"/>
  <c r="D58" i="150"/>
  <c r="D64" i="150"/>
  <c r="D87" i="150" s="1"/>
  <c r="D68" i="150"/>
  <c r="D73" i="150"/>
  <c r="D76" i="150"/>
  <c r="D80" i="150"/>
  <c r="D116" i="149"/>
  <c r="D131" i="149"/>
  <c r="D135" i="149"/>
  <c r="D155" i="149" s="1"/>
  <c r="D142" i="149"/>
  <c r="D147" i="149"/>
  <c r="D95" i="148"/>
  <c r="D130" i="148" s="1"/>
  <c r="D116" i="148"/>
  <c r="D131" i="148"/>
  <c r="D135" i="148"/>
  <c r="D155" i="148" s="1"/>
  <c r="D142" i="148"/>
  <c r="D147" i="148"/>
  <c r="D6" i="148"/>
  <c r="D13" i="148"/>
  <c r="D63" i="148" s="1"/>
  <c r="D88" i="148" s="1"/>
  <c r="D20" i="148"/>
  <c r="D27" i="148"/>
  <c r="D35" i="148"/>
  <c r="D47" i="148"/>
  <c r="D53" i="148"/>
  <c r="D58" i="148"/>
  <c r="D64" i="148"/>
  <c r="D87" i="148" s="1"/>
  <c r="D68" i="148"/>
  <c r="D73" i="148"/>
  <c r="D76" i="148"/>
  <c r="D80" i="148"/>
  <c r="D90" i="154" l="1"/>
  <c r="D90" i="3"/>
  <c r="D156" i="148"/>
  <c r="G25" i="147"/>
  <c r="H21" i="147"/>
  <c r="I21" i="147" s="1"/>
  <c r="I29" i="63"/>
  <c r="G31" i="63"/>
  <c r="H23" i="63"/>
  <c r="I23" i="63" s="1"/>
  <c r="H24" i="63"/>
  <c r="I24" i="63" s="1"/>
  <c r="H25" i="63"/>
  <c r="I25" i="63" s="1"/>
  <c r="H26" i="63"/>
  <c r="I26" i="63" s="1"/>
  <c r="H27" i="63"/>
  <c r="I27" i="63" s="1"/>
  <c r="F81" i="154" l="1"/>
  <c r="I21" i="63" l="1"/>
  <c r="I22" i="63"/>
  <c r="H21" i="63"/>
  <c r="H22" i="63"/>
  <c r="H28" i="63"/>
  <c r="I28" i="63" s="1"/>
  <c r="C121" i="1"/>
  <c r="C100" i="1"/>
  <c r="C113" i="1"/>
  <c r="F158" i="158" l="1"/>
  <c r="G158" i="158" s="1"/>
  <c r="F157" i="158"/>
  <c r="G157" i="158" s="1"/>
  <c r="F153" i="158"/>
  <c r="G153" i="158" s="1"/>
  <c r="F152" i="158"/>
  <c r="G152" i="158" s="1"/>
  <c r="F151" i="158"/>
  <c r="G151" i="158" s="1"/>
  <c r="F150" i="158"/>
  <c r="G150" i="158" s="1"/>
  <c r="F149" i="158"/>
  <c r="G149" i="158" s="1"/>
  <c r="F148" i="158"/>
  <c r="G148" i="158" s="1"/>
  <c r="F147" i="158"/>
  <c r="G147" i="158" s="1"/>
  <c r="E146" i="158"/>
  <c r="D146" i="158"/>
  <c r="C146" i="158"/>
  <c r="F145" i="158"/>
  <c r="G145" i="158"/>
  <c r="F144" i="158"/>
  <c r="G144" i="158" s="1"/>
  <c r="F143" i="158"/>
  <c r="G143" i="158" s="1"/>
  <c r="F142" i="158"/>
  <c r="G142" i="158" s="1"/>
  <c r="F141" i="158"/>
  <c r="G141" i="158" s="1"/>
  <c r="E140" i="158"/>
  <c r="D140" i="158"/>
  <c r="C140" i="158"/>
  <c r="F139" i="158"/>
  <c r="G139" i="158" s="1"/>
  <c r="F138" i="158"/>
  <c r="G138" i="158" s="1"/>
  <c r="F137" i="158"/>
  <c r="G137" i="158" s="1"/>
  <c r="F136" i="158"/>
  <c r="G136" i="158"/>
  <c r="F135" i="158"/>
  <c r="G135" i="158" s="1"/>
  <c r="F134" i="158"/>
  <c r="G134" i="158" s="1"/>
  <c r="E133" i="158"/>
  <c r="D133" i="158"/>
  <c r="D154" i="158" s="1"/>
  <c r="C133" i="158"/>
  <c r="F132" i="158"/>
  <c r="G132" i="158"/>
  <c r="F131" i="158"/>
  <c r="G131" i="158" s="1"/>
  <c r="F130" i="158"/>
  <c r="G130" i="158"/>
  <c r="E129" i="158"/>
  <c r="D129" i="158"/>
  <c r="C129" i="158"/>
  <c r="C154" i="158" s="1"/>
  <c r="F127" i="158"/>
  <c r="G127" i="158" s="1"/>
  <c r="F126" i="158"/>
  <c r="G126" i="158" s="1"/>
  <c r="F125" i="158"/>
  <c r="G125" i="158" s="1"/>
  <c r="F124" i="158"/>
  <c r="G124" i="158" s="1"/>
  <c r="F123" i="158"/>
  <c r="G123" i="158"/>
  <c r="F122" i="158"/>
  <c r="G122" i="158" s="1"/>
  <c r="F121" i="158"/>
  <c r="G121" i="158" s="1"/>
  <c r="F120" i="158"/>
  <c r="G120" i="158" s="1"/>
  <c r="F119" i="158"/>
  <c r="G119" i="158" s="1"/>
  <c r="F118" i="158"/>
  <c r="G118" i="158" s="1"/>
  <c r="F117" i="158"/>
  <c r="G117" i="158" s="1"/>
  <c r="F116" i="158"/>
  <c r="G116" i="158" s="1"/>
  <c r="F115" i="158"/>
  <c r="F114" i="158" s="1"/>
  <c r="E114" i="158"/>
  <c r="D114" i="158"/>
  <c r="C114" i="158"/>
  <c r="F113" i="158"/>
  <c r="G113" i="158" s="1"/>
  <c r="F112" i="158"/>
  <c r="G112" i="158" s="1"/>
  <c r="F111" i="158"/>
  <c r="G111" i="158" s="1"/>
  <c r="F110" i="158"/>
  <c r="G110" i="158" s="1"/>
  <c r="F109" i="158"/>
  <c r="G109" i="158" s="1"/>
  <c r="F108" i="158"/>
  <c r="G108" i="158" s="1"/>
  <c r="F107" i="158"/>
  <c r="G107" i="158" s="1"/>
  <c r="F106" i="158"/>
  <c r="G106" i="158" s="1"/>
  <c r="F105" i="158"/>
  <c r="G105" i="158" s="1"/>
  <c r="F104" i="158"/>
  <c r="G104" i="158" s="1"/>
  <c r="F103" i="158"/>
  <c r="G103" i="158" s="1"/>
  <c r="F102" i="158"/>
  <c r="G102" i="158" s="1"/>
  <c r="F101" i="158"/>
  <c r="G101" i="158" s="1"/>
  <c r="F100" i="158"/>
  <c r="G100" i="158" s="1"/>
  <c r="F99" i="158"/>
  <c r="G99" i="158" s="1"/>
  <c r="F98" i="158"/>
  <c r="G98" i="158" s="1"/>
  <c r="F97" i="158"/>
  <c r="G97" i="158" s="1"/>
  <c r="F96" i="158"/>
  <c r="G96" i="158" s="1"/>
  <c r="F95" i="158"/>
  <c r="G95" i="158" s="1"/>
  <c r="F94" i="158"/>
  <c r="G94" i="158" s="1"/>
  <c r="E93" i="158"/>
  <c r="E128" i="158" s="1"/>
  <c r="E155" i="158" s="1"/>
  <c r="D93" i="158"/>
  <c r="D128" i="158" s="1"/>
  <c r="C93" i="158"/>
  <c r="F88" i="158"/>
  <c r="G88" i="158" s="1"/>
  <c r="F87" i="158"/>
  <c r="G87" i="158" s="1"/>
  <c r="F86" i="158"/>
  <c r="G86" i="158"/>
  <c r="F85" i="158"/>
  <c r="G85" i="158" s="1"/>
  <c r="F84" i="158"/>
  <c r="G84" i="158"/>
  <c r="F83" i="158"/>
  <c r="G83" i="158" s="1"/>
  <c r="G82" i="158" s="1"/>
  <c r="F82" i="158"/>
  <c r="E82" i="158"/>
  <c r="D82" i="158"/>
  <c r="C82" i="158"/>
  <c r="F81" i="158"/>
  <c r="G81" i="158" s="1"/>
  <c r="F80" i="158"/>
  <c r="G80" i="158" s="1"/>
  <c r="F79" i="158"/>
  <c r="G79" i="158" s="1"/>
  <c r="E78" i="158"/>
  <c r="D78" i="158"/>
  <c r="C78" i="158"/>
  <c r="F77" i="158"/>
  <c r="G77" i="158"/>
  <c r="F76" i="158"/>
  <c r="G76" i="158" s="1"/>
  <c r="G75" i="158" s="1"/>
  <c r="E75" i="158"/>
  <c r="D75" i="158"/>
  <c r="C75" i="158"/>
  <c r="F74" i="158"/>
  <c r="G74" i="158" s="1"/>
  <c r="F73" i="158"/>
  <c r="G73" i="158" s="1"/>
  <c r="G72" i="158"/>
  <c r="F72" i="158"/>
  <c r="F71" i="158"/>
  <c r="G71" i="158" s="1"/>
  <c r="F70" i="158"/>
  <c r="E70" i="158"/>
  <c r="D70" i="158"/>
  <c r="C70" i="158"/>
  <c r="F69" i="158"/>
  <c r="G69" i="158" s="1"/>
  <c r="F68" i="158"/>
  <c r="G68" i="158" s="1"/>
  <c r="F67" i="158"/>
  <c r="E66" i="158"/>
  <c r="D66" i="158"/>
  <c r="D89" i="158" s="1"/>
  <c r="C66" i="158"/>
  <c r="F64" i="158"/>
  <c r="G64" i="158"/>
  <c r="F63" i="158"/>
  <c r="G63" i="158" s="1"/>
  <c r="F62" i="158"/>
  <c r="G62" i="158" s="1"/>
  <c r="F61" i="158"/>
  <c r="E60" i="158"/>
  <c r="D60" i="158"/>
  <c r="C60" i="158"/>
  <c r="F59" i="158"/>
  <c r="G59" i="158" s="1"/>
  <c r="F58" i="158"/>
  <c r="G58" i="158" s="1"/>
  <c r="F57" i="158"/>
  <c r="G57" i="158" s="1"/>
  <c r="F56" i="158"/>
  <c r="E55" i="158"/>
  <c r="D55" i="158"/>
  <c r="C55" i="158"/>
  <c r="F54" i="158"/>
  <c r="G54" i="158" s="1"/>
  <c r="F53" i="158"/>
  <c r="G53" i="158" s="1"/>
  <c r="F52" i="158"/>
  <c r="G52" i="158" s="1"/>
  <c r="G51" i="158"/>
  <c r="F51" i="158"/>
  <c r="F50" i="158"/>
  <c r="G50" i="158" s="1"/>
  <c r="E49" i="158"/>
  <c r="D49" i="158"/>
  <c r="C49" i="158"/>
  <c r="F48" i="158"/>
  <c r="G48" i="158" s="1"/>
  <c r="F47" i="158"/>
  <c r="G47" i="158" s="1"/>
  <c r="F46" i="158"/>
  <c r="G46" i="158" s="1"/>
  <c r="F45" i="158"/>
  <c r="G45" i="158" s="1"/>
  <c r="F44" i="158"/>
  <c r="G44" i="158" s="1"/>
  <c r="F43" i="158"/>
  <c r="G43" i="158" s="1"/>
  <c r="F42" i="158"/>
  <c r="G42" i="158" s="1"/>
  <c r="F41" i="158"/>
  <c r="G41" i="158" s="1"/>
  <c r="F40" i="158"/>
  <c r="G40" i="158" s="1"/>
  <c r="F39" i="158"/>
  <c r="F38" i="158"/>
  <c r="G38" i="158"/>
  <c r="E37" i="158"/>
  <c r="D37" i="158"/>
  <c r="C37" i="158"/>
  <c r="F36" i="158"/>
  <c r="G36" i="158" s="1"/>
  <c r="F35" i="158"/>
  <c r="G35" i="158" s="1"/>
  <c r="F34" i="158"/>
  <c r="G34" i="158" s="1"/>
  <c r="F33" i="158"/>
  <c r="G33" i="158"/>
  <c r="F32" i="158"/>
  <c r="G32" i="158" s="1"/>
  <c r="F31" i="158"/>
  <c r="G31" i="158" s="1"/>
  <c r="F30" i="158"/>
  <c r="E29" i="158"/>
  <c r="D29" i="158"/>
  <c r="C29" i="158"/>
  <c r="F28" i="158"/>
  <c r="G28" i="158" s="1"/>
  <c r="F27" i="158"/>
  <c r="G27" i="158" s="1"/>
  <c r="F26" i="158"/>
  <c r="G26" i="158" s="1"/>
  <c r="F25" i="158"/>
  <c r="G25" i="158" s="1"/>
  <c r="F24" i="158"/>
  <c r="G24" i="158" s="1"/>
  <c r="F23" i="158"/>
  <c r="G23" i="158" s="1"/>
  <c r="E22" i="158"/>
  <c r="D22" i="158"/>
  <c r="C22" i="158"/>
  <c r="F21" i="158"/>
  <c r="G21" i="158" s="1"/>
  <c r="F20" i="158"/>
  <c r="G20" i="158" s="1"/>
  <c r="F19" i="158"/>
  <c r="G19" i="158" s="1"/>
  <c r="F18" i="158"/>
  <c r="G18" i="158"/>
  <c r="F17" i="158"/>
  <c r="G17" i="158" s="1"/>
  <c r="F16" i="158"/>
  <c r="G16" i="158" s="1"/>
  <c r="E15" i="158"/>
  <c r="D15" i="158"/>
  <c r="C15" i="158"/>
  <c r="F14" i="158"/>
  <c r="G14" i="158" s="1"/>
  <c r="F13" i="158"/>
  <c r="G13" i="158" s="1"/>
  <c r="F12" i="158"/>
  <c r="G12" i="158" s="1"/>
  <c r="F11" i="158"/>
  <c r="G11" i="158" s="1"/>
  <c r="F10" i="158"/>
  <c r="G10" i="158" s="1"/>
  <c r="F9" i="158"/>
  <c r="G9" i="158" s="1"/>
  <c r="E8" i="158"/>
  <c r="D8" i="158"/>
  <c r="D65" i="158" s="1"/>
  <c r="C8" i="158"/>
  <c r="F158" i="154"/>
  <c r="F157" i="154"/>
  <c r="F153" i="154"/>
  <c r="G153" i="154" s="1"/>
  <c r="F152" i="154"/>
  <c r="G152" i="154" s="1"/>
  <c r="F151" i="154"/>
  <c r="G151" i="154" s="1"/>
  <c r="F150" i="154"/>
  <c r="G150" i="154" s="1"/>
  <c r="F149" i="154"/>
  <c r="G149" i="154" s="1"/>
  <c r="F148" i="154"/>
  <c r="G148" i="154" s="1"/>
  <c r="F147" i="154"/>
  <c r="E146" i="154"/>
  <c r="C146" i="154"/>
  <c r="F145" i="154"/>
  <c r="G145" i="154" s="1"/>
  <c r="F144" i="154"/>
  <c r="G144" i="154" s="1"/>
  <c r="F143" i="154"/>
  <c r="G143" i="154" s="1"/>
  <c r="F142" i="154"/>
  <c r="G142" i="154" s="1"/>
  <c r="F141" i="154"/>
  <c r="E140" i="154"/>
  <c r="C140" i="154"/>
  <c r="F139" i="154"/>
  <c r="G139" i="154"/>
  <c r="F138" i="154"/>
  <c r="G138" i="154" s="1"/>
  <c r="F137" i="154"/>
  <c r="G137" i="154" s="1"/>
  <c r="F136" i="154"/>
  <c r="G136" i="154" s="1"/>
  <c r="F135" i="154"/>
  <c r="G135" i="154" s="1"/>
  <c r="F134" i="154"/>
  <c r="G134" i="154" s="1"/>
  <c r="E133" i="154"/>
  <c r="C133" i="154"/>
  <c r="F132" i="154"/>
  <c r="F131" i="154"/>
  <c r="G131" i="154" s="1"/>
  <c r="F130" i="154"/>
  <c r="G130" i="154" s="1"/>
  <c r="E129" i="154"/>
  <c r="C129" i="154"/>
  <c r="C154" i="154" s="1"/>
  <c r="F127" i="154"/>
  <c r="G127" i="154" s="1"/>
  <c r="F126" i="154"/>
  <c r="G126" i="154" s="1"/>
  <c r="F125" i="154"/>
  <c r="G125" i="154" s="1"/>
  <c r="F124" i="154"/>
  <c r="G124" i="154" s="1"/>
  <c r="F123" i="154"/>
  <c r="G123" i="154" s="1"/>
  <c r="F122" i="154"/>
  <c r="G122" i="154" s="1"/>
  <c r="F121" i="154"/>
  <c r="G121" i="154" s="1"/>
  <c r="F120" i="154"/>
  <c r="G120" i="154" s="1"/>
  <c r="F119" i="154"/>
  <c r="G119" i="154" s="1"/>
  <c r="F118" i="154"/>
  <c r="G118" i="154" s="1"/>
  <c r="F117" i="154"/>
  <c r="G117" i="154" s="1"/>
  <c r="F116" i="154"/>
  <c r="G116" i="154" s="1"/>
  <c r="F115" i="154"/>
  <c r="E114" i="154"/>
  <c r="C114" i="154"/>
  <c r="F113" i="154"/>
  <c r="G113" i="154" s="1"/>
  <c r="F112" i="154"/>
  <c r="G112" i="154" s="1"/>
  <c r="F111" i="154"/>
  <c r="G111" i="154" s="1"/>
  <c r="F110" i="154"/>
  <c r="G110" i="154" s="1"/>
  <c r="F109" i="154"/>
  <c r="G109" i="154" s="1"/>
  <c r="F108" i="154"/>
  <c r="G108" i="154" s="1"/>
  <c r="F107" i="154"/>
  <c r="G107" i="154" s="1"/>
  <c r="F106" i="154"/>
  <c r="G106" i="154" s="1"/>
  <c r="F105" i="154"/>
  <c r="G105" i="154" s="1"/>
  <c r="G104" i="154"/>
  <c r="F104" i="154"/>
  <c r="F103" i="154"/>
  <c r="G103" i="154" s="1"/>
  <c r="F102" i="154"/>
  <c r="G102" i="154" s="1"/>
  <c r="F101" i="154"/>
  <c r="G101" i="154" s="1"/>
  <c r="F100" i="154"/>
  <c r="G100" i="154" s="1"/>
  <c r="F99" i="154"/>
  <c r="G99" i="154" s="1"/>
  <c r="F98" i="154"/>
  <c r="G98" i="154" s="1"/>
  <c r="F97" i="154"/>
  <c r="G97" i="154" s="1"/>
  <c r="F96" i="154"/>
  <c r="G96" i="154" s="1"/>
  <c r="F95" i="154"/>
  <c r="F94" i="154"/>
  <c r="G94" i="154" s="1"/>
  <c r="E93" i="154"/>
  <c r="E128" i="154" s="1"/>
  <c r="E155" i="154" s="1"/>
  <c r="C93" i="154"/>
  <c r="F88" i="154"/>
  <c r="G88" i="154" s="1"/>
  <c r="F87" i="154"/>
  <c r="G87" i="154" s="1"/>
  <c r="F86" i="154"/>
  <c r="G86" i="154" s="1"/>
  <c r="F85" i="154"/>
  <c r="G85" i="154" s="1"/>
  <c r="F84" i="154"/>
  <c r="G84" i="154" s="1"/>
  <c r="F83" i="154"/>
  <c r="E82" i="154"/>
  <c r="C82" i="154"/>
  <c r="G81" i="154"/>
  <c r="F80" i="154"/>
  <c r="G80" i="154" s="1"/>
  <c r="F79" i="154"/>
  <c r="G79" i="154" s="1"/>
  <c r="E78" i="154"/>
  <c r="C78" i="154"/>
  <c r="F77" i="154"/>
  <c r="G77" i="154" s="1"/>
  <c r="F76" i="154"/>
  <c r="G76" i="154" s="1"/>
  <c r="E75" i="154"/>
  <c r="C75" i="154"/>
  <c r="F74" i="154"/>
  <c r="G74" i="154" s="1"/>
  <c r="F73" i="154"/>
  <c r="G73" i="154" s="1"/>
  <c r="F72" i="154"/>
  <c r="G72" i="154" s="1"/>
  <c r="G70" i="154" s="1"/>
  <c r="F71" i="154"/>
  <c r="G71" i="154" s="1"/>
  <c r="E70" i="154"/>
  <c r="C70" i="154"/>
  <c r="F69" i="154"/>
  <c r="G69" i="154" s="1"/>
  <c r="F68" i="154"/>
  <c r="G68" i="154" s="1"/>
  <c r="F67" i="154"/>
  <c r="E66" i="154"/>
  <c r="E89" i="154"/>
  <c r="C66" i="154"/>
  <c r="C89" i="154"/>
  <c r="F64" i="154"/>
  <c r="G64" i="154" s="1"/>
  <c r="F63" i="154"/>
  <c r="G63" i="154"/>
  <c r="F62" i="154"/>
  <c r="G62" i="154" s="1"/>
  <c r="F61" i="154"/>
  <c r="E60" i="154"/>
  <c r="C60" i="154"/>
  <c r="F59" i="154"/>
  <c r="G59" i="154"/>
  <c r="F58" i="154"/>
  <c r="G58" i="154"/>
  <c r="F57" i="154"/>
  <c r="G57" i="154"/>
  <c r="F56" i="154"/>
  <c r="F55" i="154" s="1"/>
  <c r="G56" i="154"/>
  <c r="G55" i="154" s="1"/>
  <c r="E55" i="154"/>
  <c r="C55" i="154"/>
  <c r="F54" i="154"/>
  <c r="G54" i="154" s="1"/>
  <c r="F53" i="154"/>
  <c r="G53" i="154"/>
  <c r="F52" i="154"/>
  <c r="G52" i="154" s="1"/>
  <c r="F51" i="154"/>
  <c r="G51" i="154" s="1"/>
  <c r="F50" i="154"/>
  <c r="E49" i="154"/>
  <c r="C49" i="154"/>
  <c r="F48" i="154"/>
  <c r="G48" i="154" s="1"/>
  <c r="F47" i="154"/>
  <c r="G47" i="154" s="1"/>
  <c r="F46" i="154"/>
  <c r="G46" i="154" s="1"/>
  <c r="F45" i="154"/>
  <c r="G45" i="154" s="1"/>
  <c r="F44" i="154"/>
  <c r="G44" i="154" s="1"/>
  <c r="F43" i="154"/>
  <c r="G43" i="154" s="1"/>
  <c r="F42" i="154"/>
  <c r="G42" i="154" s="1"/>
  <c r="F41" i="154"/>
  <c r="G41" i="154" s="1"/>
  <c r="F40" i="154"/>
  <c r="G40" i="154" s="1"/>
  <c r="F39" i="154"/>
  <c r="G39" i="154" s="1"/>
  <c r="F38" i="154"/>
  <c r="G38" i="154" s="1"/>
  <c r="E37" i="154"/>
  <c r="C37" i="154"/>
  <c r="F36" i="154"/>
  <c r="G36" i="154" s="1"/>
  <c r="F35" i="154"/>
  <c r="G35" i="154" s="1"/>
  <c r="F34" i="154"/>
  <c r="G34" i="154" s="1"/>
  <c r="F33" i="154"/>
  <c r="G33" i="154" s="1"/>
  <c r="F32" i="154"/>
  <c r="G32" i="154" s="1"/>
  <c r="F31" i="154"/>
  <c r="G31" i="154" s="1"/>
  <c r="F30" i="154"/>
  <c r="E29" i="154"/>
  <c r="C29" i="154"/>
  <c r="F28" i="154"/>
  <c r="G28" i="154" s="1"/>
  <c r="F27" i="154"/>
  <c r="G27" i="154" s="1"/>
  <c r="F26" i="154"/>
  <c r="G26" i="154"/>
  <c r="F25" i="154"/>
  <c r="G25" i="154" s="1"/>
  <c r="F24" i="154"/>
  <c r="G24" i="154" s="1"/>
  <c r="F23" i="154"/>
  <c r="E22" i="154"/>
  <c r="C22" i="154"/>
  <c r="F21" i="154"/>
  <c r="G21" i="154"/>
  <c r="F20" i="154"/>
  <c r="G20" i="154" s="1"/>
  <c r="F19" i="154"/>
  <c r="G19" i="154"/>
  <c r="F18" i="154"/>
  <c r="G18" i="154" s="1"/>
  <c r="F17" i="154"/>
  <c r="G17" i="154" s="1"/>
  <c r="F16" i="154"/>
  <c r="G16" i="154" s="1"/>
  <c r="E15" i="154"/>
  <c r="C15" i="154"/>
  <c r="F14" i="154"/>
  <c r="G14" i="154" s="1"/>
  <c r="F13" i="154"/>
  <c r="G13" i="154" s="1"/>
  <c r="F12" i="154"/>
  <c r="G12" i="154" s="1"/>
  <c r="F11" i="154"/>
  <c r="G11" i="154" s="1"/>
  <c r="F10" i="154"/>
  <c r="G10" i="154" s="1"/>
  <c r="F9" i="154"/>
  <c r="G9" i="154" s="1"/>
  <c r="E8" i="154"/>
  <c r="C8" i="154"/>
  <c r="G154" i="150"/>
  <c r="F154" i="150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F148" i="150"/>
  <c r="G148" i="150" s="1"/>
  <c r="E147" i="150"/>
  <c r="C147" i="150"/>
  <c r="F146" i="150"/>
  <c r="G146" i="150" s="1"/>
  <c r="F145" i="150"/>
  <c r="G145" i="150" s="1"/>
  <c r="F144" i="150"/>
  <c r="G144" i="150" s="1"/>
  <c r="F143" i="150"/>
  <c r="G143" i="150" s="1"/>
  <c r="E142" i="150"/>
  <c r="C142" i="150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F136" i="150"/>
  <c r="G136" i="150" s="1"/>
  <c r="E135" i="150"/>
  <c r="C135" i="150"/>
  <c r="F134" i="150"/>
  <c r="G134" i="150" s="1"/>
  <c r="F133" i="150"/>
  <c r="G133" i="150" s="1"/>
  <c r="F132" i="150"/>
  <c r="G132" i="150" s="1"/>
  <c r="E131" i="150"/>
  <c r="E155" i="150"/>
  <c r="C131" i="150"/>
  <c r="C155" i="150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G124" i="150"/>
  <c r="F124" i="150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G118" i="150" s="1"/>
  <c r="G117" i="150"/>
  <c r="F117" i="150"/>
  <c r="E116" i="150"/>
  <c r="C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F96" i="150"/>
  <c r="G96" i="150" s="1"/>
  <c r="E95" i="150"/>
  <c r="C95" i="150"/>
  <c r="C92" i="150"/>
  <c r="G91" i="150"/>
  <c r="G159" i="150" s="1"/>
  <c r="F86" i="150"/>
  <c r="G86" i="150" s="1"/>
  <c r="F85" i="150"/>
  <c r="G85" i="150" s="1"/>
  <c r="F84" i="150"/>
  <c r="G84" i="150" s="1"/>
  <c r="F83" i="150"/>
  <c r="G83" i="150" s="1"/>
  <c r="F82" i="150"/>
  <c r="G82" i="150" s="1"/>
  <c r="G81" i="150"/>
  <c r="F81" i="150"/>
  <c r="E80" i="150"/>
  <c r="C80" i="150"/>
  <c r="F79" i="150"/>
  <c r="G79" i="150" s="1"/>
  <c r="F78" i="150"/>
  <c r="G78" i="150" s="1"/>
  <c r="F77" i="150"/>
  <c r="E76" i="150"/>
  <c r="C76" i="150"/>
  <c r="F75" i="150"/>
  <c r="G75" i="150" s="1"/>
  <c r="F74" i="150"/>
  <c r="F73" i="150" s="1"/>
  <c r="E73" i="150"/>
  <c r="C73" i="150"/>
  <c r="F72" i="150"/>
  <c r="G72" i="150" s="1"/>
  <c r="F71" i="150"/>
  <c r="G71" i="150" s="1"/>
  <c r="G68" i="150" s="1"/>
  <c r="F70" i="150"/>
  <c r="G70" i="150" s="1"/>
  <c r="F69" i="150"/>
  <c r="G69" i="150" s="1"/>
  <c r="F68" i="150"/>
  <c r="E68" i="150"/>
  <c r="C68" i="150"/>
  <c r="F67" i="150"/>
  <c r="G67" i="150" s="1"/>
  <c r="F66" i="150"/>
  <c r="G66" i="150" s="1"/>
  <c r="F65" i="150"/>
  <c r="E64" i="150"/>
  <c r="C64" i="150"/>
  <c r="F62" i="150"/>
  <c r="G62" i="150" s="1"/>
  <c r="F61" i="150"/>
  <c r="G61" i="150" s="1"/>
  <c r="F60" i="150"/>
  <c r="G60" i="150" s="1"/>
  <c r="F59" i="150"/>
  <c r="E58" i="150"/>
  <c r="C58" i="150"/>
  <c r="F57" i="150"/>
  <c r="G57" i="150" s="1"/>
  <c r="F56" i="150"/>
  <c r="G56" i="150"/>
  <c r="F55" i="150"/>
  <c r="G55" i="150" s="1"/>
  <c r="F54" i="150"/>
  <c r="G54" i="150" s="1"/>
  <c r="E53" i="150"/>
  <c r="C53" i="150"/>
  <c r="F52" i="150"/>
  <c r="G52" i="150" s="1"/>
  <c r="F51" i="150"/>
  <c r="G51" i="150" s="1"/>
  <c r="F50" i="150"/>
  <c r="G50" i="150" s="1"/>
  <c r="F49" i="150"/>
  <c r="G49" i="150" s="1"/>
  <c r="F48" i="150"/>
  <c r="G48" i="150" s="1"/>
  <c r="E47" i="150"/>
  <c r="C47" i="150"/>
  <c r="F46" i="150"/>
  <c r="G46" i="150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/>
  <c r="G35" i="150" s="1"/>
  <c r="F37" i="150"/>
  <c r="G37" i="150" s="1"/>
  <c r="F36" i="150"/>
  <c r="G36" i="150" s="1"/>
  <c r="E35" i="150"/>
  <c r="C35" i="150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G29" i="150" s="1"/>
  <c r="F28" i="150"/>
  <c r="E27" i="150"/>
  <c r="C27" i="150"/>
  <c r="F26" i="150"/>
  <c r="G26" i="150" s="1"/>
  <c r="F25" i="150"/>
  <c r="G25" i="150" s="1"/>
  <c r="F24" i="150"/>
  <c r="G24" i="150" s="1"/>
  <c r="F23" i="150"/>
  <c r="G23" i="150"/>
  <c r="F22" i="150"/>
  <c r="G22" i="150" s="1"/>
  <c r="F21" i="150"/>
  <c r="G21" i="150" s="1"/>
  <c r="E20" i="150"/>
  <c r="C20" i="150"/>
  <c r="F19" i="150"/>
  <c r="G19" i="150" s="1"/>
  <c r="F18" i="150"/>
  <c r="G18" i="150" s="1"/>
  <c r="F17" i="150"/>
  <c r="G17" i="150" s="1"/>
  <c r="F16" i="150"/>
  <c r="G16" i="150"/>
  <c r="F15" i="150"/>
  <c r="G15" i="150" s="1"/>
  <c r="F14" i="150"/>
  <c r="G14" i="150" s="1"/>
  <c r="E13" i="150"/>
  <c r="C13" i="150"/>
  <c r="F12" i="150"/>
  <c r="G12" i="150" s="1"/>
  <c r="F11" i="150"/>
  <c r="G11" i="150" s="1"/>
  <c r="F10" i="150"/>
  <c r="G10" i="150" s="1"/>
  <c r="F9" i="150"/>
  <c r="G9" i="150" s="1"/>
  <c r="F8" i="150"/>
  <c r="G8" i="150" s="1"/>
  <c r="F7" i="150"/>
  <c r="E6" i="150"/>
  <c r="C6" i="150"/>
  <c r="C3" i="150"/>
  <c r="G154" i="149"/>
  <c r="F154" i="149"/>
  <c r="F153" i="149"/>
  <c r="G153" i="149" s="1"/>
  <c r="G152" i="149"/>
  <c r="F152" i="149"/>
  <c r="F151" i="149"/>
  <c r="G151" i="149" s="1"/>
  <c r="F150" i="149"/>
  <c r="G150" i="149" s="1"/>
  <c r="F149" i="149"/>
  <c r="G149" i="149" s="1"/>
  <c r="F148" i="149"/>
  <c r="G148" i="149" s="1"/>
  <c r="E147" i="149"/>
  <c r="C147" i="149"/>
  <c r="F146" i="149"/>
  <c r="G146" i="149" s="1"/>
  <c r="F145" i="149"/>
  <c r="G145" i="149" s="1"/>
  <c r="F144" i="149"/>
  <c r="G144" i="149" s="1"/>
  <c r="F143" i="149"/>
  <c r="G143" i="149" s="1"/>
  <c r="G142" i="149" s="1"/>
  <c r="E142" i="149"/>
  <c r="C142" i="149"/>
  <c r="F141" i="149"/>
  <c r="G141" i="149" s="1"/>
  <c r="F140" i="149"/>
  <c r="G140" i="149" s="1"/>
  <c r="F139" i="149"/>
  <c r="G139" i="149" s="1"/>
  <c r="F138" i="149"/>
  <c r="G138" i="149" s="1"/>
  <c r="F137" i="149"/>
  <c r="G137" i="149" s="1"/>
  <c r="F136" i="149"/>
  <c r="G136" i="149" s="1"/>
  <c r="E135" i="149"/>
  <c r="C135" i="149"/>
  <c r="F134" i="149"/>
  <c r="G134" i="149" s="1"/>
  <c r="F133" i="149"/>
  <c r="G133" i="149" s="1"/>
  <c r="F132" i="149"/>
  <c r="E131" i="149"/>
  <c r="C131" i="149"/>
  <c r="F129" i="149"/>
  <c r="G129" i="149" s="1"/>
  <c r="F128" i="149"/>
  <c r="G128" i="149" s="1"/>
  <c r="F127" i="149"/>
  <c r="G127" i="149" s="1"/>
  <c r="F126" i="149"/>
  <c r="G126" i="149" s="1"/>
  <c r="G125" i="149"/>
  <c r="F125" i="149"/>
  <c r="F124" i="149"/>
  <c r="G124" i="149" s="1"/>
  <c r="F123" i="149"/>
  <c r="G123" i="149" s="1"/>
  <c r="F122" i="149"/>
  <c r="G122" i="149" s="1"/>
  <c r="F121" i="149"/>
  <c r="G121" i="149" s="1"/>
  <c r="F120" i="149"/>
  <c r="G120" i="149" s="1"/>
  <c r="F119" i="149"/>
  <c r="G119" i="149" s="1"/>
  <c r="F118" i="149"/>
  <c r="G118" i="149" s="1"/>
  <c r="F117" i="149"/>
  <c r="E116" i="149"/>
  <c r="C116" i="149"/>
  <c r="F115" i="149"/>
  <c r="G115" i="149" s="1"/>
  <c r="F114" i="149"/>
  <c r="G114" i="149" s="1"/>
  <c r="F113" i="149"/>
  <c r="G113" i="149" s="1"/>
  <c r="F112" i="149"/>
  <c r="G112" i="149" s="1"/>
  <c r="F111" i="149"/>
  <c r="G111" i="149" s="1"/>
  <c r="F110" i="149"/>
  <c r="G110" i="149" s="1"/>
  <c r="F109" i="149"/>
  <c r="G109" i="149" s="1"/>
  <c r="F108" i="149"/>
  <c r="G108" i="149" s="1"/>
  <c r="F107" i="149"/>
  <c r="G107" i="149" s="1"/>
  <c r="F106" i="149"/>
  <c r="G106" i="149" s="1"/>
  <c r="F105" i="149"/>
  <c r="G105" i="149" s="1"/>
  <c r="F104" i="149"/>
  <c r="G104" i="149" s="1"/>
  <c r="F103" i="149"/>
  <c r="G103" i="149" s="1"/>
  <c r="F102" i="149"/>
  <c r="G102" i="149" s="1"/>
  <c r="F101" i="149"/>
  <c r="G101" i="149" s="1"/>
  <c r="F100" i="149"/>
  <c r="G100" i="149" s="1"/>
  <c r="F99" i="149"/>
  <c r="G99" i="149" s="1"/>
  <c r="F98" i="149"/>
  <c r="G98" i="149" s="1"/>
  <c r="F97" i="149"/>
  <c r="G97" i="149" s="1"/>
  <c r="F96" i="149"/>
  <c r="G96" i="149" s="1"/>
  <c r="E95" i="149"/>
  <c r="D95" i="149"/>
  <c r="D130" i="149" s="1"/>
  <c r="D156" i="149" s="1"/>
  <c r="C95" i="149"/>
  <c r="C130" i="149" s="1"/>
  <c r="C92" i="149"/>
  <c r="G91" i="149"/>
  <c r="G159" i="149"/>
  <c r="F86" i="149"/>
  <c r="G86" i="149" s="1"/>
  <c r="F85" i="149"/>
  <c r="G85" i="149" s="1"/>
  <c r="F84" i="149"/>
  <c r="G84" i="149" s="1"/>
  <c r="F83" i="149"/>
  <c r="G83" i="149" s="1"/>
  <c r="F82" i="149"/>
  <c r="G82" i="149" s="1"/>
  <c r="F81" i="149"/>
  <c r="G81" i="149" s="1"/>
  <c r="E80" i="149"/>
  <c r="D80" i="149"/>
  <c r="C80" i="149"/>
  <c r="F79" i="149"/>
  <c r="G79" i="149" s="1"/>
  <c r="F78" i="149"/>
  <c r="G78" i="149" s="1"/>
  <c r="F77" i="149"/>
  <c r="G77" i="149" s="1"/>
  <c r="E76" i="149"/>
  <c r="D76" i="149"/>
  <c r="C76" i="149"/>
  <c r="C87" i="149" s="1"/>
  <c r="F75" i="149"/>
  <c r="G75" i="149" s="1"/>
  <c r="F74" i="149"/>
  <c r="G74" i="149" s="1"/>
  <c r="E73" i="149"/>
  <c r="D73" i="149"/>
  <c r="C73" i="149"/>
  <c r="F72" i="149"/>
  <c r="G72" i="149"/>
  <c r="G68" i="149" s="1"/>
  <c r="F71" i="149"/>
  <c r="G71" i="149" s="1"/>
  <c r="F70" i="149"/>
  <c r="G70" i="149" s="1"/>
  <c r="F69" i="149"/>
  <c r="G69" i="149" s="1"/>
  <c r="E68" i="149"/>
  <c r="D68" i="149"/>
  <c r="C68" i="149"/>
  <c r="F67" i="149"/>
  <c r="G67" i="149" s="1"/>
  <c r="G66" i="149"/>
  <c r="F66" i="149"/>
  <c r="F65" i="149"/>
  <c r="E64" i="149"/>
  <c r="D64" i="149"/>
  <c r="C64" i="149"/>
  <c r="F62" i="149"/>
  <c r="G62" i="149" s="1"/>
  <c r="F61" i="149"/>
  <c r="G61" i="149" s="1"/>
  <c r="F60" i="149"/>
  <c r="G60" i="149" s="1"/>
  <c r="F59" i="149"/>
  <c r="G59" i="149" s="1"/>
  <c r="E58" i="149"/>
  <c r="D58" i="149"/>
  <c r="C58" i="149"/>
  <c r="F57" i="149"/>
  <c r="G57" i="149"/>
  <c r="F56" i="149"/>
  <c r="G56" i="149" s="1"/>
  <c r="F55" i="149"/>
  <c r="G55" i="149" s="1"/>
  <c r="G53" i="149" s="1"/>
  <c r="F54" i="149"/>
  <c r="G54" i="149" s="1"/>
  <c r="E53" i="149"/>
  <c r="D53" i="149"/>
  <c r="C53" i="149"/>
  <c r="F52" i="149"/>
  <c r="G52" i="149" s="1"/>
  <c r="G51" i="149"/>
  <c r="F51" i="149"/>
  <c r="F50" i="149"/>
  <c r="G50" i="149" s="1"/>
  <c r="G49" i="149"/>
  <c r="F49" i="149"/>
  <c r="F48" i="149"/>
  <c r="E47" i="149"/>
  <c r="D47" i="149"/>
  <c r="C47" i="149"/>
  <c r="F46" i="149"/>
  <c r="G46" i="149" s="1"/>
  <c r="F45" i="149"/>
  <c r="G45" i="149" s="1"/>
  <c r="F44" i="149"/>
  <c r="G44" i="149" s="1"/>
  <c r="F43" i="149"/>
  <c r="G43" i="149" s="1"/>
  <c r="F42" i="149"/>
  <c r="G42" i="149" s="1"/>
  <c r="F41" i="149"/>
  <c r="G41" i="149" s="1"/>
  <c r="F40" i="149"/>
  <c r="G40" i="149" s="1"/>
  <c r="F39" i="149"/>
  <c r="G39" i="149" s="1"/>
  <c r="F38" i="149"/>
  <c r="G38" i="149" s="1"/>
  <c r="F37" i="149"/>
  <c r="F36" i="149"/>
  <c r="G36" i="149" s="1"/>
  <c r="E35" i="149"/>
  <c r="D35" i="149"/>
  <c r="C35" i="149"/>
  <c r="F34" i="149"/>
  <c r="G34" i="149" s="1"/>
  <c r="F33" i="149"/>
  <c r="G33" i="149" s="1"/>
  <c r="F32" i="149"/>
  <c r="G32" i="149" s="1"/>
  <c r="F31" i="149"/>
  <c r="G31" i="149" s="1"/>
  <c r="F30" i="149"/>
  <c r="G30" i="149" s="1"/>
  <c r="F29" i="149"/>
  <c r="G29" i="149" s="1"/>
  <c r="F28" i="149"/>
  <c r="G28" i="149" s="1"/>
  <c r="E27" i="149"/>
  <c r="D27" i="149"/>
  <c r="C27" i="149"/>
  <c r="F26" i="149"/>
  <c r="G26" i="149" s="1"/>
  <c r="F25" i="149"/>
  <c r="G25" i="149" s="1"/>
  <c r="F24" i="149"/>
  <c r="G24" i="149" s="1"/>
  <c r="F23" i="149"/>
  <c r="G23" i="149" s="1"/>
  <c r="F22" i="149"/>
  <c r="G22" i="149" s="1"/>
  <c r="F21" i="149"/>
  <c r="E20" i="149"/>
  <c r="D20" i="149"/>
  <c r="C20" i="149"/>
  <c r="F19" i="149"/>
  <c r="G19" i="149" s="1"/>
  <c r="F18" i="149"/>
  <c r="G18" i="149" s="1"/>
  <c r="F17" i="149"/>
  <c r="G17" i="149" s="1"/>
  <c r="F16" i="149"/>
  <c r="G16" i="149" s="1"/>
  <c r="F15" i="149"/>
  <c r="G15" i="149" s="1"/>
  <c r="F14" i="149"/>
  <c r="G14" i="149" s="1"/>
  <c r="F13" i="149"/>
  <c r="E13" i="149"/>
  <c r="D13" i="149"/>
  <c r="C13" i="149"/>
  <c r="F12" i="149"/>
  <c r="G12" i="149" s="1"/>
  <c r="F11" i="149"/>
  <c r="G11" i="149" s="1"/>
  <c r="F10" i="149"/>
  <c r="G10" i="149" s="1"/>
  <c r="F9" i="149"/>
  <c r="F8" i="149"/>
  <c r="G8" i="149" s="1"/>
  <c r="F7" i="149"/>
  <c r="G7" i="149"/>
  <c r="E6" i="149"/>
  <c r="D6" i="149"/>
  <c r="C6" i="149"/>
  <c r="C3" i="149"/>
  <c r="G154" i="148"/>
  <c r="F154" i="148"/>
  <c r="F153" i="148"/>
  <c r="G153" i="148" s="1"/>
  <c r="F152" i="148"/>
  <c r="G152" i="148" s="1"/>
  <c r="F151" i="148"/>
  <c r="G151" i="148" s="1"/>
  <c r="F150" i="148"/>
  <c r="G150" i="148" s="1"/>
  <c r="G149" i="148"/>
  <c r="F149" i="148"/>
  <c r="F148" i="148"/>
  <c r="E147" i="148"/>
  <c r="C147" i="148"/>
  <c r="F146" i="148"/>
  <c r="G146" i="148" s="1"/>
  <c r="F145" i="148"/>
  <c r="G145" i="148" s="1"/>
  <c r="F144" i="148"/>
  <c r="G144" i="148" s="1"/>
  <c r="F143" i="148"/>
  <c r="G143" i="148" s="1"/>
  <c r="E142" i="148"/>
  <c r="C142" i="148"/>
  <c r="F141" i="148"/>
  <c r="G141" i="148" s="1"/>
  <c r="F140" i="148"/>
  <c r="G140" i="148" s="1"/>
  <c r="F139" i="148"/>
  <c r="G139" i="148" s="1"/>
  <c r="F138" i="148"/>
  <c r="G138" i="148" s="1"/>
  <c r="F137" i="148"/>
  <c r="G137" i="148" s="1"/>
  <c r="F136" i="148"/>
  <c r="G136" i="148" s="1"/>
  <c r="E135" i="148"/>
  <c r="C135" i="148"/>
  <c r="F134" i="148"/>
  <c r="G134" i="148" s="1"/>
  <c r="F133" i="148"/>
  <c r="G133" i="148" s="1"/>
  <c r="F132" i="148"/>
  <c r="G132" i="148" s="1"/>
  <c r="G131" i="148" s="1"/>
  <c r="E131" i="148"/>
  <c r="E155" i="148" s="1"/>
  <c r="C131" i="148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G118" i="148" s="1"/>
  <c r="F117" i="148"/>
  <c r="E116" i="148"/>
  <c r="C116" i="148"/>
  <c r="F115" i="148"/>
  <c r="G115" i="148" s="1"/>
  <c r="F114" i="148"/>
  <c r="G114" i="148" s="1"/>
  <c r="F113" i="148"/>
  <c r="G113" i="148" s="1"/>
  <c r="F112" i="148"/>
  <c r="G112" i="148" s="1"/>
  <c r="F111" i="148"/>
  <c r="G111" i="148" s="1"/>
  <c r="F110" i="148"/>
  <c r="G110" i="148" s="1"/>
  <c r="F109" i="148"/>
  <c r="G109" i="148" s="1"/>
  <c r="F108" i="148"/>
  <c r="G108" i="148" s="1"/>
  <c r="F107" i="148"/>
  <c r="G107" i="148" s="1"/>
  <c r="F106" i="148"/>
  <c r="G106" i="148" s="1"/>
  <c r="F105" i="148"/>
  <c r="G105" i="148" s="1"/>
  <c r="F104" i="148"/>
  <c r="G104" i="148" s="1"/>
  <c r="F103" i="148"/>
  <c r="G103" i="148" s="1"/>
  <c r="F102" i="148"/>
  <c r="G102" i="148" s="1"/>
  <c r="F101" i="148"/>
  <c r="G101" i="148" s="1"/>
  <c r="F100" i="148"/>
  <c r="G100" i="148" s="1"/>
  <c r="F99" i="148"/>
  <c r="G99" i="148" s="1"/>
  <c r="F98" i="148"/>
  <c r="G98" i="148" s="1"/>
  <c r="F97" i="148"/>
  <c r="G97" i="148" s="1"/>
  <c r="F96" i="148"/>
  <c r="G96" i="148" s="1"/>
  <c r="E95" i="148"/>
  <c r="C95" i="148"/>
  <c r="C130" i="148" s="1"/>
  <c r="C92" i="148"/>
  <c r="G91" i="148"/>
  <c r="G159" i="148" s="1"/>
  <c r="G86" i="148"/>
  <c r="F86" i="148"/>
  <c r="F85" i="148"/>
  <c r="G85" i="148" s="1"/>
  <c r="F84" i="148"/>
  <c r="G84" i="148" s="1"/>
  <c r="F83" i="148"/>
  <c r="G83" i="148" s="1"/>
  <c r="F82" i="148"/>
  <c r="G82" i="148" s="1"/>
  <c r="F81" i="148"/>
  <c r="E80" i="148"/>
  <c r="C80" i="148"/>
  <c r="F79" i="148"/>
  <c r="G79" i="148" s="1"/>
  <c r="F78" i="148"/>
  <c r="G78" i="148" s="1"/>
  <c r="F77" i="148"/>
  <c r="G77" i="148" s="1"/>
  <c r="E76" i="148"/>
  <c r="C76" i="148"/>
  <c r="G75" i="148"/>
  <c r="F75" i="148"/>
  <c r="F74" i="148"/>
  <c r="E73" i="148"/>
  <c r="C73" i="148"/>
  <c r="F72" i="148"/>
  <c r="G72" i="148" s="1"/>
  <c r="F71" i="148"/>
  <c r="G71" i="148"/>
  <c r="F70" i="148"/>
  <c r="G70" i="148" s="1"/>
  <c r="F69" i="148"/>
  <c r="G69" i="148" s="1"/>
  <c r="E68" i="148"/>
  <c r="C68" i="148"/>
  <c r="F67" i="148"/>
  <c r="G67" i="148" s="1"/>
  <c r="F66" i="148"/>
  <c r="G66" i="148" s="1"/>
  <c r="F65" i="148"/>
  <c r="G65" i="148" s="1"/>
  <c r="F64" i="148"/>
  <c r="E64" i="148"/>
  <c r="E87" i="148" s="1"/>
  <c r="C64" i="148"/>
  <c r="C87" i="148" s="1"/>
  <c r="F62" i="148"/>
  <c r="G62" i="148" s="1"/>
  <c r="F61" i="148"/>
  <c r="G61" i="148" s="1"/>
  <c r="F60" i="148"/>
  <c r="G60" i="148" s="1"/>
  <c r="F59" i="148"/>
  <c r="E58" i="148"/>
  <c r="C58" i="148"/>
  <c r="F57" i="148"/>
  <c r="G57" i="148" s="1"/>
  <c r="F56" i="148"/>
  <c r="G56" i="148" s="1"/>
  <c r="F55" i="148"/>
  <c r="G55" i="148" s="1"/>
  <c r="F54" i="148"/>
  <c r="G54" i="148"/>
  <c r="E53" i="148"/>
  <c r="C53" i="148"/>
  <c r="F52" i="148"/>
  <c r="G52" i="148" s="1"/>
  <c r="F51" i="148"/>
  <c r="G51" i="148" s="1"/>
  <c r="F50" i="148"/>
  <c r="G50" i="148" s="1"/>
  <c r="F49" i="148"/>
  <c r="G49" i="148" s="1"/>
  <c r="F48" i="148"/>
  <c r="G48" i="148" s="1"/>
  <c r="E47" i="148"/>
  <c r="C47" i="148"/>
  <c r="F46" i="148"/>
  <c r="G46" i="148" s="1"/>
  <c r="F45" i="148"/>
  <c r="G45" i="148" s="1"/>
  <c r="F44" i="148"/>
  <c r="G44" i="148" s="1"/>
  <c r="F43" i="148"/>
  <c r="G43" i="148" s="1"/>
  <c r="F42" i="148"/>
  <c r="G42" i="148" s="1"/>
  <c r="F41" i="148"/>
  <c r="G41" i="148" s="1"/>
  <c r="F40" i="148"/>
  <c r="G40" i="148" s="1"/>
  <c r="F39" i="148"/>
  <c r="G39" i="148" s="1"/>
  <c r="F38" i="148"/>
  <c r="F37" i="148"/>
  <c r="G37" i="148" s="1"/>
  <c r="F36" i="148"/>
  <c r="G36" i="148" s="1"/>
  <c r="E35" i="148"/>
  <c r="C35" i="148"/>
  <c r="F34" i="148"/>
  <c r="G34" i="148" s="1"/>
  <c r="F33" i="148"/>
  <c r="G33" i="148" s="1"/>
  <c r="F32" i="148"/>
  <c r="G32" i="148"/>
  <c r="F31" i="148"/>
  <c r="G31" i="148" s="1"/>
  <c r="F30" i="148"/>
  <c r="G30" i="148" s="1"/>
  <c r="F29" i="148"/>
  <c r="G29" i="148" s="1"/>
  <c r="F28" i="148"/>
  <c r="G28" i="148" s="1"/>
  <c r="E27" i="148"/>
  <c r="C27" i="148"/>
  <c r="F26" i="148"/>
  <c r="G26" i="148" s="1"/>
  <c r="F25" i="148"/>
  <c r="G25" i="148"/>
  <c r="F24" i="148"/>
  <c r="G24" i="148" s="1"/>
  <c r="F23" i="148"/>
  <c r="G23" i="148" s="1"/>
  <c r="F22" i="148"/>
  <c r="G22" i="148" s="1"/>
  <c r="G21" i="148"/>
  <c r="F21" i="148"/>
  <c r="E20" i="148"/>
  <c r="C20" i="148"/>
  <c r="F19" i="148"/>
  <c r="G19" i="148" s="1"/>
  <c r="G18" i="148"/>
  <c r="F17" i="148"/>
  <c r="G17" i="148" s="1"/>
  <c r="F16" i="148"/>
  <c r="G16" i="148" s="1"/>
  <c r="F15" i="148"/>
  <c r="G15" i="148" s="1"/>
  <c r="F14" i="148"/>
  <c r="G14" i="148" s="1"/>
  <c r="E13" i="148"/>
  <c r="C13" i="148"/>
  <c r="F12" i="148"/>
  <c r="G12" i="148"/>
  <c r="F11" i="148"/>
  <c r="G11" i="148" s="1"/>
  <c r="F10" i="148"/>
  <c r="G10" i="148" s="1"/>
  <c r="F9" i="148"/>
  <c r="G9" i="148" s="1"/>
  <c r="F8" i="148"/>
  <c r="G8" i="148"/>
  <c r="F7" i="148"/>
  <c r="G7" i="148" s="1"/>
  <c r="E6" i="148"/>
  <c r="C6" i="148"/>
  <c r="C3" i="148"/>
  <c r="F158" i="3"/>
  <c r="F157" i="3"/>
  <c r="G157" i="3" s="1"/>
  <c r="F153" i="3"/>
  <c r="G153" i="3" s="1"/>
  <c r="F152" i="3"/>
  <c r="G152" i="3" s="1"/>
  <c r="F151" i="3"/>
  <c r="F150" i="3"/>
  <c r="F149" i="3"/>
  <c r="G149" i="3" s="1"/>
  <c r="F148" i="3"/>
  <c r="G148" i="3" s="1"/>
  <c r="F147" i="3"/>
  <c r="F145" i="3"/>
  <c r="G145" i="3" s="1"/>
  <c r="F144" i="3"/>
  <c r="G144" i="3" s="1"/>
  <c r="F143" i="3"/>
  <c r="G143" i="3" s="1"/>
  <c r="F142" i="3"/>
  <c r="G142" i="3"/>
  <c r="F141" i="3"/>
  <c r="F139" i="3"/>
  <c r="G139" i="3" s="1"/>
  <c r="F138" i="3"/>
  <c r="F137" i="3"/>
  <c r="G137" i="3" s="1"/>
  <c r="F136" i="3"/>
  <c r="G136" i="3" s="1"/>
  <c r="F135" i="3"/>
  <c r="G135" i="3" s="1"/>
  <c r="F134" i="3"/>
  <c r="F132" i="3"/>
  <c r="G132" i="3"/>
  <c r="F131" i="3"/>
  <c r="G131" i="3" s="1"/>
  <c r="F130" i="3"/>
  <c r="F127" i="3"/>
  <c r="G127" i="3" s="1"/>
  <c r="F126" i="3"/>
  <c r="G126" i="3" s="1"/>
  <c r="F125" i="3"/>
  <c r="F124" i="3"/>
  <c r="G124" i="3"/>
  <c r="F123" i="3"/>
  <c r="G123" i="3" s="1"/>
  <c r="F122" i="3"/>
  <c r="G122" i="3" s="1"/>
  <c r="F121" i="3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F114" i="3" s="1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F96" i="3"/>
  <c r="G96" i="3" s="1"/>
  <c r="F95" i="3"/>
  <c r="G95" i="3" s="1"/>
  <c r="F94" i="3"/>
  <c r="F88" i="3"/>
  <c r="G88" i="3" s="1"/>
  <c r="F87" i="3"/>
  <c r="G87" i="3" s="1"/>
  <c r="F86" i="3"/>
  <c r="G86" i="3" s="1"/>
  <c r="F85" i="3"/>
  <c r="G85" i="3" s="1"/>
  <c r="F84" i="3"/>
  <c r="F83" i="3"/>
  <c r="F81" i="3"/>
  <c r="G81" i="3" s="1"/>
  <c r="F80" i="3"/>
  <c r="G80" i="3" s="1"/>
  <c r="F79" i="3"/>
  <c r="G79" i="3" s="1"/>
  <c r="F77" i="3"/>
  <c r="F76" i="3"/>
  <c r="G76" i="3" s="1"/>
  <c r="F74" i="3"/>
  <c r="G74" i="3" s="1"/>
  <c r="F73" i="3"/>
  <c r="G73" i="3" s="1"/>
  <c r="F72" i="3"/>
  <c r="G72" i="3" s="1"/>
  <c r="F71" i="3"/>
  <c r="F69" i="3"/>
  <c r="G69" i="3" s="1"/>
  <c r="F68" i="3"/>
  <c r="G68" i="3" s="1"/>
  <c r="F67" i="3"/>
  <c r="G67" i="3" s="1"/>
  <c r="G66" i="3" s="1"/>
  <c r="F64" i="3"/>
  <c r="G64" i="3" s="1"/>
  <c r="F63" i="3"/>
  <c r="G63" i="3" s="1"/>
  <c r="F62" i="3"/>
  <c r="F60" i="3" s="1"/>
  <c r="G62" i="3"/>
  <c r="F61" i="3"/>
  <c r="F59" i="3"/>
  <c r="F58" i="3"/>
  <c r="F57" i="3"/>
  <c r="G57" i="3" s="1"/>
  <c r="F56" i="3"/>
  <c r="G56" i="3" s="1"/>
  <c r="F54" i="3"/>
  <c r="G54" i="3" s="1"/>
  <c r="F53" i="3"/>
  <c r="G53" i="3"/>
  <c r="F52" i="3"/>
  <c r="F51" i="3"/>
  <c r="G51" i="3" s="1"/>
  <c r="F50" i="3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F40" i="3"/>
  <c r="G40" i="3" s="1"/>
  <c r="F39" i="3"/>
  <c r="G39" i="3" s="1"/>
  <c r="F38" i="3"/>
  <c r="F36" i="3"/>
  <c r="G36" i="3" s="1"/>
  <c r="F35" i="3"/>
  <c r="G35" i="3" s="1"/>
  <c r="F34" i="3"/>
  <c r="G34" i="3" s="1"/>
  <c r="F33" i="3"/>
  <c r="F32" i="3"/>
  <c r="F31" i="3"/>
  <c r="G31" i="3" s="1"/>
  <c r="F30" i="3"/>
  <c r="F28" i="3"/>
  <c r="F27" i="3"/>
  <c r="G27" i="3" s="1"/>
  <c r="F26" i="3"/>
  <c r="G26" i="3" s="1"/>
  <c r="F25" i="3"/>
  <c r="G25" i="3" s="1"/>
  <c r="F24" i="3"/>
  <c r="F23" i="3"/>
  <c r="G23" i="3" s="1"/>
  <c r="F21" i="3"/>
  <c r="G21" i="3" s="1"/>
  <c r="F20" i="3"/>
  <c r="G20" i="3" s="1"/>
  <c r="F19" i="3"/>
  <c r="F18" i="3"/>
  <c r="F17" i="3"/>
  <c r="G17" i="3" s="1"/>
  <c r="F16" i="3"/>
  <c r="F14" i="3"/>
  <c r="F13" i="3"/>
  <c r="G13" i="3" s="1"/>
  <c r="F12" i="3"/>
  <c r="G12" i="3" s="1"/>
  <c r="F11" i="3"/>
  <c r="F10" i="3"/>
  <c r="F9" i="3"/>
  <c r="G9" i="3" s="1"/>
  <c r="F154" i="1"/>
  <c r="F153" i="1"/>
  <c r="G153" i="1" s="1"/>
  <c r="F152" i="1"/>
  <c r="F151" i="1"/>
  <c r="F150" i="1"/>
  <c r="F149" i="1"/>
  <c r="G149" i="1" s="1"/>
  <c r="F148" i="1"/>
  <c r="F146" i="1"/>
  <c r="F145" i="1"/>
  <c r="F144" i="1"/>
  <c r="F143" i="1"/>
  <c r="F141" i="1"/>
  <c r="F140" i="1"/>
  <c r="G140" i="1" s="1"/>
  <c r="F139" i="1"/>
  <c r="F138" i="1"/>
  <c r="F137" i="1"/>
  <c r="F136" i="1"/>
  <c r="F135" i="1" s="1"/>
  <c r="F134" i="1"/>
  <c r="F133" i="1"/>
  <c r="F132" i="1"/>
  <c r="F131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F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F115" i="1"/>
  <c r="G115" i="1" s="1"/>
  <c r="F114" i="1"/>
  <c r="G114" i="1" s="1"/>
  <c r="F113" i="1"/>
  <c r="G113" i="1" s="1"/>
  <c r="F112" i="1"/>
  <c r="F111" i="1"/>
  <c r="F110" i="1"/>
  <c r="G110" i="1" s="1"/>
  <c r="F109" i="1"/>
  <c r="G109" i="1" s="1"/>
  <c r="F108" i="1"/>
  <c r="F107" i="1"/>
  <c r="F106" i="1"/>
  <c r="G106" i="1" s="1"/>
  <c r="F105" i="1"/>
  <c r="G105" i="1" s="1"/>
  <c r="F104" i="1"/>
  <c r="F103" i="1"/>
  <c r="F102" i="1"/>
  <c r="G102" i="1" s="1"/>
  <c r="F101" i="1"/>
  <c r="G101" i="1" s="1"/>
  <c r="F100" i="1"/>
  <c r="F99" i="1"/>
  <c r="G99" i="1" s="1"/>
  <c r="F98" i="1"/>
  <c r="G98" i="1" s="1"/>
  <c r="F97" i="1"/>
  <c r="F96" i="1"/>
  <c r="F86" i="1"/>
  <c r="F85" i="1"/>
  <c r="G85" i="1" s="1"/>
  <c r="F84" i="1"/>
  <c r="G84" i="1" s="1"/>
  <c r="F83" i="1"/>
  <c r="G83" i="1" s="1"/>
  <c r="F82" i="1"/>
  <c r="G82" i="1" s="1"/>
  <c r="F81" i="1"/>
  <c r="F79" i="1"/>
  <c r="F78" i="1"/>
  <c r="F77" i="1"/>
  <c r="G77" i="1" s="1"/>
  <c r="G76" i="1" s="1"/>
  <c r="F75" i="1"/>
  <c r="F74" i="1"/>
  <c r="G74" i="1" s="1"/>
  <c r="F72" i="1"/>
  <c r="G72" i="1" s="1"/>
  <c r="F71" i="1"/>
  <c r="F70" i="1"/>
  <c r="F69" i="1"/>
  <c r="F67" i="1"/>
  <c r="G67" i="1" s="1"/>
  <c r="F66" i="1"/>
  <c r="F65" i="1"/>
  <c r="F62" i="1"/>
  <c r="G62" i="1" s="1"/>
  <c r="F61" i="1"/>
  <c r="G61" i="1" s="1"/>
  <c r="F60" i="1"/>
  <c r="G60" i="1"/>
  <c r="F59" i="1"/>
  <c r="F57" i="1"/>
  <c r="G57" i="1" s="1"/>
  <c r="F56" i="1"/>
  <c r="F55" i="1"/>
  <c r="F54" i="1"/>
  <c r="F52" i="1"/>
  <c r="G52" i="1" s="1"/>
  <c r="F51" i="1"/>
  <c r="F50" i="1"/>
  <c r="G50" i="1"/>
  <c r="F49" i="1"/>
  <c r="F48" i="1"/>
  <c r="F46" i="1"/>
  <c r="G46" i="1" s="1"/>
  <c r="F45" i="1"/>
  <c r="F44" i="1"/>
  <c r="G44" i="1" s="1"/>
  <c r="F43" i="1"/>
  <c r="F42" i="1"/>
  <c r="G42" i="1" s="1"/>
  <c r="F41" i="1"/>
  <c r="G41" i="1" s="1"/>
  <c r="F40" i="1"/>
  <c r="G40" i="1" s="1"/>
  <c r="F39" i="1"/>
  <c r="F38" i="1"/>
  <c r="F37" i="1"/>
  <c r="F36" i="1"/>
  <c r="G36" i="1" s="1"/>
  <c r="F34" i="1"/>
  <c r="F33" i="1"/>
  <c r="F32" i="1"/>
  <c r="G32" i="1" s="1"/>
  <c r="F31" i="1"/>
  <c r="F30" i="1"/>
  <c r="F29" i="1"/>
  <c r="F28" i="1"/>
  <c r="F26" i="1"/>
  <c r="F25" i="1"/>
  <c r="G25" i="1" s="1"/>
  <c r="F24" i="1"/>
  <c r="F23" i="1"/>
  <c r="F20" i="1" s="1"/>
  <c r="G23" i="1"/>
  <c r="F22" i="1"/>
  <c r="F21" i="1"/>
  <c r="G21" i="1" s="1"/>
  <c r="F19" i="1"/>
  <c r="F18" i="1"/>
  <c r="G18" i="1" s="1"/>
  <c r="F17" i="1"/>
  <c r="F16" i="1"/>
  <c r="F15" i="1"/>
  <c r="F14" i="1"/>
  <c r="F13" i="1" s="1"/>
  <c r="F12" i="1"/>
  <c r="G12" i="1" s="1"/>
  <c r="F11" i="1"/>
  <c r="G11" i="1"/>
  <c r="F10" i="1"/>
  <c r="G10" i="1" s="1"/>
  <c r="F9" i="1"/>
  <c r="G9" i="1" s="1"/>
  <c r="F8" i="1"/>
  <c r="G8" i="1" s="1"/>
  <c r="F7" i="1"/>
  <c r="H7" i="147"/>
  <c r="I7" i="147" s="1"/>
  <c r="H4" i="73"/>
  <c r="H4" i="61"/>
  <c r="E25" i="147"/>
  <c r="D25" i="147"/>
  <c r="B25" i="147"/>
  <c r="H24" i="147"/>
  <c r="I24" i="147" s="1"/>
  <c r="H23" i="147"/>
  <c r="I23" i="147" s="1"/>
  <c r="H20" i="147"/>
  <c r="I20" i="147" s="1"/>
  <c r="H19" i="147"/>
  <c r="I19" i="147" s="1"/>
  <c r="H18" i="147"/>
  <c r="I18" i="147" s="1"/>
  <c r="H17" i="147"/>
  <c r="I17" i="147" s="1"/>
  <c r="H16" i="147"/>
  <c r="I16" i="147" s="1"/>
  <c r="H15" i="147"/>
  <c r="I15" i="147" s="1"/>
  <c r="H14" i="147"/>
  <c r="I14" i="147" s="1"/>
  <c r="H13" i="147"/>
  <c r="I13" i="147" s="1"/>
  <c r="H12" i="147"/>
  <c r="I12" i="147" s="1"/>
  <c r="H11" i="147"/>
  <c r="I11" i="147" s="1"/>
  <c r="H10" i="147"/>
  <c r="I10" i="147" s="1"/>
  <c r="H9" i="147"/>
  <c r="I9" i="147" s="1"/>
  <c r="H8" i="147"/>
  <c r="I8" i="147" s="1"/>
  <c r="H6" i="147"/>
  <c r="I6" i="147"/>
  <c r="H5" i="147"/>
  <c r="E3" i="147"/>
  <c r="D3" i="147"/>
  <c r="H6" i="63"/>
  <c r="I6" i="63" s="1"/>
  <c r="H7" i="63"/>
  <c r="I7" i="63" s="1"/>
  <c r="H8" i="63"/>
  <c r="H9" i="63"/>
  <c r="I9" i="63" s="1"/>
  <c r="H10" i="63"/>
  <c r="H11" i="63"/>
  <c r="I11" i="63" s="1"/>
  <c r="H12" i="63"/>
  <c r="H13" i="63"/>
  <c r="I13" i="63" s="1"/>
  <c r="H14" i="63"/>
  <c r="H15" i="63"/>
  <c r="I15" i="63" s="1"/>
  <c r="H16" i="63"/>
  <c r="H17" i="63"/>
  <c r="I17" i="63" s="1"/>
  <c r="H18" i="63"/>
  <c r="I18" i="63" s="1"/>
  <c r="H19" i="63"/>
  <c r="H20" i="63"/>
  <c r="H29" i="63"/>
  <c r="H30" i="63"/>
  <c r="I30" i="63" s="1"/>
  <c r="H5" i="63"/>
  <c r="G158" i="3"/>
  <c r="G150" i="3"/>
  <c r="G151" i="3"/>
  <c r="G147" i="3"/>
  <c r="G138" i="3"/>
  <c r="G134" i="3"/>
  <c r="G130" i="3"/>
  <c r="G125" i="3"/>
  <c r="G121" i="3"/>
  <c r="G97" i="3"/>
  <c r="G84" i="3"/>
  <c r="F82" i="3"/>
  <c r="G71" i="3"/>
  <c r="G58" i="3"/>
  <c r="G77" i="3"/>
  <c r="G61" i="3"/>
  <c r="G59" i="3"/>
  <c r="G52" i="3"/>
  <c r="G50" i="3"/>
  <c r="G41" i="3"/>
  <c r="G33" i="3"/>
  <c r="G32" i="3"/>
  <c r="G28" i="3"/>
  <c r="G24" i="3"/>
  <c r="G19" i="3"/>
  <c r="G18" i="3"/>
  <c r="E146" i="3"/>
  <c r="E140" i="3"/>
  <c r="E154" i="3" s="1"/>
  <c r="E133" i="3"/>
  <c r="E129" i="3"/>
  <c r="E114" i="3"/>
  <c r="E93" i="3"/>
  <c r="E82" i="3"/>
  <c r="E78" i="3"/>
  <c r="E75" i="3"/>
  <c r="E70" i="3"/>
  <c r="E66" i="3"/>
  <c r="E60" i="3"/>
  <c r="E55" i="3"/>
  <c r="E49" i="3"/>
  <c r="E37" i="3"/>
  <c r="E29" i="3"/>
  <c r="F22" i="3"/>
  <c r="E22" i="3"/>
  <c r="E15" i="3"/>
  <c r="G10" i="3"/>
  <c r="G14" i="3"/>
  <c r="E8" i="3"/>
  <c r="G86" i="1"/>
  <c r="G152" i="1"/>
  <c r="G150" i="1"/>
  <c r="G148" i="1"/>
  <c r="G151" i="1"/>
  <c r="G146" i="1"/>
  <c r="G144" i="1"/>
  <c r="G143" i="1"/>
  <c r="G141" i="1"/>
  <c r="G139" i="1"/>
  <c r="G138" i="1"/>
  <c r="G137" i="1"/>
  <c r="G133" i="1"/>
  <c r="G134" i="1"/>
  <c r="G132" i="1"/>
  <c r="G124" i="1"/>
  <c r="G123" i="1"/>
  <c r="G112" i="1"/>
  <c r="G111" i="1"/>
  <c r="G108" i="1"/>
  <c r="G107" i="1"/>
  <c r="G104" i="1"/>
  <c r="G103" i="1"/>
  <c r="G100" i="1"/>
  <c r="G96" i="1"/>
  <c r="G78" i="1"/>
  <c r="G79" i="1"/>
  <c r="G75" i="1"/>
  <c r="G70" i="1"/>
  <c r="G69" i="1"/>
  <c r="G65" i="1"/>
  <c r="G59" i="1"/>
  <c r="G56" i="1"/>
  <c r="G55" i="1"/>
  <c r="G54" i="1"/>
  <c r="G51" i="1"/>
  <c r="G48" i="1"/>
  <c r="G45" i="1"/>
  <c r="G43" i="1"/>
  <c r="G39" i="1"/>
  <c r="G38" i="1"/>
  <c r="G37" i="1"/>
  <c r="G34" i="1"/>
  <c r="G30" i="1"/>
  <c r="G33" i="1"/>
  <c r="G29" i="1"/>
  <c r="G28" i="1"/>
  <c r="G26" i="1"/>
  <c r="G24" i="1"/>
  <c r="G22" i="1"/>
  <c r="G16" i="1"/>
  <c r="G15" i="1"/>
  <c r="G17" i="1"/>
  <c r="G19" i="1"/>
  <c r="E147" i="1"/>
  <c r="D147" i="1"/>
  <c r="E142" i="1"/>
  <c r="E155" i="1" s="1"/>
  <c r="D142" i="1"/>
  <c r="E135" i="1"/>
  <c r="D135" i="1"/>
  <c r="E131" i="1"/>
  <c r="D131" i="1"/>
  <c r="E116" i="1"/>
  <c r="D116" i="1"/>
  <c r="E95" i="1"/>
  <c r="D95" i="1"/>
  <c r="E80" i="1"/>
  <c r="D80" i="1"/>
  <c r="E76" i="1"/>
  <c r="D76" i="1"/>
  <c r="E73" i="1"/>
  <c r="D73" i="1"/>
  <c r="D87" i="1" s="1"/>
  <c r="E68" i="1"/>
  <c r="D68" i="1"/>
  <c r="E64" i="1"/>
  <c r="E87" i="1" s="1"/>
  <c r="E161" i="1" s="1"/>
  <c r="D64" i="1"/>
  <c r="E58" i="1"/>
  <c r="D58" i="1"/>
  <c r="E53" i="1"/>
  <c r="D53" i="1"/>
  <c r="E47" i="1"/>
  <c r="D47" i="1"/>
  <c r="E35" i="1"/>
  <c r="D35" i="1"/>
  <c r="E27" i="1"/>
  <c r="D27" i="1"/>
  <c r="E20" i="1"/>
  <c r="D20" i="1"/>
  <c r="E13" i="1"/>
  <c r="D13" i="1"/>
  <c r="E6" i="1"/>
  <c r="D6" i="1"/>
  <c r="G91" i="1"/>
  <c r="G159" i="1" s="1"/>
  <c r="E31" i="63"/>
  <c r="C29" i="3"/>
  <c r="I20" i="63"/>
  <c r="I19" i="63"/>
  <c r="I16" i="63"/>
  <c r="I14" i="63"/>
  <c r="I12" i="63"/>
  <c r="I10" i="63"/>
  <c r="I8" i="63"/>
  <c r="E3" i="63"/>
  <c r="I29" i="61"/>
  <c r="I28" i="61"/>
  <c r="I27" i="61"/>
  <c r="I26" i="61"/>
  <c r="I25" i="61"/>
  <c r="I24" i="61"/>
  <c r="I23" i="61"/>
  <c r="I22" i="61"/>
  <c r="I21" i="61"/>
  <c r="I30" i="61" s="1"/>
  <c r="I20" i="61"/>
  <c r="I19" i="61"/>
  <c r="I18" i="61"/>
  <c r="I16" i="61"/>
  <c r="I15" i="61"/>
  <c r="I14" i="61"/>
  <c r="I13" i="61"/>
  <c r="I12" i="61"/>
  <c r="I11" i="61"/>
  <c r="I10" i="61"/>
  <c r="I9" i="61"/>
  <c r="I8" i="61"/>
  <c r="I7" i="61"/>
  <c r="I6" i="61"/>
  <c r="E29" i="61"/>
  <c r="E28" i="61"/>
  <c r="E27" i="61"/>
  <c r="E26" i="61"/>
  <c r="E25" i="61"/>
  <c r="E23" i="61"/>
  <c r="E22" i="61"/>
  <c r="E21" i="61"/>
  <c r="E20" i="61"/>
  <c r="E19" i="61"/>
  <c r="E7" i="61"/>
  <c r="E8" i="61"/>
  <c r="E9" i="61"/>
  <c r="E10" i="61"/>
  <c r="E11" i="61"/>
  <c r="E12" i="61"/>
  <c r="E13" i="61"/>
  <c r="E14" i="61"/>
  <c r="E15" i="61"/>
  <c r="E16" i="61"/>
  <c r="E6" i="61"/>
  <c r="I28" i="73"/>
  <c r="I27" i="73"/>
  <c r="I26" i="73"/>
  <c r="I25" i="73"/>
  <c r="I24" i="73"/>
  <c r="I23" i="73"/>
  <c r="I22" i="73"/>
  <c r="I21" i="73"/>
  <c r="I20" i="73"/>
  <c r="I19" i="73"/>
  <c r="I7" i="73"/>
  <c r="I8" i="73"/>
  <c r="I9" i="73"/>
  <c r="I10" i="73"/>
  <c r="I11" i="73"/>
  <c r="I12" i="73"/>
  <c r="I13" i="73"/>
  <c r="I14" i="73"/>
  <c r="I15" i="73"/>
  <c r="I16" i="73"/>
  <c r="I17" i="73"/>
  <c r="I6" i="73"/>
  <c r="E28" i="73"/>
  <c r="E27" i="73"/>
  <c r="E26" i="73"/>
  <c r="E25" i="73"/>
  <c r="E21" i="73"/>
  <c r="E22" i="73"/>
  <c r="E23" i="73"/>
  <c r="E20" i="73"/>
  <c r="E7" i="73"/>
  <c r="E8" i="73"/>
  <c r="E9" i="73"/>
  <c r="E10" i="73"/>
  <c r="E11" i="73"/>
  <c r="E12" i="73"/>
  <c r="E13" i="73"/>
  <c r="E14" i="73"/>
  <c r="E15" i="73"/>
  <c r="E16" i="73"/>
  <c r="E6" i="73"/>
  <c r="A31" i="75"/>
  <c r="A37" i="75"/>
  <c r="A19" i="75"/>
  <c r="A13" i="75"/>
  <c r="A10" i="76" s="1"/>
  <c r="G154" i="1"/>
  <c r="C27" i="1"/>
  <c r="A4" i="76"/>
  <c r="A25" i="75"/>
  <c r="A22" i="76" s="1"/>
  <c r="A34" i="76"/>
  <c r="A28" i="76"/>
  <c r="A16" i="76"/>
  <c r="H17" i="61"/>
  <c r="H30" i="61"/>
  <c r="D17" i="61"/>
  <c r="D31" i="61" s="1"/>
  <c r="D18" i="61"/>
  <c r="D24" i="61"/>
  <c r="D30" i="61" s="1"/>
  <c r="H18" i="73"/>
  <c r="H29" i="73"/>
  <c r="D31" i="76" s="1"/>
  <c r="D18" i="73"/>
  <c r="D19" i="73"/>
  <c r="D24" i="73"/>
  <c r="C92" i="1"/>
  <c r="C3" i="1"/>
  <c r="C18" i="73"/>
  <c r="C140" i="3"/>
  <c r="C146" i="3"/>
  <c r="C133" i="3"/>
  <c r="C93" i="3"/>
  <c r="G29" i="73"/>
  <c r="D25" i="76" s="1"/>
  <c r="C147" i="1"/>
  <c r="C135" i="1"/>
  <c r="C95" i="1"/>
  <c r="D3" i="63"/>
  <c r="C129" i="3"/>
  <c r="C154" i="3" s="1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G17" i="61"/>
  <c r="C17" i="61"/>
  <c r="C142" i="1"/>
  <c r="C155" i="1" s="1"/>
  <c r="C131" i="1"/>
  <c r="C116" i="1"/>
  <c r="C80" i="1"/>
  <c r="C76" i="1"/>
  <c r="C73" i="1"/>
  <c r="C68" i="1"/>
  <c r="C64" i="1"/>
  <c r="C58" i="1"/>
  <c r="C53" i="1"/>
  <c r="C47" i="1"/>
  <c r="C35" i="1"/>
  <c r="C20" i="1"/>
  <c r="C13" i="1"/>
  <c r="C6" i="1"/>
  <c r="G30" i="61"/>
  <c r="G31" i="61" s="1"/>
  <c r="C18" i="61"/>
  <c r="G18" i="73"/>
  <c r="C19" i="73"/>
  <c r="C29" i="73" s="1"/>
  <c r="C30" i="73" s="1"/>
  <c r="C24" i="61"/>
  <c r="C24" i="73"/>
  <c r="B31" i="63"/>
  <c r="D31" i="63"/>
  <c r="C128" i="3"/>
  <c r="G7" i="1"/>
  <c r="I5" i="147"/>
  <c r="G49" i="158"/>
  <c r="G78" i="158"/>
  <c r="D155" i="158"/>
  <c r="G129" i="158"/>
  <c r="G146" i="158"/>
  <c r="G75" i="154"/>
  <c r="D160" i="150"/>
  <c r="G53" i="150"/>
  <c r="G135" i="150"/>
  <c r="G83" i="3"/>
  <c r="F58" i="1"/>
  <c r="C4" i="61"/>
  <c r="G4" i="61" s="1"/>
  <c r="C4" i="73"/>
  <c r="G4" i="73" s="1"/>
  <c r="I2" i="61"/>
  <c r="F133" i="154" l="1"/>
  <c r="G78" i="154"/>
  <c r="F60" i="154"/>
  <c r="F70" i="154"/>
  <c r="G115" i="3"/>
  <c r="G133" i="3"/>
  <c r="F129" i="3"/>
  <c r="F146" i="3"/>
  <c r="F55" i="3"/>
  <c r="F78" i="3"/>
  <c r="F66" i="3"/>
  <c r="G70" i="3"/>
  <c r="G60" i="3"/>
  <c r="F29" i="3"/>
  <c r="F70" i="3"/>
  <c r="F116" i="150"/>
  <c r="F142" i="150"/>
  <c r="F27" i="150"/>
  <c r="G28" i="150"/>
  <c r="F53" i="150"/>
  <c r="F58" i="150"/>
  <c r="F80" i="150"/>
  <c r="F35" i="150"/>
  <c r="G74" i="150"/>
  <c r="G73" i="150" s="1"/>
  <c r="G59" i="150"/>
  <c r="G58" i="150" s="1"/>
  <c r="F147" i="149"/>
  <c r="G142" i="148"/>
  <c r="F35" i="148"/>
  <c r="G68" i="148"/>
  <c r="F80" i="148"/>
  <c r="F76" i="148"/>
  <c r="D130" i="1"/>
  <c r="F116" i="149"/>
  <c r="F116" i="148"/>
  <c r="E130" i="149"/>
  <c r="E156" i="149" s="1"/>
  <c r="G117" i="149"/>
  <c r="G116" i="149" s="1"/>
  <c r="E130" i="148"/>
  <c r="E156" i="148" s="1"/>
  <c r="I25" i="147"/>
  <c r="E130" i="1"/>
  <c r="E156" i="1" s="1"/>
  <c r="F73" i="1"/>
  <c r="F87" i="1" s="1"/>
  <c r="B13" i="76" s="1"/>
  <c r="G6" i="1"/>
  <c r="F93" i="3"/>
  <c r="F128" i="3" s="1"/>
  <c r="E128" i="3"/>
  <c r="E155" i="3" s="1"/>
  <c r="G94" i="3"/>
  <c r="G93" i="3" s="1"/>
  <c r="F75" i="3"/>
  <c r="F89" i="3" s="1"/>
  <c r="E65" i="154"/>
  <c r="E90" i="154" s="1"/>
  <c r="F37" i="154"/>
  <c r="C128" i="158"/>
  <c r="C155" i="158" s="1"/>
  <c r="G37" i="154"/>
  <c r="G55" i="3"/>
  <c r="G49" i="3"/>
  <c r="G22" i="3"/>
  <c r="C30" i="61"/>
  <c r="G30" i="73"/>
  <c r="D26" i="76" s="1"/>
  <c r="E19" i="73"/>
  <c r="G31" i="73"/>
  <c r="E18" i="73"/>
  <c r="C130" i="150"/>
  <c r="C156" i="150" s="1"/>
  <c r="G53" i="148"/>
  <c r="G27" i="148"/>
  <c r="C130" i="1"/>
  <c r="B24" i="76" s="1"/>
  <c r="G58" i="1"/>
  <c r="G20" i="1"/>
  <c r="F15" i="3"/>
  <c r="G16" i="3"/>
  <c r="G15" i="3" s="1"/>
  <c r="G141" i="3"/>
  <c r="G140" i="3" s="1"/>
  <c r="F140" i="3"/>
  <c r="F147" i="1"/>
  <c r="F133" i="3"/>
  <c r="G31" i="1"/>
  <c r="G27" i="1" s="1"/>
  <c r="F27" i="1"/>
  <c r="G35" i="1"/>
  <c r="G49" i="1"/>
  <c r="G47" i="1" s="1"/>
  <c r="F47" i="1"/>
  <c r="F116" i="1"/>
  <c r="G117" i="1"/>
  <c r="G116" i="1" s="1"/>
  <c r="G145" i="1"/>
  <c r="G142" i="1" s="1"/>
  <c r="F142" i="1"/>
  <c r="G37" i="149"/>
  <c r="G35" i="149" s="1"/>
  <c r="F35" i="149"/>
  <c r="G83" i="154"/>
  <c r="G82" i="154" s="1"/>
  <c r="F82" i="154"/>
  <c r="G61" i="158"/>
  <c r="F60" i="158"/>
  <c r="F64" i="1"/>
  <c r="G66" i="1"/>
  <c r="G64" i="1" s="1"/>
  <c r="F8" i="3"/>
  <c r="G11" i="3"/>
  <c r="G8" i="3" s="1"/>
  <c r="G14" i="1"/>
  <c r="G13" i="1" s="1"/>
  <c r="G136" i="1"/>
  <c r="G135" i="1" s="1"/>
  <c r="G129" i="3"/>
  <c r="I5" i="63"/>
  <c r="I31" i="63" s="1"/>
  <c r="H31" i="63"/>
  <c r="G97" i="1"/>
  <c r="G95" i="1" s="1"/>
  <c r="F95" i="1"/>
  <c r="F68" i="1"/>
  <c r="G71" i="1"/>
  <c r="G68" i="1" s="1"/>
  <c r="G30" i="3"/>
  <c r="G29" i="3" s="1"/>
  <c r="F6" i="1"/>
  <c r="D7" i="76"/>
  <c r="E7" i="76" s="1"/>
  <c r="B25" i="76"/>
  <c r="E25" i="76" s="1"/>
  <c r="F76" i="1"/>
  <c r="F35" i="1"/>
  <c r="G81" i="1"/>
  <c r="G80" i="1" s="1"/>
  <c r="F80" i="1"/>
  <c r="F37" i="3"/>
  <c r="G38" i="3"/>
  <c r="G37" i="3" s="1"/>
  <c r="D155" i="1"/>
  <c r="D156" i="1" s="1"/>
  <c r="E89" i="3"/>
  <c r="G75" i="3"/>
  <c r="F6" i="148"/>
  <c r="E161" i="148"/>
  <c r="E87" i="149"/>
  <c r="G56" i="158"/>
  <c r="G55" i="158" s="1"/>
  <c r="F55" i="158"/>
  <c r="C89" i="3"/>
  <c r="C31" i="73"/>
  <c r="C63" i="1"/>
  <c r="B6" i="76" s="1"/>
  <c r="C87" i="1"/>
  <c r="B7" i="76" s="1"/>
  <c r="D24" i="76"/>
  <c r="E63" i="1"/>
  <c r="G53" i="1"/>
  <c r="E65" i="3"/>
  <c r="G146" i="3"/>
  <c r="F53" i="1"/>
  <c r="G73" i="1"/>
  <c r="F47" i="148"/>
  <c r="G148" i="148"/>
  <c r="G147" i="148" s="1"/>
  <c r="F147" i="148"/>
  <c r="G9" i="149"/>
  <c r="G6" i="149" s="1"/>
  <c r="F6" i="149"/>
  <c r="F64" i="150"/>
  <c r="G65" i="150"/>
  <c r="G116" i="150"/>
  <c r="C65" i="154"/>
  <c r="C90" i="154" s="1"/>
  <c r="G132" i="154"/>
  <c r="G129" i="154" s="1"/>
  <c r="F129" i="154"/>
  <c r="G30" i="158"/>
  <c r="F29" i="158"/>
  <c r="C155" i="3"/>
  <c r="C65" i="3"/>
  <c r="C90" i="3" s="1"/>
  <c r="G82" i="3"/>
  <c r="I4" i="61"/>
  <c r="H31" i="61"/>
  <c r="H33" i="61" s="1"/>
  <c r="E24" i="73"/>
  <c r="I18" i="73"/>
  <c r="I29" i="73"/>
  <c r="D37" i="76" s="1"/>
  <c r="E17" i="61"/>
  <c r="E18" i="61"/>
  <c r="E30" i="61" s="1"/>
  <c r="E24" i="61"/>
  <c r="I17" i="61"/>
  <c r="I31" i="61" s="1"/>
  <c r="D63" i="1"/>
  <c r="G131" i="1"/>
  <c r="G147" i="1"/>
  <c r="G114" i="3"/>
  <c r="F49" i="3"/>
  <c r="G78" i="3"/>
  <c r="G76" i="149"/>
  <c r="E63" i="150"/>
  <c r="F49" i="154"/>
  <c r="G50" i="154"/>
  <c r="G49" i="154" s="1"/>
  <c r="G95" i="154"/>
  <c r="F93" i="154"/>
  <c r="G115" i="154"/>
  <c r="G114" i="154" s="1"/>
  <c r="F114" i="154"/>
  <c r="G15" i="158"/>
  <c r="G39" i="158"/>
  <c r="G37" i="158" s="1"/>
  <c r="F37" i="158"/>
  <c r="F129" i="158"/>
  <c r="E63" i="148"/>
  <c r="F53" i="148"/>
  <c r="F58" i="148"/>
  <c r="G76" i="148"/>
  <c r="F131" i="148"/>
  <c r="D63" i="149"/>
  <c r="E63" i="149"/>
  <c r="F64" i="149"/>
  <c r="E155" i="149"/>
  <c r="F135" i="149"/>
  <c r="C63" i="150"/>
  <c r="F6" i="150"/>
  <c r="F47" i="150"/>
  <c r="C87" i="150"/>
  <c r="C161" i="150" s="1"/>
  <c r="F76" i="150"/>
  <c r="F22" i="154"/>
  <c r="F140" i="154"/>
  <c r="C65" i="158"/>
  <c r="F22" i="158"/>
  <c r="F49" i="158"/>
  <c r="E89" i="158"/>
  <c r="G93" i="158"/>
  <c r="F140" i="158"/>
  <c r="G6" i="148"/>
  <c r="F20" i="148"/>
  <c r="F68" i="148"/>
  <c r="F73" i="148"/>
  <c r="D161" i="148"/>
  <c r="F135" i="148"/>
  <c r="F20" i="149"/>
  <c r="G27" i="149"/>
  <c r="F47" i="149"/>
  <c r="G80" i="149"/>
  <c r="C155" i="149"/>
  <c r="F131" i="149"/>
  <c r="G135" i="149"/>
  <c r="F142" i="149"/>
  <c r="G147" i="149"/>
  <c r="F13" i="150"/>
  <c r="G47" i="150"/>
  <c r="G80" i="150"/>
  <c r="F135" i="150"/>
  <c r="F8" i="154"/>
  <c r="F29" i="154"/>
  <c r="F66" i="154"/>
  <c r="C128" i="154"/>
  <c r="C155" i="154" s="1"/>
  <c r="F146" i="154"/>
  <c r="D90" i="158"/>
  <c r="C89" i="158"/>
  <c r="F66" i="158"/>
  <c r="C63" i="148"/>
  <c r="F27" i="148"/>
  <c r="G64" i="148"/>
  <c r="C155" i="148"/>
  <c r="C156" i="148" s="1"/>
  <c r="C63" i="149"/>
  <c r="D87" i="149"/>
  <c r="D161" i="149" s="1"/>
  <c r="F76" i="149"/>
  <c r="F95" i="149"/>
  <c r="E87" i="150"/>
  <c r="E161" i="150" s="1"/>
  <c r="E130" i="150"/>
  <c r="E156" i="150" s="1"/>
  <c r="E65" i="158"/>
  <c r="E90" i="158" s="1"/>
  <c r="I2" i="147"/>
  <c r="I2" i="63"/>
  <c r="D33" i="61"/>
  <c r="D29" i="73"/>
  <c r="H30" i="73"/>
  <c r="D30" i="76"/>
  <c r="H31" i="73"/>
  <c r="D31" i="73"/>
  <c r="G13" i="148"/>
  <c r="G20" i="148"/>
  <c r="G47" i="148"/>
  <c r="G135" i="148"/>
  <c r="C161" i="149"/>
  <c r="C156" i="149"/>
  <c r="G20" i="150"/>
  <c r="G27" i="150"/>
  <c r="G95" i="149"/>
  <c r="G95" i="150"/>
  <c r="G131" i="150"/>
  <c r="G147" i="150"/>
  <c r="G32" i="73"/>
  <c r="G32" i="61"/>
  <c r="C31" i="61"/>
  <c r="D8" i="76" s="1"/>
  <c r="D6" i="76"/>
  <c r="C32" i="61"/>
  <c r="G95" i="148"/>
  <c r="G13" i="149"/>
  <c r="G58" i="149"/>
  <c r="G73" i="149"/>
  <c r="G13" i="150"/>
  <c r="G64" i="150"/>
  <c r="G142" i="150"/>
  <c r="C161" i="1"/>
  <c r="H32" i="61"/>
  <c r="D32" i="61"/>
  <c r="D12" i="76"/>
  <c r="H25" i="147"/>
  <c r="G59" i="148"/>
  <c r="G58" i="148" s="1"/>
  <c r="G74" i="148"/>
  <c r="G73" i="148" s="1"/>
  <c r="G81" i="148"/>
  <c r="G80" i="148" s="1"/>
  <c r="F27" i="149"/>
  <c r="G48" i="149"/>
  <c r="G47" i="149" s="1"/>
  <c r="F53" i="149"/>
  <c r="F58" i="149"/>
  <c r="G65" i="149"/>
  <c r="G64" i="149" s="1"/>
  <c r="F68" i="149"/>
  <c r="F73" i="149"/>
  <c r="F80" i="149"/>
  <c r="F131" i="150"/>
  <c r="F147" i="150"/>
  <c r="G38" i="148"/>
  <c r="G35" i="148" s="1"/>
  <c r="F95" i="148"/>
  <c r="G117" i="148"/>
  <c r="G116" i="148" s="1"/>
  <c r="F142" i="148"/>
  <c r="F155" i="148" s="1"/>
  <c r="G21" i="149"/>
  <c r="G20" i="149" s="1"/>
  <c r="G132" i="149"/>
  <c r="G131" i="149" s="1"/>
  <c r="G7" i="150"/>
  <c r="G6" i="150" s="1"/>
  <c r="F20" i="150"/>
  <c r="G77" i="150"/>
  <c r="G76" i="150" s="1"/>
  <c r="G15" i="154"/>
  <c r="G133" i="154"/>
  <c r="F95" i="150"/>
  <c r="F130" i="150" s="1"/>
  <c r="F13" i="148"/>
  <c r="G8" i="154"/>
  <c r="G93" i="154"/>
  <c r="G23" i="154"/>
  <c r="G22" i="154" s="1"/>
  <c r="G147" i="154"/>
  <c r="G146" i="154" s="1"/>
  <c r="G22" i="158"/>
  <c r="G70" i="158"/>
  <c r="G133" i="158"/>
  <c r="F15" i="154"/>
  <c r="G30" i="154"/>
  <c r="G29" i="154" s="1"/>
  <c r="G61" i="154"/>
  <c r="G60" i="154" s="1"/>
  <c r="G67" i="154"/>
  <c r="G66" i="154" s="1"/>
  <c r="G89" i="154" s="1"/>
  <c r="G141" i="154"/>
  <c r="G140" i="154" s="1"/>
  <c r="F75" i="154"/>
  <c r="F78" i="154"/>
  <c r="G8" i="158"/>
  <c r="G29" i="158"/>
  <c r="G60" i="158"/>
  <c r="G140" i="158"/>
  <c r="F8" i="158"/>
  <c r="G67" i="158"/>
  <c r="G66" i="158" s="1"/>
  <c r="F93" i="158"/>
  <c r="F128" i="158" s="1"/>
  <c r="F155" i="158" s="1"/>
  <c r="F15" i="158"/>
  <c r="G115" i="158"/>
  <c r="G114" i="158" s="1"/>
  <c r="F133" i="158"/>
  <c r="F146" i="158"/>
  <c r="F75" i="158"/>
  <c r="F78" i="158"/>
  <c r="F130" i="1" l="1"/>
  <c r="B30" i="76" s="1"/>
  <c r="E30" i="76" s="1"/>
  <c r="G128" i="154"/>
  <c r="G155" i="154" s="1"/>
  <c r="G154" i="154"/>
  <c r="F154" i="3"/>
  <c r="F155" i="3" s="1"/>
  <c r="E90" i="3"/>
  <c r="F130" i="149"/>
  <c r="F160" i="149" s="1"/>
  <c r="F87" i="148"/>
  <c r="E160" i="1"/>
  <c r="G155" i="148"/>
  <c r="F130" i="148"/>
  <c r="F156" i="148" s="1"/>
  <c r="G130" i="149"/>
  <c r="E161" i="149"/>
  <c r="F63" i="150"/>
  <c r="D32" i="76"/>
  <c r="E32" i="61"/>
  <c r="E29" i="73"/>
  <c r="D19" i="76" s="1"/>
  <c r="F63" i="1"/>
  <c r="E88" i="1"/>
  <c r="F89" i="154"/>
  <c r="G154" i="3"/>
  <c r="G65" i="3"/>
  <c r="D36" i="76"/>
  <c r="I32" i="61"/>
  <c r="E31" i="61"/>
  <c r="I33" i="61" s="1"/>
  <c r="C32" i="73"/>
  <c r="E31" i="73"/>
  <c r="I30" i="73"/>
  <c r="I31" i="73"/>
  <c r="D18" i="76"/>
  <c r="G130" i="150"/>
  <c r="G63" i="150"/>
  <c r="G88" i="150" s="1"/>
  <c r="E24" i="76"/>
  <c r="C156" i="1"/>
  <c r="B26" i="76" s="1"/>
  <c r="E26" i="76" s="1"/>
  <c r="C88" i="149"/>
  <c r="C160" i="149"/>
  <c r="G89" i="158"/>
  <c r="F155" i="150"/>
  <c r="F156" i="150" s="1"/>
  <c r="G87" i="149"/>
  <c r="G161" i="149" s="1"/>
  <c r="F63" i="149"/>
  <c r="G87" i="150"/>
  <c r="G63" i="149"/>
  <c r="C88" i="148"/>
  <c r="C160" i="148"/>
  <c r="C90" i="158"/>
  <c r="E160" i="149"/>
  <c r="E88" i="149"/>
  <c r="G128" i="3"/>
  <c r="D88" i="1"/>
  <c r="D160" i="1"/>
  <c r="G89" i="3"/>
  <c r="G130" i="1"/>
  <c r="B36" i="76" s="1"/>
  <c r="G87" i="1"/>
  <c r="B19" i="76" s="1"/>
  <c r="G128" i="158"/>
  <c r="F63" i="148"/>
  <c r="G130" i="148"/>
  <c r="F155" i="149"/>
  <c r="D160" i="149"/>
  <c r="D88" i="149"/>
  <c r="F128" i="154"/>
  <c r="F155" i="154" s="1"/>
  <c r="C88" i="1"/>
  <c r="B8" i="76" s="1"/>
  <c r="E8" i="76" s="1"/>
  <c r="C160" i="1"/>
  <c r="G63" i="1"/>
  <c r="F65" i="3"/>
  <c r="F90" i="3" s="1"/>
  <c r="D161" i="150"/>
  <c r="C160" i="150"/>
  <c r="C88" i="150"/>
  <c r="D160" i="148"/>
  <c r="G65" i="158"/>
  <c r="G90" i="158" s="1"/>
  <c r="F65" i="154"/>
  <c r="F89" i="158"/>
  <c r="G154" i="158"/>
  <c r="F87" i="149"/>
  <c r="F88" i="149" s="1"/>
  <c r="G87" i="148"/>
  <c r="C161" i="148"/>
  <c r="G155" i="149"/>
  <c r="E160" i="148"/>
  <c r="E88" i="148"/>
  <c r="E160" i="150"/>
  <c r="E88" i="150"/>
  <c r="F87" i="150"/>
  <c r="F88" i="150" s="1"/>
  <c r="D161" i="1"/>
  <c r="F155" i="1"/>
  <c r="F160" i="150"/>
  <c r="E6" i="76"/>
  <c r="F65" i="158"/>
  <c r="F90" i="158" s="1"/>
  <c r="G63" i="148"/>
  <c r="D30" i="73"/>
  <c r="D13" i="76"/>
  <c r="E13" i="76" s="1"/>
  <c r="G65" i="154"/>
  <c r="G90" i="154" s="1"/>
  <c r="G33" i="61"/>
  <c r="C33" i="61"/>
  <c r="F161" i="148"/>
  <c r="F156" i="149" l="1"/>
  <c r="F156" i="1"/>
  <c r="B32" i="76" s="1"/>
  <c r="E32" i="76" s="1"/>
  <c r="F160" i="1"/>
  <c r="F90" i="154"/>
  <c r="G155" i="150"/>
  <c r="G161" i="148"/>
  <c r="G156" i="148"/>
  <c r="G156" i="149"/>
  <c r="F160" i="148"/>
  <c r="G160" i="149"/>
  <c r="G156" i="150"/>
  <c r="F88" i="148"/>
  <c r="E33" i="61"/>
  <c r="E36" i="76"/>
  <c r="E30" i="73"/>
  <c r="I32" i="73" s="1"/>
  <c r="F88" i="1"/>
  <c r="B14" i="76" s="1"/>
  <c r="B12" i="76"/>
  <c r="E12" i="76" s="1"/>
  <c r="G155" i="3"/>
  <c r="G90" i="3"/>
  <c r="E19" i="76"/>
  <c r="D38" i="76"/>
  <c r="G160" i="150"/>
  <c r="G88" i="149"/>
  <c r="F161" i="150"/>
  <c r="G156" i="1"/>
  <c r="B38" i="76" s="1"/>
  <c r="G155" i="158"/>
  <c r="G161" i="150"/>
  <c r="G155" i="1"/>
  <c r="B31" i="76"/>
  <c r="E31" i="76" s="1"/>
  <c r="F161" i="149"/>
  <c r="B18" i="76"/>
  <c r="E18" i="76" s="1"/>
  <c r="G88" i="1"/>
  <c r="B20" i="76" s="1"/>
  <c r="G160" i="1"/>
  <c r="F161" i="1"/>
  <c r="D32" i="73"/>
  <c r="H32" i="73"/>
  <c r="D14" i="76"/>
  <c r="G160" i="148"/>
  <c r="G88" i="148"/>
  <c r="E38" i="76" l="1"/>
  <c r="D20" i="76"/>
  <c r="E20" i="76" s="1"/>
  <c r="E32" i="73"/>
  <c r="E14" i="76"/>
  <c r="B37" i="76"/>
  <c r="E37" i="76" s="1"/>
  <c r="G161" i="1"/>
</calcChain>
</file>

<file path=xl/sharedStrings.xml><?xml version="1.0" encoding="utf-8"?>
<sst xmlns="http://schemas.openxmlformats.org/spreadsheetml/2006/main" count="2700" uniqueCount="549">
  <si>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</si>
  <si>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</si>
  <si>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</si>
  <si>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</si>
  <si>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</si>
  <si>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</si>
  <si>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</si>
  <si>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</si>
  <si>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</si>
  <si>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</si>
  <si>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</si>
  <si>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</si>
  <si>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</si>
  <si>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</si>
  <si>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</si>
  <si>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</si>
  <si>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</si>
  <si>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</si>
  <si>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</si>
  <si>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</si>
  <si>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</si>
  <si>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</si>
  <si>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</si>
  <si>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</si>
  <si>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</si>
  <si>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</si>
  <si>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</si>
  <si>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</si>
  <si>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</si>
  <si>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</si>
  <si>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</si>
  <si>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</si>
  <si>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</si>
  <si>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</si>
  <si>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</si>
  <si>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</si>
  <si>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</si>
  <si>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</si>
  <si>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</si>
  <si>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</si>
  <si>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</si>
  <si>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</si>
  <si>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</si>
  <si>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</si>
  <si>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</si>
  <si>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</si>
  <si>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</si>
  <si>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</si>
  <si>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</si>
  <si>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</si>
  <si>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</si>
  <si>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</si>
  <si>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</si>
  <si>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</si>
  <si>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</si>
  <si>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</si>
  <si>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</si>
  <si>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</si>
  <si>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</si>
  <si>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</si>
  <si>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</si>
  <si>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</si>
  <si>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</si>
  <si>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</si>
  <si>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</si>
  <si>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</si>
  <si>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</si>
  <si>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</si>
  <si>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</si>
  <si>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</si>
  <si>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</si>
  <si>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</si>
  <si>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</si>
  <si>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</si>
  <si>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</si>
  <si>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</si>
  <si>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</si>
  <si>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</si>
  <si>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</si>
  <si>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</si>
  <si>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</si>
  <si>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</si>
  <si>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</si>
  <si>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</si>
  <si>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</si>
  <si>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</si>
  <si>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</si>
  <si>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</si>
  <si>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</si>
  <si>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</si>
  <si>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</si>
  <si>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</si>
  <si>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</si>
  <si>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</si>
  <si>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</si>
  <si>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</si>
  <si>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</si>
  <si>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</si>
  <si>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</si>
  <si>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</si>
  <si>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</si>
  <si>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</si>
  <si>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</si>
  <si>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</si>
  <si>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</si>
  <si>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</si>
  <si>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</si>
  <si>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</si>
  <si>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</si>
  <si>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</si>
  <si>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</si>
  <si>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</si>
  <si>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</si>
  <si>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</si>
  <si>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</si>
  <si>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</si>
  <si>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</si>
  <si>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</si>
  <si>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</si>
  <si>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</si>
  <si>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</si>
  <si>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</si>
  <si>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</si>
  <si>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</si>
  <si>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</si>
  <si>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</si>
  <si>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</si>
  <si>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</si>
  <si>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</si>
  <si>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</si>
  <si>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</si>
  <si>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</si>
  <si>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</si>
  <si>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</si>
  <si>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</si>
  <si>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</si>
  <si>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</si>
  <si>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</si>
  <si>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</si>
  <si>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</si>
  <si>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</si>
  <si>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</si>
  <si>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</si>
  <si>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</si>
  <si>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</si>
  <si>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</si>
  <si>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</si>
  <si>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</si>
  <si>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</si>
  <si>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</si>
  <si>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</si>
  <si>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</si>
  <si>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</si>
  <si>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</si>
  <si>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</si>
  <si>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</si>
  <si>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</si>
  <si>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</si>
  <si>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</si>
  <si>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</si>
  <si>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</si>
  <si>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</si>
  <si>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</si>
  <si>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</si>
  <si>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</si>
  <si>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</si>
  <si>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</si>
  <si>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</si>
  <si>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</si>
  <si>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</si>
  <si>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</si>
  <si>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</si>
  <si>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</si>
  <si>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</si>
  <si>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</si>
  <si>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</si>
  <si>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</si>
  <si>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</si>
  <si>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</si>
  <si>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</si>
  <si>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</si>
  <si>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</si>
  <si>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</si>
  <si>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</si>
  <si>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</si>
  <si>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</si>
  <si>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</si>
  <si>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</si>
  <si>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</si>
  <si>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</si>
  <si>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</si>
  <si>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</si>
  <si>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</si>
  <si>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</si>
  <si>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</si>
  <si>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</si>
  <si>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</si>
  <si>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</si>
  <si>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</si>
  <si>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</si>
  <si>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</si>
  <si>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</si>
  <si>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</si>
  <si>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</si>
  <si>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</si>
  <si>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</si>
  <si>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</si>
  <si>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</si>
  <si>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</si>
  <si>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</si>
  <si>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</si>
  <si>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</si>
  <si>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</si>
  <si>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</si>
  <si>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</si>
  <si>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</si>
  <si>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</si>
  <si>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</si>
  <si>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</si>
  <si>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</si>
  <si>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</si>
  <si>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</si>
  <si>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</si>
  <si>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</si>
  <si>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</si>
  <si>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</si>
  <si>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</si>
  <si>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</si>
  <si>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</si>
  <si>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</si>
  <si>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</si>
  <si>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</si>
  <si>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</si>
  <si>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</si>
  <si>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</si>
  <si>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</si>
  <si>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</si>
  <si>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</si>
  <si>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</si>
  <si>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</si>
  <si>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</si>
  <si>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</si>
  <si>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</si>
  <si>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</si>
  <si>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</si>
  <si>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</si>
  <si>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</si>
  <si>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</si>
  <si>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</si>
  <si>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</si>
  <si>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</si>
  <si>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</si>
  <si>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</si>
  <si>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</si>
  <si>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</si>
  <si>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</si>
  <si>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</si>
  <si>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</si>
  <si>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</si>
  <si>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</si>
  <si>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</si>
  <si>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</si>
  <si>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</si>
  <si>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</si>
  <si>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</si>
  <si>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</si>
  <si>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</si>
  <si>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</si>
  <si>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</si>
  <si>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</si>
  <si>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</si>
  <si>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</si>
  <si>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</si>
  <si>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</si>
  <si>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</si>
  <si>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</si>
  <si>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</si>
  <si>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</si>
  <si>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</si>
  <si>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</si>
  <si>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</si>
  <si>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</si>
  <si>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</si>
  <si>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</si>
  <si>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</si>
  <si>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</si>
  <si>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</si>
  <si>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</si>
  <si>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</si>
  <si>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</si>
  <si>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</si>
  <si>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</si>
  <si>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</si>
  <si>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</si>
  <si>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</si>
  <si>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</si>
  <si>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</si>
  <si>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</si>
  <si>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</si>
  <si>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</si>
  <si>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</si>
  <si>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</si>
  <si>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</si>
  <si>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</si>
  <si>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</si>
  <si>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</si>
  <si>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</si>
  <si>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</si>
  <si>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</si>
  <si>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</si>
  <si>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</si>
  <si>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</si>
  <si>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</si>
  <si>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</si>
  <si>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</si>
  <si>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</si>
  <si>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</si>
  <si>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</si>
  <si>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</si>
  <si>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</si>
  <si>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</si>
  <si>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</si>
  <si>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</si>
  <si>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</si>
  <si>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</si>
  <si>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</si>
  <si>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</si>
  <si>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</si>
  <si>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</si>
  <si>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</si>
  <si>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</si>
  <si>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</si>
  <si>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</si>
  <si>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</si>
  <si>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</si>
  <si>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</si>
  <si>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</si>
  <si>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</si>
  <si>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</si>
  <si>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</si>
  <si>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</si>
  <si>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</si>
  <si>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</si>
  <si>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</si>
  <si>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</si>
  <si>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</si>
  <si>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</si>
  <si>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</si>
  <si>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</si>
  <si>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</si>
  <si>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</si>
  <si>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</si>
  <si>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</si>
  <si>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</si>
  <si>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</si>
  <si>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</si>
  <si>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</si>
  <si>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</si>
  <si>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</si>
  <si>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</si>
  <si>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</si>
  <si>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</si>
  <si>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</si>
  <si>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</si>
  <si>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</si>
  <si>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</si>
  <si>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</si>
  <si>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</si>
  <si>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</si>
  <si>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</si>
  <si>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</si>
  <si>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</si>
  <si>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</si>
  <si>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</si>
  <si>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</si>
  <si>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</si>
  <si>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</si>
  <si>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</si>
  <si>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</si>
  <si>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</si>
  <si>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</si>
  <si>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</si>
  <si>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</si>
  <si>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</si>
  <si>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</si>
  <si>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</si>
  <si>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</si>
  <si>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</si>
  <si>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</si>
  <si>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</si>
  <si>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</si>
  <si>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</si>
  <si>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</si>
  <si>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</si>
  <si>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</si>
  <si>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</si>
  <si>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</si>
  <si>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</si>
  <si>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</si>
  <si>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</si>
  <si>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</si>
  <si>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</si>
  <si>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</si>
  <si>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</si>
  <si>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</si>
  <si>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</si>
  <si>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</si>
  <si>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</si>
  <si>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</si>
  <si>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</si>
  <si>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</si>
  <si>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</si>
  <si>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</si>
  <si>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</si>
  <si>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</si>
  <si>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</si>
  <si>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</si>
  <si>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</si>
  <si>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</si>
  <si>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</si>
  <si>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</si>
  <si>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</si>
  <si>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</si>
  <si>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</si>
  <si>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</si>
  <si>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</si>
  <si>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</si>
  <si>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</si>
  <si>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</si>
  <si>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</si>
  <si>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</si>
  <si>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</si>
  <si>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</si>
  <si>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5.1. melléklet</t>
  </si>
  <si>
    <t>5.2. melléklet</t>
  </si>
  <si>
    <t>5.3. melléklet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</si>
  <si>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</si>
  <si>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</si>
  <si>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</si>
  <si>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</si>
  <si>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</si>
  <si>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</si>
  <si>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</si>
  <si>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</si>
  <si>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</si>
  <si>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</si>
  <si>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</si>
  <si>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t>Eddigi módosítások összege 2018-ban</t>
  </si>
  <si>
    <t>Módosítások összesen</t>
  </si>
  <si>
    <t>I=(E+H)</t>
  </si>
  <si>
    <t>H=(F+G)</t>
  </si>
  <si>
    <t>….számú módosítás utáni előirányzat</t>
  </si>
  <si>
    <t>Halmozott módosítás 2018. …….-ig</t>
  </si>
  <si>
    <t>Módosítások összesen 2018. …..-ig</t>
  </si>
  <si>
    <t xml:space="preserve">Korábbi módosítások </t>
  </si>
  <si>
    <t xml:space="preserve">.... sz. módosítás </t>
  </si>
  <si>
    <t>F=(D+…+E)</t>
  </si>
  <si>
    <t>G=(C+F)</t>
  </si>
  <si>
    <t>Bátaszéki Közös Önkormányzati Hivatal</t>
  </si>
  <si>
    <t>Bátaszék Város Önkormányzat</t>
  </si>
  <si>
    <t>Keresztély Gyula Városi Könyvtár</t>
  </si>
  <si>
    <t>1.számú módosítás utáni előirányzat</t>
  </si>
  <si>
    <t xml:space="preserve">1. sz. módosítás </t>
  </si>
  <si>
    <t>Magánszemélyek kommunális adója</t>
  </si>
  <si>
    <t>Céltartalékok</t>
  </si>
  <si>
    <t>Tartalékok (általános )</t>
  </si>
  <si>
    <t>Városháza (udvar, kézi irattár)</t>
  </si>
  <si>
    <t>Temető belső út (II. ütem)</t>
  </si>
  <si>
    <t>Szálláshely kialakítása</t>
  </si>
  <si>
    <t>Tornacsarnok, Budai 61., Kossuth 54 épületek napelemes projektje</t>
  </si>
  <si>
    <t>Ipari Park ingatlan vásárlása</t>
  </si>
  <si>
    <t>Szennyvíz átemelő rekonstrukciója</t>
  </si>
  <si>
    <t>Önk egyéb gépek, berendezések</t>
  </si>
  <si>
    <t>TOP-1.1.1. Ipari parkok fejlesztése</t>
  </si>
  <si>
    <t>TOP-1.1.3. Agrárlog. Központ kialakítása</t>
  </si>
  <si>
    <t>TOP-3.2.1. Tanuszoda energetikai korszerűsítés</t>
  </si>
  <si>
    <t>TOP-3.2.1. Gimi energetikai korszerűsítése</t>
  </si>
  <si>
    <t>KEHOP - 2.2.1-15-2015-00021 Szennyvízelvezetés és fejl.</t>
  </si>
  <si>
    <t>Térfigyelő kamerarendszer kiépítése</t>
  </si>
  <si>
    <t>KÖH informatikai beszerzések</t>
  </si>
  <si>
    <t>KÖH egyéb gépek berendezések</t>
  </si>
  <si>
    <t>Könyvtár informatika</t>
  </si>
  <si>
    <t>Könyvtár egyéb berendezések</t>
  </si>
  <si>
    <t>Könyvtár (kiállítási eszközök)</t>
  </si>
  <si>
    <t>2018</t>
  </si>
  <si>
    <t>Nyéki utca járdarekonstrukció (gimi –Deák utca között)</t>
  </si>
  <si>
    <t>Könyvtár épület felújítás (burkolatok)</t>
  </si>
  <si>
    <t>Oktatási épületek (ált. iskola belső homlokzat, gimi)</t>
  </si>
  <si>
    <t>Műv. ház épület felújítás</t>
  </si>
  <si>
    <t>Baross utca felújítás (kereszteződés - Budai út között)</t>
  </si>
  <si>
    <t>Gyermekorvosi rendelő előtető, udvari homlokzat</t>
  </si>
  <si>
    <t>Garay utca (északi temetői bejárattól a Nyéki utcáig 2018-2019)</t>
  </si>
  <si>
    <t>Babits játszótér (gumi tégla eséscsillapító – gumitegla.hu)</t>
  </si>
  <si>
    <t>Tornacsarnok felújítás (20 mill. ft támogatás)</t>
  </si>
  <si>
    <t>Orvcosi rendelő fűtéskorszerűsítése (Dr. Kovács K.)</t>
  </si>
  <si>
    <t>Hunyadi utca 2/A lakás felújítás II. ütem</t>
  </si>
  <si>
    <t>Gárdonyi u.1. statikai vizsgálat</t>
  </si>
  <si>
    <t>Budai u. 56-58 folyosó, lépcsőház felújítás</t>
  </si>
  <si>
    <t>Ady E. u. 27. tetőszerkezet részl. Felújítás</t>
  </si>
  <si>
    <t>2017</t>
  </si>
  <si>
    <t>Irányító szervi (önkormányzati) támogatás (intézményfinanszírozás)</t>
  </si>
  <si>
    <t>66/2018 Napelem rendszer telepítése</t>
  </si>
  <si>
    <t>101/2018 Kóbor ebek befogásához és id.elhelyezéséhez fedezet megteremtése</t>
  </si>
  <si>
    <t>167/2018 Fogorvosi rendelő klíma</t>
  </si>
  <si>
    <t>169/2018 Vadkamerák beszerzése</t>
  </si>
  <si>
    <t>177/2018 Kövesd padkarendezés, burkolt árok készítése</t>
  </si>
  <si>
    <t>177/2018 Lajvér burkolt árok készítése</t>
  </si>
  <si>
    <t>167/2018 Fogorvosi székek felújítása</t>
  </si>
  <si>
    <t>178/2018 Kossuth u. 3. tartószerkezeti állagmegóvás</t>
  </si>
  <si>
    <t>179/2018 Kossuth u. 3. tetőszerkezet állagmegóvása</t>
  </si>
  <si>
    <t xml:space="preserve">2.sz. módosítás </t>
  </si>
  <si>
    <t>2. számú módosítás utáni előirányzat</t>
  </si>
  <si>
    <t xml:space="preserve">2. sz. módosítás </t>
  </si>
  <si>
    <t>2. sz. módosítás</t>
  </si>
  <si>
    <t>2.számú módosítás utáni előirányzat</t>
  </si>
  <si>
    <t>Ellátottak pénzbeli juttatásai előirányzata és teljesítése</t>
  </si>
  <si>
    <t>#</t>
  </si>
  <si>
    <t>Eredeti előirányzat 2017. év</t>
  </si>
  <si>
    <t>Rendszeres gyermekvédelmi kedvezményben részesülők természetbeni támogatása [Gyvt. 20/A.§ (1) bek.]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</si>
  <si>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</si>
  <si>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Rendszeres gyermekvédelmi kedvezményben részesülők pénzbeli ellátása [Gyvt. 19.§ 1a]</t>
  </si>
  <si>
    <t>Egyéb családi támogatás</t>
  </si>
  <si>
    <t>Családi támogatások (01+…+09)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</si>
  <si>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</si>
  <si>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</si>
  <si>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</si>
  <si>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</si>
  <si>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Bursa Hungarica (KT hat.)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</si>
  <si>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</si>
  <si>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</si>
  <si>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</si>
  <si>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</si>
  <si>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</si>
  <si>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</si>
  <si>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</si>
  <si>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Település támogatás (10+….+21)</t>
  </si>
  <si>
    <t>Újszülöttek támogatása (Gyer. Önk.-i r. 8. §)</t>
  </si>
  <si>
    <t>Gimnázium iskolakezdési támogatás (Gyer. Önk.-i r. 6. §)</t>
  </si>
  <si>
    <t>Zeneiskolai támogatás (Gyer.önk-i 6/A. §)</t>
  </si>
  <si>
    <t>Szennyvízrákötés (szennyvíz_rákötésR.)</t>
  </si>
  <si>
    <t>Védőoltások</t>
  </si>
  <si>
    <t>Egyéb nem intézményi ellátások (33+…+48)</t>
  </si>
  <si>
    <t>Ellátottak pénzbeli juttatásai (10+17+20+28+32+49)</t>
  </si>
  <si>
    <t>*</t>
  </si>
  <si>
    <t>Átadott pénz</t>
  </si>
  <si>
    <t>Dologi kiadásoknál</t>
  </si>
  <si>
    <t>Módosított előirányzat 2018. év</t>
  </si>
  <si>
    <t>Eredeti előirányzat 2018. év</t>
  </si>
  <si>
    <t>Települési támogatás téli rezsicsökkentéshez kapcsolódó egyszeri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</si>
</sst>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5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16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3" xfId="5" applyFont="1" applyFill="1" applyBorder="1" applyAlignment="1" applyProtection="1">
      <alignment horizontal="left" vertical="center" wrapText="1" indent="6"/>
    </xf>
    <xf numFmtId="0" fontId="34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3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6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2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42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18" fillId="0" borderId="42" xfId="0" applyNumberFormat="1" applyFont="1" applyFill="1" applyBorder="1" applyAlignment="1" applyProtection="1">
      <alignment horizontal="right" vertical="center" wrapText="1" indent="1"/>
    </xf>
    <xf numFmtId="164" fontId="18" fillId="0" borderId="46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8" xfId="0" applyFont="1" applyFill="1" applyBorder="1" applyAlignment="1" applyProtection="1">
      <alignment horizontal="center" vertical="center"/>
    </xf>
    <xf numFmtId="164" fontId="17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0" applyNumberFormat="1" applyFont="1" applyBorder="1" applyAlignment="1" applyProtection="1">
      <alignment horizontal="right" vertical="center" wrapText="1" indent="1"/>
    </xf>
    <xf numFmtId="164" fontId="2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8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3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3" xfId="5" applyNumberFormat="1" applyFont="1" applyFill="1" applyBorder="1" applyAlignment="1" applyProtection="1">
      <alignment horizontal="right" vertical="center" wrapText="1" indent="1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6" xfId="5" applyNumberFormat="1" applyFont="1" applyFill="1" applyBorder="1" applyAlignment="1" applyProtection="1">
      <alignment horizontal="right" vertical="center" wrapText="1" indent="1"/>
    </xf>
    <xf numFmtId="164" fontId="18" fillId="0" borderId="47" xfId="5" applyNumberFormat="1" applyFont="1" applyFill="1" applyBorder="1" applyAlignment="1" applyProtection="1">
      <alignment horizontal="right" vertical="center" wrapText="1" indent="1"/>
    </xf>
    <xf numFmtId="164" fontId="18" fillId="0" borderId="57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5" fillId="0" borderId="46" xfId="0" applyFont="1" applyFill="1" applyBorder="1" applyAlignment="1" applyProtection="1">
      <alignment horizontal="right" vertical="center" wrapText="1" indent="1"/>
    </xf>
    <xf numFmtId="0" fontId="35" fillId="0" borderId="48" xfId="0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Border="1" applyAlignment="1" applyProtection="1">
      <alignment horizontal="right" vertical="center" wrapText="1" indent="1"/>
      <protection locked="0"/>
    </xf>
    <xf numFmtId="0" fontId="22" fillId="0" borderId="23" xfId="0" applyFont="1" applyBorder="1" applyAlignment="1" applyProtection="1">
      <alignment wrapText="1"/>
    </xf>
    <xf numFmtId="164" fontId="25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3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3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</xf>
    <xf numFmtId="0" fontId="37" fillId="0" borderId="41" xfId="5" applyFont="1" applyFill="1" applyBorder="1" applyAlignment="1" applyProtection="1">
      <alignment horizontal="center" vertical="center" wrapText="1"/>
      <protection locked="0"/>
    </xf>
    <xf numFmtId="0" fontId="37" fillId="0" borderId="23" xfId="5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0" fontId="37" fillId="0" borderId="57" xfId="5" applyFont="1" applyFill="1" applyBorder="1" applyAlignment="1" applyProtection="1">
      <alignment horizontal="center" vertical="center" wrapText="1"/>
      <protection locked="0"/>
    </xf>
    <xf numFmtId="0" fontId="38" fillId="0" borderId="16" xfId="5" applyFont="1" applyFill="1" applyBorder="1" applyAlignment="1" applyProtection="1">
      <alignment horizontal="center" vertical="center" wrapText="1"/>
    </xf>
    <xf numFmtId="0" fontId="38" fillId="0" borderId="58" xfId="5" applyFont="1" applyFill="1" applyBorder="1" applyAlignment="1" applyProtection="1">
      <alignment horizontal="center" vertical="center" wrapText="1"/>
    </xf>
    <xf numFmtId="164" fontId="38" fillId="0" borderId="24" xfId="0" applyNumberFormat="1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vertical="center" wrapText="1"/>
    </xf>
    <xf numFmtId="164" fontId="25" fillId="0" borderId="45" xfId="5" applyNumberFormat="1" applyFont="1" applyFill="1" applyBorder="1" applyAlignment="1" applyProtection="1">
      <alignment horizontal="right" vertical="center" wrapText="1" indent="1"/>
    </xf>
    <xf numFmtId="0" fontId="39" fillId="0" borderId="1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 vertical="center" wrapText="1"/>
    </xf>
    <xf numFmtId="164" fontId="39" fillId="0" borderId="60" xfId="0" applyNumberFormat="1" applyFont="1" applyBorder="1" applyAlignment="1">
      <alignment horizontal="center" vertical="center" wrapText="1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24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3" fontId="41" fillId="0" borderId="14" xfId="0" applyNumberFormat="1" applyFont="1" applyFill="1" applyBorder="1" applyAlignment="1" applyProtection="1">
      <alignment horizontal="right" vertical="center" wrapText="1" indent="1"/>
    </xf>
    <xf numFmtId="3" fontId="41" fillId="0" borderId="21" xfId="0" applyNumberFormat="1" applyFont="1" applyFill="1" applyBorder="1" applyAlignment="1" applyProtection="1">
      <alignment horizontal="right" vertical="center" wrapText="1" indent="1"/>
    </xf>
    <xf numFmtId="164" fontId="37" fillId="0" borderId="14" xfId="0" applyNumberFormat="1" applyFont="1" applyFill="1" applyBorder="1" applyAlignment="1" applyProtection="1">
      <alignment horizontal="center" vertical="center" wrapText="1"/>
    </xf>
    <xf numFmtId="164" fontId="3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18" xfId="0" applyNumberFormat="1" applyFont="1" applyFill="1" applyBorder="1" applyAlignment="1" applyProtection="1">
      <alignment horizontal="center" vertical="center" wrapText="1"/>
    </xf>
    <xf numFmtId="164" fontId="38" fillId="0" borderId="61" xfId="0" applyNumberFormat="1" applyFont="1" applyFill="1" applyBorder="1" applyAlignment="1" applyProtection="1">
      <alignment horizontal="center" vertical="center" wrapText="1"/>
    </xf>
    <xf numFmtId="164" fontId="37" fillId="0" borderId="14" xfId="0" applyNumberFormat="1" applyFont="1" applyBorder="1" applyAlignment="1" applyProtection="1">
      <alignment horizontal="center" vertical="center" wrapText="1"/>
      <protection locked="0"/>
    </xf>
    <xf numFmtId="164" fontId="37" fillId="0" borderId="24" xfId="0" applyNumberFormat="1" applyFont="1" applyBorder="1" applyAlignment="1" applyProtection="1">
      <alignment horizontal="center" vertical="center" wrapText="1"/>
      <protection locked="0"/>
    </xf>
    <xf numFmtId="164" fontId="3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quotePrefix="1" applyFont="1" applyFill="1" applyBorder="1" applyAlignment="1" applyProtection="1">
      <alignment horizontal="right" vertical="center" indent="1"/>
      <protection locked="0"/>
    </xf>
    <xf numFmtId="49" fontId="7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8" xfId="0" applyNumberFormat="1" applyFont="1" applyFill="1" applyBorder="1" applyAlignment="1" applyProtection="1">
      <alignment vertical="center" wrapText="1"/>
      <protection locked="0"/>
    </xf>
    <xf numFmtId="164" fontId="13" fillId="0" borderId="2" xfId="0" applyNumberFormat="1" applyFont="1" applyFill="1" applyBorder="1" applyAlignment="1" applyProtection="1">
      <alignment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8" xfId="0" applyFont="1" applyFill="1" applyBorder="1"/>
    <xf numFmtId="0" fontId="43" fillId="0" borderId="8" xfId="0" applyFont="1" applyFill="1" applyBorder="1" applyAlignment="1">
      <alignment wrapText="1"/>
    </xf>
    <xf numFmtId="3" fontId="43" fillId="0" borderId="2" xfId="0" applyNumberFormat="1" applyFont="1" applyBorder="1" applyAlignment="1">
      <alignment horizontal="right" wrapText="1"/>
    </xf>
    <xf numFmtId="164" fontId="1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6" fillId="0" borderId="2" xfId="0" applyNumberFormat="1" applyFont="1" applyFill="1" applyBorder="1" applyAlignment="1" applyProtection="1">
      <alignment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3" borderId="5" xfId="0" applyNumberFormat="1" applyFont="1" applyFill="1" applyBorder="1" applyAlignment="1" applyProtection="1">
      <alignment vertical="center" wrapText="1"/>
      <protection locked="0"/>
    </xf>
    <xf numFmtId="0" fontId="45" fillId="0" borderId="2" xfId="0" applyFont="1" applyFill="1" applyBorder="1" applyAlignment="1">
      <alignment horizontal="left" wrapText="1" indent="1"/>
    </xf>
    <xf numFmtId="0" fontId="45" fillId="0" borderId="2" xfId="0" applyFont="1" applyBorder="1" applyAlignment="1">
      <alignment horizontal="left" wrapText="1" indent="1"/>
    </xf>
    <xf numFmtId="0" fontId="46" fillId="0" borderId="2" xfId="0" applyFont="1" applyBorder="1" applyAlignment="1" applyProtection="1">
      <alignment horizontal="left" wrapText="1" indent="1"/>
    </xf>
    <xf numFmtId="0" fontId="45" fillId="3" borderId="2" xfId="5" applyFont="1" applyFill="1" applyBorder="1" applyAlignment="1" applyProtection="1">
      <alignment horizontal="left" vertical="center" wrapText="1" indent="1"/>
    </xf>
    <xf numFmtId="0" fontId="45" fillId="3" borderId="2" xfId="0" applyFont="1" applyFill="1" applyBorder="1" applyAlignment="1">
      <alignment horizontal="left" vertical="center" wrapText="1" indent="1"/>
    </xf>
    <xf numFmtId="3" fontId="44" fillId="3" borderId="5" xfId="0" applyNumberFormat="1" applyFont="1" applyFill="1" applyBorder="1" applyAlignment="1" applyProtection="1">
      <alignment vertical="center"/>
    </xf>
    <xf numFmtId="3" fontId="47" fillId="3" borderId="2" xfId="0" applyNumberFormat="1" applyFont="1" applyFill="1" applyBorder="1" applyAlignment="1">
      <alignment vertical="center" wrapText="1"/>
    </xf>
    <xf numFmtId="3" fontId="32" fillId="0" borderId="2" xfId="0" applyNumberFormat="1" applyFont="1" applyBorder="1"/>
    <xf numFmtId="0" fontId="48" fillId="0" borderId="2" xfId="0" applyFont="1" applyBorder="1" applyAlignment="1" applyProtection="1">
      <alignment horizontal="left" wrapText="1" indent="1"/>
    </xf>
    <xf numFmtId="164" fontId="16" fillId="0" borderId="2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0" fontId="47" fillId="0" borderId="2" xfId="0" applyFont="1" applyBorder="1" applyAlignment="1" applyProtection="1">
      <alignment horizontal="left" wrapText="1" indent="1"/>
    </xf>
    <xf numFmtId="0" fontId="0" fillId="0" borderId="0" xfId="0" applyBorder="1"/>
    <xf numFmtId="0" fontId="0" fillId="0" borderId="2" xfId="0" applyBorder="1"/>
    <xf numFmtId="0" fontId="49" fillId="4" borderId="2" xfId="0" applyFont="1" applyFill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top" wrapText="1"/>
    </xf>
    <xf numFmtId="3" fontId="50" fillId="0" borderId="2" xfId="0" applyNumberFormat="1" applyFont="1" applyFill="1" applyBorder="1" applyAlignment="1">
      <alignment horizontal="right" vertical="top" wrapText="1"/>
    </xf>
    <xf numFmtId="0" fontId="52" fillId="0" borderId="2" xfId="0" applyFont="1" applyBorder="1" applyAlignment="1">
      <alignment horizontal="left" vertical="top" wrapText="1"/>
    </xf>
    <xf numFmtId="3" fontId="52" fillId="0" borderId="2" xfId="0" applyNumberFormat="1" applyFont="1" applyFill="1" applyBorder="1" applyAlignment="1">
      <alignment horizontal="right" vertical="top" wrapText="1"/>
    </xf>
    <xf numFmtId="0" fontId="51" fillId="0" borderId="2" xfId="0" applyFont="1" applyBorder="1" applyAlignment="1">
      <alignment horizontal="left" vertical="top" wrapText="1"/>
    </xf>
    <xf numFmtId="3" fontId="51" fillId="0" borderId="2" xfId="0" applyNumberFormat="1" applyFont="1" applyFill="1" applyBorder="1" applyAlignment="1">
      <alignment horizontal="right" vertical="top" wrapText="1"/>
    </xf>
    <xf numFmtId="0" fontId="50" fillId="0" borderId="2" xfId="0" applyFont="1" applyBorder="1" applyAlignment="1">
      <alignment vertical="top"/>
    </xf>
    <xf numFmtId="0" fontId="27" fillId="0" borderId="0" xfId="0" applyFont="1" applyBorder="1"/>
    <xf numFmtId="0" fontId="27" fillId="0" borderId="2" xfId="0" applyFont="1" applyBorder="1"/>
    <xf numFmtId="3" fontId="52" fillId="0" borderId="2" xfId="0" applyNumberFormat="1" applyFont="1" applyBorder="1" applyAlignment="1">
      <alignment horizontal="right" vertical="top" wrapText="1"/>
    </xf>
    <xf numFmtId="0" fontId="52" fillId="5" borderId="2" xfId="0" applyFont="1" applyFill="1" applyBorder="1" applyAlignment="1">
      <alignment horizontal="left" vertical="top" wrapText="1"/>
    </xf>
    <xf numFmtId="3" fontId="52" fillId="5" borderId="2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50" fillId="0" borderId="0" xfId="0" applyFont="1" applyFill="1" applyBorder="1" applyAlignment="1">
      <alignment horizontal="center" vertical="top" wrapText="1"/>
    </xf>
    <xf numFmtId="3" fontId="50" fillId="0" borderId="2" xfId="0" applyNumberFormat="1" applyFont="1" applyBorder="1"/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2" xfId="5" applyNumberFormat="1" applyFont="1" applyFill="1" applyBorder="1" applyAlignment="1" applyProtection="1">
      <alignment horizontal="left" vertical="center"/>
    </xf>
    <xf numFmtId="164" fontId="30" fillId="0" borderId="22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2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5" xfId="5" applyFont="1" applyFill="1" applyBorder="1" applyAlignment="1" applyProtection="1">
      <alignment horizontal="center" vertical="center" wrapText="1"/>
    </xf>
    <xf numFmtId="0" fontId="7" fillId="0" borderId="47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26" fillId="0" borderId="64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2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8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49" fillId="4" borderId="2" xfId="0" applyFont="1" applyFill="1" applyBorder="1" applyAlignment="1">
      <alignment horizontal="center" vertical="top" wrapText="1"/>
    </xf>
    <xf numFmtId="0" fontId="0" fillId="4" borderId="2" xfId="0" applyFill="1" applyBorder="1"/>
    <xf numFmtId="0" fontId="0" fillId="0" borderId="0" xfId="0" applyFont="1" applyBorder="1"/>
    <xf numFmtId="0" fontId="0" fillId="0" borderId="2" xfId="0" applyFont="1" applyBorder="1"/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G23" sqref="G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23" t="s">
        <v>431</v>
      </c>
      <c r="B1" s="64"/>
    </row>
    <row r="2" spans="1:2" x14ac:dyDescent="0.2">
      <c r="A2" s="64"/>
      <c r="B2" s="64"/>
    </row>
    <row r="3" spans="1:2" x14ac:dyDescent="0.2">
      <c r="A3" s="225"/>
      <c r="B3" s="225"/>
    </row>
    <row r="4" spans="1:2" ht="15.75" x14ac:dyDescent="0.25">
      <c r="A4" s="66"/>
      <c r="B4" s="229"/>
    </row>
    <row r="5" spans="1:2" ht="15.75" x14ac:dyDescent="0.25">
      <c r="A5" s="66"/>
      <c r="B5" s="229"/>
    </row>
    <row r="6" spans="1:2" s="57" customFormat="1" ht="15.75" x14ac:dyDescent="0.25">
      <c r="A6" s="66" t="s">
        <v>443</v>
      </c>
      <c r="B6" s="225"/>
    </row>
    <row r="7" spans="1:2" s="57" customFormat="1" x14ac:dyDescent="0.2">
      <c r="A7" s="225"/>
      <c r="B7" s="225"/>
    </row>
    <row r="8" spans="1:2" s="57" customFormat="1" x14ac:dyDescent="0.2">
      <c r="A8" s="225"/>
      <c r="B8" s="225"/>
    </row>
    <row r="9" spans="1:2" x14ac:dyDescent="0.2">
      <c r="A9" s="225" t="s">
        <v>402</v>
      </c>
      <c r="B9" s="225" t="s">
        <v>382</v>
      </c>
    </row>
    <row r="10" spans="1:2" x14ac:dyDescent="0.2">
      <c r="A10" s="225" t="s">
        <v>400</v>
      </c>
      <c r="B10" s="225" t="s">
        <v>388</v>
      </c>
    </row>
    <row r="11" spans="1:2" x14ac:dyDescent="0.2">
      <c r="A11" s="225" t="s">
        <v>401</v>
      </c>
      <c r="B11" s="225" t="s">
        <v>389</v>
      </c>
    </row>
    <row r="12" spans="1:2" x14ac:dyDescent="0.2">
      <c r="A12" s="225"/>
      <c r="B12" s="225"/>
    </row>
    <row r="13" spans="1:2" ht="15.75" x14ac:dyDescent="0.25">
      <c r="A13" s="66" t="str">
        <f>+CONCATENATE(LEFT(A6,4),". évi előirányzat módosítások BEVÉTELEK")</f>
        <v>2018. évi előirányzat módosítások BEVÉTELEK</v>
      </c>
      <c r="B13" s="229"/>
    </row>
    <row r="14" spans="1:2" x14ac:dyDescent="0.2">
      <c r="A14" s="225"/>
      <c r="B14" s="225"/>
    </row>
    <row r="15" spans="1:2" s="57" customFormat="1" x14ac:dyDescent="0.2">
      <c r="A15" s="225" t="s">
        <v>403</v>
      </c>
      <c r="B15" s="225" t="s">
        <v>383</v>
      </c>
    </row>
    <row r="16" spans="1:2" x14ac:dyDescent="0.2">
      <c r="A16" s="225" t="s">
        <v>404</v>
      </c>
      <c r="B16" s="225" t="s">
        <v>390</v>
      </c>
    </row>
    <row r="17" spans="1:2" x14ac:dyDescent="0.2">
      <c r="A17" s="225" t="s">
        <v>405</v>
      </c>
      <c r="B17" s="225" t="s">
        <v>391</v>
      </c>
    </row>
    <row r="18" spans="1:2" x14ac:dyDescent="0.2">
      <c r="A18" s="225"/>
      <c r="B18" s="225"/>
    </row>
    <row r="19" spans="1:2" ht="14.25" x14ac:dyDescent="0.2">
      <c r="A19" s="232" t="str">
        <f>+CONCATENATE(LEFT(A6,4),". módosítás utáni módosított előrirányzatok BEVÉTELEK")</f>
        <v>2018. módosítás utáni módosított előrirányzatok BEVÉTELEK</v>
      </c>
      <c r="B19" s="229"/>
    </row>
    <row r="20" spans="1:2" x14ac:dyDescent="0.2">
      <c r="A20" s="225"/>
      <c r="B20" s="225"/>
    </row>
    <row r="21" spans="1:2" x14ac:dyDescent="0.2">
      <c r="A21" s="225" t="s">
        <v>406</v>
      </c>
      <c r="B21" s="225" t="s">
        <v>384</v>
      </c>
    </row>
    <row r="22" spans="1:2" x14ac:dyDescent="0.2">
      <c r="A22" s="225" t="s">
        <v>407</v>
      </c>
      <c r="B22" s="225" t="s">
        <v>392</v>
      </c>
    </row>
    <row r="23" spans="1:2" x14ac:dyDescent="0.2">
      <c r="A23" s="225" t="s">
        <v>408</v>
      </c>
      <c r="B23" s="225" t="s">
        <v>393</v>
      </c>
    </row>
    <row r="24" spans="1:2" x14ac:dyDescent="0.2">
      <c r="A24" s="225"/>
      <c r="B24" s="225"/>
    </row>
    <row r="25" spans="1:2" ht="15.75" x14ac:dyDescent="0.25">
      <c r="A25" s="66" t="str">
        <f>+CONCATENATE(LEFT(A6,4),". évi eredeti előirányzat KIADÁSOK")</f>
        <v>2018. évi eredeti előirányzat KIADÁSOK</v>
      </c>
      <c r="B25" s="229"/>
    </row>
    <row r="26" spans="1:2" x14ac:dyDescent="0.2">
      <c r="A26" s="225"/>
      <c r="B26" s="225"/>
    </row>
    <row r="27" spans="1:2" x14ac:dyDescent="0.2">
      <c r="A27" s="225" t="s">
        <v>409</v>
      </c>
      <c r="B27" s="225" t="s">
        <v>385</v>
      </c>
    </row>
    <row r="28" spans="1:2" x14ac:dyDescent="0.2">
      <c r="A28" s="225" t="s">
        <v>410</v>
      </c>
      <c r="B28" s="225" t="s">
        <v>394</v>
      </c>
    </row>
    <row r="29" spans="1:2" x14ac:dyDescent="0.2">
      <c r="A29" s="225" t="s">
        <v>411</v>
      </c>
      <c r="B29" s="225" t="s">
        <v>395</v>
      </c>
    </row>
    <row r="30" spans="1:2" x14ac:dyDescent="0.2">
      <c r="A30" s="225"/>
      <c r="B30" s="225"/>
    </row>
    <row r="31" spans="1:2" ht="15.75" x14ac:dyDescent="0.25">
      <c r="A31" s="66" t="str">
        <f>+CONCATENATE(LEFT(A6,4),". évi előirányzat módosítások KIADÁSOK")</f>
        <v>2018. évi előirányzat módosítások KIADÁSOK</v>
      </c>
      <c r="B31" s="229"/>
    </row>
    <row r="32" spans="1:2" x14ac:dyDescent="0.2">
      <c r="A32" s="225"/>
      <c r="B32" s="225"/>
    </row>
    <row r="33" spans="1:2" x14ac:dyDescent="0.2">
      <c r="A33" s="225" t="s">
        <v>412</v>
      </c>
      <c r="B33" s="225" t="s">
        <v>386</v>
      </c>
    </row>
    <row r="34" spans="1:2" x14ac:dyDescent="0.2">
      <c r="A34" s="225" t="s">
        <v>413</v>
      </c>
      <c r="B34" s="225" t="s">
        <v>396</v>
      </c>
    </row>
    <row r="35" spans="1:2" x14ac:dyDescent="0.2">
      <c r="A35" s="225" t="s">
        <v>414</v>
      </c>
      <c r="B35" s="225" t="s">
        <v>397</v>
      </c>
    </row>
    <row r="36" spans="1:2" x14ac:dyDescent="0.2">
      <c r="A36" s="225"/>
      <c r="B36" s="225"/>
    </row>
    <row r="37" spans="1:2" ht="15.75" x14ac:dyDescent="0.25">
      <c r="A37" s="231" t="str">
        <f>+CONCATENATE(LEFT(A6,4),". módosítás utáni módosított előirányzatok KIADÁSOK")</f>
        <v>2018. módosítás utáni módosított előirányzatok KIADÁSOK</v>
      </c>
      <c r="B37" s="229"/>
    </row>
    <row r="38" spans="1:2" x14ac:dyDescent="0.2">
      <c r="A38" s="225"/>
      <c r="B38" s="225"/>
    </row>
    <row r="39" spans="1:2" x14ac:dyDescent="0.2">
      <c r="A39" s="225" t="s">
        <v>415</v>
      </c>
      <c r="B39" s="225" t="s">
        <v>387</v>
      </c>
    </row>
    <row r="40" spans="1:2" x14ac:dyDescent="0.2">
      <c r="A40" s="225" t="s">
        <v>416</v>
      </c>
      <c r="B40" s="225" t="s">
        <v>398</v>
      </c>
    </row>
    <row r="41" spans="1:2" x14ac:dyDescent="0.2">
      <c r="A41" s="225" t="s">
        <v>417</v>
      </c>
      <c r="B41" s="225" t="s">
        <v>399</v>
      </c>
    </row>
  </sheetData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Normal="100" workbookViewId="0">
      <selection sqref="A1:XFD1048576"/>
    </sheetView>
  </sheetViews>
  <sheetFormatPr defaultRowHeight="12.75" x14ac:dyDescent="0.2"/>
  <cols>
    <col min="1" max="1" width="38.83203125" style="28" customWidth="1"/>
    <col min="2" max="8" width="15.83203125" style="27" customWidth="1"/>
    <col min="9" max="9" width="15.83203125" style="34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404" t="s">
        <v>1</v>
      </c>
      <c r="B1" s="404"/>
      <c r="C1" s="404"/>
      <c r="D1" s="404"/>
      <c r="E1" s="404"/>
      <c r="F1" s="404"/>
      <c r="G1" s="404"/>
      <c r="H1" s="404"/>
      <c r="I1" s="404"/>
    </row>
    <row r="2" spans="1:9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>
        <f>'2.2.sz.mell  '!I2</f>
        <v>0</v>
      </c>
    </row>
    <row r="3" spans="1:9" s="29" customFormat="1" ht="44.25" customHeight="1" thickBot="1" x14ac:dyDescent="0.25">
      <c r="A3" s="59" t="s">
        <v>47</v>
      </c>
      <c r="B3" s="60" t="s">
        <v>45</v>
      </c>
      <c r="C3" s="60" t="s">
        <v>46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2" t="s">
        <v>447</v>
      </c>
      <c r="G3" s="340" t="s">
        <v>513</v>
      </c>
      <c r="H3" s="341" t="s">
        <v>453</v>
      </c>
      <c r="I3" s="342" t="s">
        <v>511</v>
      </c>
    </row>
    <row r="4" spans="1:9" s="34" customFormat="1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38" t="s">
        <v>357</v>
      </c>
      <c r="G4" s="338" t="s">
        <v>358</v>
      </c>
      <c r="H4" s="338" t="s">
        <v>450</v>
      </c>
      <c r="I4" s="339" t="s">
        <v>449</v>
      </c>
    </row>
    <row r="5" spans="1:9" ht="24" x14ac:dyDescent="0.2">
      <c r="A5" s="353" t="s">
        <v>485</v>
      </c>
      <c r="B5" s="354">
        <v>3000</v>
      </c>
      <c r="C5" s="355" t="s">
        <v>484</v>
      </c>
      <c r="D5" s="21"/>
      <c r="E5" s="354">
        <v>3000</v>
      </c>
      <c r="F5" s="21"/>
      <c r="G5" s="21"/>
      <c r="H5" s="314">
        <f>F5+G5</f>
        <v>0</v>
      </c>
      <c r="I5" s="35">
        <f>E5+H5</f>
        <v>3000</v>
      </c>
    </row>
    <row r="6" spans="1:9" x14ac:dyDescent="0.2">
      <c r="A6" s="353" t="s">
        <v>486</v>
      </c>
      <c r="B6" s="354">
        <v>1000</v>
      </c>
      <c r="C6" s="355" t="s">
        <v>484</v>
      </c>
      <c r="D6" s="21"/>
      <c r="E6" s="354">
        <v>1000</v>
      </c>
      <c r="F6" s="21"/>
      <c r="G6" s="21"/>
      <c r="H6" s="314">
        <f>F6+G6</f>
        <v>0</v>
      </c>
      <c r="I6" s="35">
        <f t="shared" ref="I6:I24" si="0">E6+H6</f>
        <v>1000</v>
      </c>
    </row>
    <row r="7" spans="1:9" ht="24" x14ac:dyDescent="0.2">
      <c r="A7" s="353" t="s">
        <v>487</v>
      </c>
      <c r="B7" s="354">
        <v>4000</v>
      </c>
      <c r="C7" s="355" t="s">
        <v>484</v>
      </c>
      <c r="D7" s="21"/>
      <c r="E7" s="354">
        <v>4000</v>
      </c>
      <c r="F7" s="21"/>
      <c r="G7" s="21"/>
      <c r="H7" s="314">
        <f>F7+G7</f>
        <v>0</v>
      </c>
      <c r="I7" s="35">
        <f t="shared" si="0"/>
        <v>4000</v>
      </c>
    </row>
    <row r="8" spans="1:9" ht="15.95" customHeight="1" x14ac:dyDescent="0.2">
      <c r="A8" s="353" t="s">
        <v>488</v>
      </c>
      <c r="B8" s="354">
        <v>5000</v>
      </c>
      <c r="C8" s="355" t="s">
        <v>484</v>
      </c>
      <c r="D8" s="21"/>
      <c r="E8" s="354">
        <v>5000</v>
      </c>
      <c r="F8" s="21"/>
      <c r="G8" s="21"/>
      <c r="H8" s="314">
        <f t="shared" ref="H8:H24" si="1">F8+G8</f>
        <v>0</v>
      </c>
      <c r="I8" s="35">
        <f t="shared" si="0"/>
        <v>5000</v>
      </c>
    </row>
    <row r="9" spans="1:9" ht="24" x14ac:dyDescent="0.2">
      <c r="A9" s="353" t="s">
        <v>489</v>
      </c>
      <c r="B9" s="354">
        <v>20000</v>
      </c>
      <c r="C9" s="355" t="s">
        <v>484</v>
      </c>
      <c r="D9" s="21"/>
      <c r="E9" s="354">
        <v>20000</v>
      </c>
      <c r="F9" s="21"/>
      <c r="G9" s="21">
        <v>877</v>
      </c>
      <c r="H9" s="314">
        <f t="shared" si="1"/>
        <v>877</v>
      </c>
      <c r="I9" s="35">
        <f t="shared" si="0"/>
        <v>20877</v>
      </c>
    </row>
    <row r="10" spans="1:9" ht="24" x14ac:dyDescent="0.2">
      <c r="A10" s="353" t="s">
        <v>490</v>
      </c>
      <c r="B10" s="354">
        <v>1000</v>
      </c>
      <c r="C10" s="355" t="s">
        <v>484</v>
      </c>
      <c r="D10" s="21"/>
      <c r="E10" s="354">
        <v>1000</v>
      </c>
      <c r="F10" s="21"/>
      <c r="G10" s="21"/>
      <c r="H10" s="314">
        <f t="shared" si="1"/>
        <v>0</v>
      </c>
      <c r="I10" s="35">
        <f t="shared" si="0"/>
        <v>1000</v>
      </c>
    </row>
    <row r="11" spans="1:9" ht="24" x14ac:dyDescent="0.2">
      <c r="A11" s="353" t="s">
        <v>491</v>
      </c>
      <c r="B11" s="354">
        <v>10000</v>
      </c>
      <c r="C11" s="355" t="s">
        <v>484</v>
      </c>
      <c r="D11" s="21"/>
      <c r="E11" s="354">
        <v>10000</v>
      </c>
      <c r="F11" s="21"/>
      <c r="G11" s="21"/>
      <c r="H11" s="314">
        <f t="shared" si="1"/>
        <v>0</v>
      </c>
      <c r="I11" s="35">
        <f t="shared" si="0"/>
        <v>10000</v>
      </c>
    </row>
    <row r="12" spans="1:9" ht="24" x14ac:dyDescent="0.2">
      <c r="A12" s="353" t="s">
        <v>492</v>
      </c>
      <c r="B12" s="354">
        <v>1000</v>
      </c>
      <c r="C12" s="355" t="s">
        <v>484</v>
      </c>
      <c r="D12" s="21"/>
      <c r="E12" s="354">
        <v>1000</v>
      </c>
      <c r="F12" s="21"/>
      <c r="G12" s="21"/>
      <c r="H12" s="314">
        <f t="shared" si="1"/>
        <v>0</v>
      </c>
      <c r="I12" s="35">
        <f t="shared" si="0"/>
        <v>1000</v>
      </c>
    </row>
    <row r="13" spans="1:9" ht="24" x14ac:dyDescent="0.2">
      <c r="A13" s="353" t="s">
        <v>493</v>
      </c>
      <c r="B13" s="354">
        <v>40000</v>
      </c>
      <c r="C13" s="355" t="s">
        <v>484</v>
      </c>
      <c r="D13" s="21"/>
      <c r="E13" s="354">
        <v>40000</v>
      </c>
      <c r="F13" s="21"/>
      <c r="G13" s="21">
        <v>6000</v>
      </c>
      <c r="H13" s="314">
        <f t="shared" si="1"/>
        <v>6000</v>
      </c>
      <c r="I13" s="35">
        <f t="shared" si="0"/>
        <v>46000</v>
      </c>
    </row>
    <row r="14" spans="1:9" ht="24" x14ac:dyDescent="0.2">
      <c r="A14" s="353" t="s">
        <v>494</v>
      </c>
      <c r="B14" s="354">
        <v>1500</v>
      </c>
      <c r="C14" s="355" t="s">
        <v>499</v>
      </c>
      <c r="D14" s="21"/>
      <c r="E14" s="354">
        <v>1500</v>
      </c>
      <c r="F14" s="21"/>
      <c r="G14" s="21"/>
      <c r="H14" s="314">
        <f t="shared" si="1"/>
        <v>0</v>
      </c>
      <c r="I14" s="35">
        <f t="shared" si="0"/>
        <v>1500</v>
      </c>
    </row>
    <row r="15" spans="1:9" ht="15.95" customHeight="1" x14ac:dyDescent="0.2">
      <c r="A15" s="353" t="s">
        <v>495</v>
      </c>
      <c r="B15" s="354">
        <v>618</v>
      </c>
      <c r="C15" s="355" t="s">
        <v>484</v>
      </c>
      <c r="D15" s="21"/>
      <c r="E15" s="354">
        <v>618</v>
      </c>
      <c r="F15" s="21"/>
      <c r="G15" s="21"/>
      <c r="H15" s="314">
        <f t="shared" si="1"/>
        <v>0</v>
      </c>
      <c r="I15" s="35">
        <f t="shared" si="0"/>
        <v>618</v>
      </c>
    </row>
    <row r="16" spans="1:9" ht="15.95" customHeight="1" x14ac:dyDescent="0.2">
      <c r="A16" s="353" t="s">
        <v>496</v>
      </c>
      <c r="B16" s="354">
        <v>240</v>
      </c>
      <c r="C16" s="355" t="s">
        <v>484</v>
      </c>
      <c r="D16" s="21"/>
      <c r="E16" s="354">
        <v>240</v>
      </c>
      <c r="F16" s="21"/>
      <c r="G16" s="21"/>
      <c r="H16" s="314">
        <f t="shared" si="1"/>
        <v>0</v>
      </c>
      <c r="I16" s="35">
        <f t="shared" si="0"/>
        <v>240</v>
      </c>
    </row>
    <row r="17" spans="1:9" ht="15.95" customHeight="1" x14ac:dyDescent="0.2">
      <c r="A17" s="353" t="s">
        <v>497</v>
      </c>
      <c r="B17" s="354">
        <v>6100</v>
      </c>
      <c r="C17" s="355" t="s">
        <v>484</v>
      </c>
      <c r="D17" s="21"/>
      <c r="E17" s="354">
        <v>6100</v>
      </c>
      <c r="F17" s="21"/>
      <c r="G17" s="21"/>
      <c r="H17" s="314">
        <f t="shared" si="1"/>
        <v>0</v>
      </c>
      <c r="I17" s="35">
        <f t="shared" si="0"/>
        <v>6100</v>
      </c>
    </row>
    <row r="18" spans="1:9" ht="15.95" customHeight="1" x14ac:dyDescent="0.2">
      <c r="A18" s="353" t="s">
        <v>498</v>
      </c>
      <c r="B18" s="354">
        <v>458</v>
      </c>
      <c r="C18" s="355" t="s">
        <v>484</v>
      </c>
      <c r="D18" s="21"/>
      <c r="E18" s="354">
        <v>458</v>
      </c>
      <c r="F18" s="21"/>
      <c r="G18" s="21"/>
      <c r="H18" s="314">
        <f t="shared" si="1"/>
        <v>0</v>
      </c>
      <c r="I18" s="35">
        <f t="shared" si="0"/>
        <v>458</v>
      </c>
    </row>
    <row r="19" spans="1:9" x14ac:dyDescent="0.2">
      <c r="A19" s="365" t="s">
        <v>507</v>
      </c>
      <c r="B19" s="363">
        <v>1266</v>
      </c>
      <c r="C19" s="355" t="s">
        <v>484</v>
      </c>
      <c r="D19" s="21"/>
      <c r="E19" s="21"/>
      <c r="F19" s="363">
        <v>1266</v>
      </c>
      <c r="G19" s="363"/>
      <c r="H19" s="366">
        <f t="shared" si="1"/>
        <v>1266</v>
      </c>
      <c r="I19" s="367">
        <f t="shared" si="0"/>
        <v>1266</v>
      </c>
    </row>
    <row r="20" spans="1:9" ht="24" x14ac:dyDescent="0.2">
      <c r="A20" s="368" t="s">
        <v>508</v>
      </c>
      <c r="B20" s="364">
        <v>4000</v>
      </c>
      <c r="C20" s="355" t="s">
        <v>484</v>
      </c>
      <c r="D20" s="21"/>
      <c r="E20" s="21"/>
      <c r="F20" s="364">
        <v>4000</v>
      </c>
      <c r="G20" s="364"/>
      <c r="H20" s="366">
        <f t="shared" si="1"/>
        <v>4000</v>
      </c>
      <c r="I20" s="367">
        <f t="shared" si="0"/>
        <v>4000</v>
      </c>
    </row>
    <row r="21" spans="1:9" ht="24" x14ac:dyDescent="0.2">
      <c r="A21" s="368" t="s">
        <v>509</v>
      </c>
      <c r="B21" s="364">
        <v>6200</v>
      </c>
      <c r="C21" s="355" t="s">
        <v>484</v>
      </c>
      <c r="D21" s="21"/>
      <c r="E21" s="21"/>
      <c r="F21" s="364">
        <v>6200</v>
      </c>
      <c r="G21" s="364"/>
      <c r="H21" s="366">
        <f t="shared" ref="H21" si="2">F21+G21</f>
        <v>6200</v>
      </c>
      <c r="I21" s="367">
        <f t="shared" ref="I21" si="3">E21+H21</f>
        <v>6200</v>
      </c>
    </row>
    <row r="22" spans="1:9" ht="15.95" customHeight="1" x14ac:dyDescent="0.2">
      <c r="A22" s="186"/>
      <c r="B22" s="21"/>
      <c r="C22" s="187"/>
      <c r="D22" s="21"/>
      <c r="E22" s="21"/>
      <c r="F22" s="21"/>
      <c r="G22" s="21"/>
      <c r="H22" s="314"/>
      <c r="I22" s="35"/>
    </row>
    <row r="23" spans="1:9" ht="15.95" customHeight="1" x14ac:dyDescent="0.2">
      <c r="A23" s="186"/>
      <c r="B23" s="21"/>
      <c r="C23" s="187"/>
      <c r="D23" s="21"/>
      <c r="E23" s="21"/>
      <c r="F23" s="21"/>
      <c r="G23" s="21"/>
      <c r="H23" s="314">
        <f t="shared" si="1"/>
        <v>0</v>
      </c>
      <c r="I23" s="35">
        <f t="shared" si="0"/>
        <v>0</v>
      </c>
    </row>
    <row r="24" spans="1:9" ht="15.95" customHeight="1" thickBot="1" x14ac:dyDescent="0.25">
      <c r="A24" s="36"/>
      <c r="B24" s="22"/>
      <c r="C24" s="188"/>
      <c r="D24" s="22"/>
      <c r="E24" s="22"/>
      <c r="F24" s="22"/>
      <c r="G24" s="22"/>
      <c r="H24" s="314">
        <f t="shared" si="1"/>
        <v>0</v>
      </c>
      <c r="I24" s="37">
        <f t="shared" si="0"/>
        <v>0</v>
      </c>
    </row>
    <row r="25" spans="1:9" s="40" customFormat="1" ht="18" customHeight="1" thickBot="1" x14ac:dyDescent="0.25">
      <c r="A25" s="61" t="s">
        <v>43</v>
      </c>
      <c r="B25" s="38">
        <f>SUM(B5:B24)</f>
        <v>105382</v>
      </c>
      <c r="C25" s="48"/>
      <c r="D25" s="38">
        <f>SUM(D5:D24)</f>
        <v>0</v>
      </c>
      <c r="E25" s="38">
        <f>SUM(E5:E24)</f>
        <v>93916</v>
      </c>
      <c r="F25" s="38"/>
      <c r="G25" s="38">
        <f>SUM(G5:G24)</f>
        <v>6877</v>
      </c>
      <c r="H25" s="38">
        <f>SUM(H5:H24)</f>
        <v>18343</v>
      </c>
      <c r="I25" s="39">
        <f>SUM(I5:I24)</f>
        <v>112259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M158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433</v>
      </c>
    </row>
    <row r="2" spans="1:7" s="43" customFormat="1" ht="21" customHeight="1" thickBot="1" x14ac:dyDescent="0.25">
      <c r="A2" s="234" t="s">
        <v>41</v>
      </c>
      <c r="B2" s="408" t="s">
        <v>459</v>
      </c>
      <c r="C2" s="408"/>
      <c r="D2" s="409"/>
      <c r="E2" s="265"/>
      <c r="F2" s="288"/>
      <c r="G2" s="343" t="s">
        <v>36</v>
      </c>
    </row>
    <row r="3" spans="1:7" s="43" customFormat="1" ht="36.75" thickBot="1" x14ac:dyDescent="0.25">
      <c r="A3" s="234" t="s">
        <v>118</v>
      </c>
      <c r="B3" s="410" t="s">
        <v>288</v>
      </c>
      <c r="C3" s="410"/>
      <c r="D3" s="411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454</v>
      </c>
      <c r="E5" s="328" t="s">
        <v>512</v>
      </c>
      <c r="F5" s="328" t="s">
        <v>448</v>
      </c>
      <c r="G5" s="329" t="s">
        <v>511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456</v>
      </c>
      <c r="G6" s="326" t="s">
        <v>457</v>
      </c>
    </row>
    <row r="7" spans="1:7" s="41" customFormat="1" ht="15.95" customHeight="1" thickBot="1" x14ac:dyDescent="0.25">
      <c r="A7" s="405" t="s">
        <v>37</v>
      </c>
      <c r="B7" s="406"/>
      <c r="C7" s="406"/>
      <c r="D7" s="406"/>
      <c r="E7" s="406"/>
      <c r="F7" s="406"/>
      <c r="G7" s="407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435909</v>
      </c>
      <c r="D8" s="137">
        <f>+D9+D10+D11+D12+D13+D14</f>
        <v>4242</v>
      </c>
      <c r="E8" s="137">
        <f>+E9+E10+E11+E12+E13+E14</f>
        <v>1935</v>
      </c>
      <c r="F8" s="137">
        <f>+F9+F10+F11+F12+F13+F14</f>
        <v>6177</v>
      </c>
      <c r="G8" s="280">
        <f>+G9+G10+G11+G12+G13+G14</f>
        <v>442086</v>
      </c>
    </row>
    <row r="9" spans="1:7" s="45" customFormat="1" ht="12" customHeight="1" x14ac:dyDescent="0.2">
      <c r="A9" s="167" t="s">
        <v>60</v>
      </c>
      <c r="B9" s="151" t="s">
        <v>143</v>
      </c>
      <c r="C9" s="139">
        <v>124239</v>
      </c>
      <c r="D9" s="139"/>
      <c r="E9" s="139"/>
      <c r="F9" s="181">
        <f t="shared" ref="F9:F14" si="0">D9+E9</f>
        <v>0</v>
      </c>
      <c r="G9" s="281">
        <f t="shared" ref="G9:G14" si="1">C9+F9</f>
        <v>124239</v>
      </c>
    </row>
    <row r="10" spans="1:7" s="46" customFormat="1" ht="12" customHeight="1" x14ac:dyDescent="0.2">
      <c r="A10" s="168" t="s">
        <v>61</v>
      </c>
      <c r="B10" s="152" t="s">
        <v>144</v>
      </c>
      <c r="C10" s="138">
        <v>161029</v>
      </c>
      <c r="D10" s="138">
        <v>764</v>
      </c>
      <c r="E10" s="138"/>
      <c r="F10" s="181">
        <f t="shared" si="0"/>
        <v>764</v>
      </c>
      <c r="G10" s="281">
        <f t="shared" si="1"/>
        <v>161793</v>
      </c>
    </row>
    <row r="11" spans="1:7" s="46" customFormat="1" ht="12" customHeight="1" x14ac:dyDescent="0.2">
      <c r="A11" s="168" t="s">
        <v>62</v>
      </c>
      <c r="B11" s="152" t="s">
        <v>145</v>
      </c>
      <c r="C11" s="138">
        <v>141750</v>
      </c>
      <c r="D11" s="138">
        <v>2900</v>
      </c>
      <c r="E11" s="138"/>
      <c r="F11" s="181">
        <f t="shared" si="0"/>
        <v>2900</v>
      </c>
      <c r="G11" s="281">
        <f t="shared" si="1"/>
        <v>144650</v>
      </c>
    </row>
    <row r="12" spans="1:7" s="46" customFormat="1" ht="12" customHeight="1" x14ac:dyDescent="0.2">
      <c r="A12" s="168" t="s">
        <v>63</v>
      </c>
      <c r="B12" s="152" t="s">
        <v>146</v>
      </c>
      <c r="C12" s="138">
        <v>7870</v>
      </c>
      <c r="D12" s="138">
        <v>117</v>
      </c>
      <c r="E12" s="138"/>
      <c r="F12" s="181">
        <f t="shared" si="0"/>
        <v>117</v>
      </c>
      <c r="G12" s="281">
        <f t="shared" si="1"/>
        <v>7987</v>
      </c>
    </row>
    <row r="13" spans="1:7" s="46" customFormat="1" ht="12" customHeight="1" x14ac:dyDescent="0.2">
      <c r="A13" s="168" t="s">
        <v>80</v>
      </c>
      <c r="B13" s="152" t="s">
        <v>360</v>
      </c>
      <c r="C13" s="138">
        <v>1021</v>
      </c>
      <c r="D13" s="138">
        <v>461</v>
      </c>
      <c r="E13" s="138"/>
      <c r="F13" s="181">
        <f t="shared" si="0"/>
        <v>461</v>
      </c>
      <c r="G13" s="281">
        <f t="shared" si="1"/>
        <v>1482</v>
      </c>
    </row>
    <row r="14" spans="1:7" s="45" customFormat="1" ht="12" customHeight="1" thickBot="1" x14ac:dyDescent="0.25">
      <c r="A14" s="169" t="s">
        <v>64</v>
      </c>
      <c r="B14" s="153" t="s">
        <v>298</v>
      </c>
      <c r="C14" s="138"/>
      <c r="D14" s="138"/>
      <c r="E14" s="138">
        <v>1935</v>
      </c>
      <c r="F14" s="181">
        <f t="shared" si="0"/>
        <v>1935</v>
      </c>
      <c r="G14" s="281">
        <f t="shared" si="1"/>
        <v>1935</v>
      </c>
    </row>
    <row r="15" spans="1:7" s="45" customFormat="1" ht="12" customHeight="1" thickBot="1" x14ac:dyDescent="0.25">
      <c r="A15" s="25" t="s">
        <v>6</v>
      </c>
      <c r="B15" s="78" t="s">
        <v>147</v>
      </c>
      <c r="C15" s="137">
        <f>+C16+C17+C18+C19+C20</f>
        <v>78638</v>
      </c>
      <c r="D15" s="137">
        <f>+D16+D17+D18+D19+D20</f>
        <v>8452</v>
      </c>
      <c r="E15" s="137">
        <f>+E16+E17+E18+E19+E20</f>
        <v>850</v>
      </c>
      <c r="F15" s="137">
        <f>+F16+F17+F18+F19+F20</f>
        <v>9302</v>
      </c>
      <c r="G15" s="280">
        <f>+G16+G17+G18+G19+G20</f>
        <v>87940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139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138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138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138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>
        <v>78638</v>
      </c>
      <c r="D20" s="138">
        <v>8452</v>
      </c>
      <c r="E20" s="138">
        <v>850</v>
      </c>
      <c r="F20" s="309">
        <f t="shared" si="2"/>
        <v>9302</v>
      </c>
      <c r="G20" s="282">
        <f t="shared" si="3"/>
        <v>87940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14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488762</v>
      </c>
      <c r="D22" s="137">
        <f>+D23+D24+D25+D26+D27</f>
        <v>0</v>
      </c>
      <c r="E22" s="137">
        <f>+E23+E24+E25+E26+E27</f>
        <v>0</v>
      </c>
      <c r="F22" s="137">
        <f>+F23+F24+F25+F26+F27</f>
        <v>0</v>
      </c>
      <c r="G22" s="280">
        <f>+G23+G24+G25+G26+G27</f>
        <v>488762</v>
      </c>
    </row>
    <row r="23" spans="1:7" s="46" customFormat="1" ht="12" customHeight="1" x14ac:dyDescent="0.2">
      <c r="A23" s="167" t="s">
        <v>49</v>
      </c>
      <c r="B23" s="151" t="s">
        <v>153</v>
      </c>
      <c r="C23" s="139">
        <v>20000</v>
      </c>
      <c r="D23" s="139"/>
      <c r="E23" s="139"/>
      <c r="F23" s="181">
        <f t="shared" ref="F23:F28" si="4">D23+E23</f>
        <v>0</v>
      </c>
      <c r="G23" s="281">
        <f t="shared" ref="G23:G28" si="5">C23+F23</f>
        <v>20000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138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138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138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>
        <v>468762</v>
      </c>
      <c r="D27" s="138"/>
      <c r="E27" s="138"/>
      <c r="F27" s="309">
        <f t="shared" si="4"/>
        <v>0</v>
      </c>
      <c r="G27" s="282">
        <f t="shared" si="5"/>
        <v>468762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>
        <v>426324</v>
      </c>
      <c r="D28" s="140"/>
      <c r="E28" s="140"/>
      <c r="F28" s="310">
        <f t="shared" si="4"/>
        <v>0</v>
      </c>
      <c r="G28" s="283">
        <f t="shared" si="5"/>
        <v>426324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269400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269400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463</v>
      </c>
      <c r="C31" s="138">
        <v>32000</v>
      </c>
      <c r="D31" s="138"/>
      <c r="E31" s="138"/>
      <c r="F31" s="309">
        <f t="shared" si="6"/>
        <v>0</v>
      </c>
      <c r="G31" s="282">
        <f t="shared" si="7"/>
        <v>32000</v>
      </c>
    </row>
    <row r="32" spans="1:7" s="46" customFormat="1" ht="12" customHeight="1" x14ac:dyDescent="0.2">
      <c r="A32" s="168" t="s">
        <v>159</v>
      </c>
      <c r="B32" s="152" t="s">
        <v>424</v>
      </c>
      <c r="C32" s="138">
        <v>220000</v>
      </c>
      <c r="D32" s="138"/>
      <c r="E32" s="138"/>
      <c r="F32" s="309">
        <f t="shared" si="6"/>
        <v>0</v>
      </c>
      <c r="G32" s="282">
        <f t="shared" si="7"/>
        <v>220000</v>
      </c>
    </row>
    <row r="33" spans="1:7" s="46" customFormat="1" ht="12" customHeight="1" x14ac:dyDescent="0.2">
      <c r="A33" s="168" t="s">
        <v>160</v>
      </c>
      <c r="B33" s="152" t="s">
        <v>425</v>
      </c>
      <c r="C33" s="138">
        <v>200</v>
      </c>
      <c r="D33" s="138"/>
      <c r="E33" s="138"/>
      <c r="F33" s="309">
        <f t="shared" si="6"/>
        <v>0</v>
      </c>
      <c r="G33" s="282">
        <f t="shared" si="7"/>
        <v>200</v>
      </c>
    </row>
    <row r="34" spans="1:7" s="46" customFormat="1" ht="12" customHeight="1" x14ac:dyDescent="0.2">
      <c r="A34" s="168" t="s">
        <v>426</v>
      </c>
      <c r="B34" s="152" t="s">
        <v>161</v>
      </c>
      <c r="C34" s="138">
        <v>16500</v>
      </c>
      <c r="D34" s="138"/>
      <c r="E34" s="138"/>
      <c r="F34" s="309">
        <f t="shared" si="6"/>
        <v>0</v>
      </c>
      <c r="G34" s="282">
        <f t="shared" si="7"/>
        <v>16500</v>
      </c>
    </row>
    <row r="35" spans="1:7" s="46" customFormat="1" ht="12" customHeight="1" x14ac:dyDescent="0.2">
      <c r="A35" s="168" t="s">
        <v>427</v>
      </c>
      <c r="B35" s="152" t="s">
        <v>162</v>
      </c>
      <c r="C35" s="138">
        <v>700</v>
      </c>
      <c r="D35" s="138"/>
      <c r="E35" s="138"/>
      <c r="F35" s="309">
        <f t="shared" si="6"/>
        <v>0</v>
      </c>
      <c r="G35" s="282">
        <f t="shared" si="7"/>
        <v>700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/>
      <c r="D36" s="140"/>
      <c r="E36" s="140"/>
      <c r="F36" s="310">
        <f t="shared" si="6"/>
        <v>0</v>
      </c>
      <c r="G36" s="283">
        <f t="shared" si="7"/>
        <v>0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352949</v>
      </c>
      <c r="D37" s="137">
        <f>SUM(D38:D48)</f>
        <v>0</v>
      </c>
      <c r="E37" s="137">
        <f>SUM(E38:E48)</f>
        <v>0</v>
      </c>
      <c r="F37" s="137">
        <f>SUM(F38:F48)</f>
        <v>0</v>
      </c>
      <c r="G37" s="280">
        <f>SUM(G38:G48)</f>
        <v>352949</v>
      </c>
    </row>
    <row r="38" spans="1:7" s="46" customFormat="1" ht="12" customHeight="1" x14ac:dyDescent="0.2">
      <c r="A38" s="167" t="s">
        <v>53</v>
      </c>
      <c r="B38" s="151" t="s">
        <v>166</v>
      </c>
      <c r="C38" s="139">
        <v>50</v>
      </c>
      <c r="D38" s="139"/>
      <c r="E38" s="139"/>
      <c r="F38" s="181">
        <f t="shared" ref="F38:F48" si="8">D38+E38</f>
        <v>0</v>
      </c>
      <c r="G38" s="281">
        <f t="shared" ref="G38:G48" si="9">C38+F38</f>
        <v>50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12074</v>
      </c>
      <c r="D39" s="138"/>
      <c r="E39" s="138"/>
      <c r="F39" s="309">
        <f t="shared" si="8"/>
        <v>0</v>
      </c>
      <c r="G39" s="282">
        <f t="shared" si="9"/>
        <v>12074</v>
      </c>
    </row>
    <row r="40" spans="1:7" s="46" customFormat="1" ht="12" customHeight="1" x14ac:dyDescent="0.2">
      <c r="A40" s="168" t="s">
        <v>55</v>
      </c>
      <c r="B40" s="152" t="s">
        <v>168</v>
      </c>
      <c r="C40" s="138">
        <v>3530</v>
      </c>
      <c r="D40" s="138"/>
      <c r="E40" s="138"/>
      <c r="F40" s="309">
        <f t="shared" si="8"/>
        <v>0</v>
      </c>
      <c r="G40" s="282">
        <f t="shared" si="9"/>
        <v>3530</v>
      </c>
    </row>
    <row r="41" spans="1:7" s="46" customFormat="1" ht="12" customHeight="1" x14ac:dyDescent="0.2">
      <c r="A41" s="168" t="s">
        <v>97</v>
      </c>
      <c r="B41" s="152" t="s">
        <v>169</v>
      </c>
      <c r="C41" s="138">
        <v>7000</v>
      </c>
      <c r="D41" s="138"/>
      <c r="E41" s="138"/>
      <c r="F41" s="309">
        <f t="shared" si="8"/>
        <v>0</v>
      </c>
      <c r="G41" s="282">
        <f t="shared" si="9"/>
        <v>7000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138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>
        <v>4037</v>
      </c>
      <c r="D43" s="138"/>
      <c r="E43" s="138"/>
      <c r="F43" s="309">
        <f t="shared" si="8"/>
        <v>0</v>
      </c>
      <c r="G43" s="282">
        <f t="shared" si="9"/>
        <v>4037</v>
      </c>
    </row>
    <row r="44" spans="1:7" s="46" customFormat="1" ht="12" customHeight="1" x14ac:dyDescent="0.2">
      <c r="A44" s="168" t="s">
        <v>100</v>
      </c>
      <c r="B44" s="152" t="s">
        <v>172</v>
      </c>
      <c r="C44" s="138">
        <v>324868</v>
      </c>
      <c r="D44" s="138"/>
      <c r="E44" s="138"/>
      <c r="F44" s="309">
        <f t="shared" si="8"/>
        <v>0</v>
      </c>
      <c r="G44" s="282">
        <f t="shared" si="9"/>
        <v>324868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500</v>
      </c>
      <c r="D45" s="138"/>
      <c r="E45" s="138"/>
      <c r="F45" s="309">
        <f t="shared" si="8"/>
        <v>0</v>
      </c>
      <c r="G45" s="282">
        <f t="shared" si="9"/>
        <v>500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141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>
        <v>884</v>
      </c>
      <c r="D47" s="142"/>
      <c r="E47" s="142"/>
      <c r="F47" s="313">
        <f t="shared" si="8"/>
        <v>0</v>
      </c>
      <c r="G47" s="286">
        <f t="shared" si="9"/>
        <v>884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6</v>
      </c>
      <c r="D48" s="142"/>
      <c r="E48" s="142"/>
      <c r="F48" s="313">
        <f t="shared" si="8"/>
        <v>0</v>
      </c>
      <c r="G48" s="286">
        <f t="shared" si="9"/>
        <v>6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31254</v>
      </c>
      <c r="D49" s="137">
        <f>SUM(D50:D54)</f>
        <v>400</v>
      </c>
      <c r="E49" s="137">
        <f>SUM(E50:E54)</f>
        <v>0</v>
      </c>
      <c r="F49" s="137">
        <f>SUM(F50:F54)</f>
        <v>400</v>
      </c>
      <c r="G49" s="280">
        <f>SUM(G50:G54)</f>
        <v>31654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182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>
        <v>31254</v>
      </c>
      <c r="D51" s="141">
        <v>400</v>
      </c>
      <c r="E51" s="141"/>
      <c r="F51" s="307">
        <f>D51+E51</f>
        <v>400</v>
      </c>
      <c r="G51" s="285">
        <f>C51+F51</f>
        <v>31654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141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141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142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500</v>
      </c>
      <c r="D55" s="13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500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139"/>
      <c r="E56" s="139"/>
      <c r="F56" s="181">
        <f>D56+E56</f>
        <v>0</v>
      </c>
      <c r="G56" s="281">
        <f>C56+F56</f>
        <v>0</v>
      </c>
    </row>
    <row r="57" spans="1:7" s="46" customFormat="1" ht="22.5" x14ac:dyDescent="0.2">
      <c r="A57" s="168" t="s">
        <v>59</v>
      </c>
      <c r="B57" s="152" t="s">
        <v>294</v>
      </c>
      <c r="C57" s="138">
        <v>500</v>
      </c>
      <c r="D57" s="138"/>
      <c r="E57" s="138"/>
      <c r="F57" s="309">
        <f>D57+E57</f>
        <v>0</v>
      </c>
      <c r="G57" s="282">
        <f>C57+F57</f>
        <v>500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138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14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4650</v>
      </c>
      <c r="D60" s="137">
        <f>SUM(D61:D63)</f>
        <v>0</v>
      </c>
      <c r="E60" s="137">
        <f>SUM(E61:E63)</f>
        <v>0</v>
      </c>
      <c r="F60" s="137">
        <f>SUM(F61:F63)</f>
        <v>0</v>
      </c>
      <c r="G60" s="280">
        <f>SUM(G61:G63)</f>
        <v>4650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141"/>
      <c r="E61" s="141"/>
      <c r="F61" s="307">
        <f>D61+E61</f>
        <v>0</v>
      </c>
      <c r="G61" s="285">
        <f>C61+F61</f>
        <v>0</v>
      </c>
    </row>
    <row r="62" spans="1:7" s="46" customFormat="1" ht="22.5" x14ac:dyDescent="0.2">
      <c r="A62" s="168" t="s">
        <v>104</v>
      </c>
      <c r="B62" s="152" t="s">
        <v>295</v>
      </c>
      <c r="C62" s="141">
        <v>4650</v>
      </c>
      <c r="D62" s="141"/>
      <c r="E62" s="141"/>
      <c r="F62" s="307">
        <f>D62+E62</f>
        <v>0</v>
      </c>
      <c r="G62" s="285">
        <f>C62+F62</f>
        <v>4650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141"/>
      <c r="E63" s="141"/>
      <c r="F63" s="307">
        <f>D63+E63</f>
        <v>0</v>
      </c>
      <c r="G63" s="285">
        <f>C63+F63</f>
        <v>0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141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1662062</v>
      </c>
      <c r="D65" s="143">
        <f>+D8+D15+D22+D29+D37+D49+D55+D60</f>
        <v>13094</v>
      </c>
      <c r="E65" s="143">
        <f>+E8+E15+E22+E29+E37+E49+E55+E60</f>
        <v>2785</v>
      </c>
      <c r="F65" s="143">
        <f>+F8+F15+F22+F29+F37+F49+F55+F60</f>
        <v>15879</v>
      </c>
      <c r="G65" s="284">
        <f>+G8+G15+G22+G29+G37+G49+G55+G60</f>
        <v>1677941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13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141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141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79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1112045</v>
      </c>
      <c r="D75" s="137">
        <f>SUM(D76:D77)</f>
        <v>27875</v>
      </c>
      <c r="E75" s="137">
        <f>SUM(E76:E77)</f>
        <v>0</v>
      </c>
      <c r="F75" s="137">
        <f>SUM(F76:F77)</f>
        <v>27875</v>
      </c>
      <c r="G75" s="280">
        <f>SUM(G76:G77)</f>
        <v>1139920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1112045</v>
      </c>
      <c r="D76" s="141">
        <v>27875</v>
      </c>
      <c r="E76" s="141"/>
      <c r="F76" s="307">
        <f>D76+E76</f>
        <v>27875</v>
      </c>
      <c r="G76" s="285">
        <f>C76+F76</f>
        <v>1139920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0">
        <f>SUM(G79:G81)</f>
        <v>0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446</v>
      </c>
      <c r="C81" s="141"/>
      <c r="D81" s="141"/>
      <c r="E81" s="141"/>
      <c r="F81" s="307">
        <f>D81+E81</f>
        <v>0</v>
      </c>
      <c r="G81" s="285">
        <f>C81+F81</f>
        <v>0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1112045</v>
      </c>
      <c r="D89" s="143">
        <f>+D66+D70+D75+D78+D82+D88+D87</f>
        <v>27875</v>
      </c>
      <c r="E89" s="143">
        <f>+E66+E70+E75+E78+E82+E88+E87</f>
        <v>0</v>
      </c>
      <c r="F89" s="143">
        <f>+F66+F70+F75+F78+F82+F88+F87</f>
        <v>27875</v>
      </c>
      <c r="G89" s="284">
        <f>+G66+G70+G75+G78+G82+G88+G87</f>
        <v>1139920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2774107</v>
      </c>
      <c r="D90" s="143">
        <f>+D65+D89</f>
        <v>40969</v>
      </c>
      <c r="E90" s="143">
        <f>+E65+E89</f>
        <v>2785</v>
      </c>
      <c r="F90" s="143">
        <f>+F65+F89</f>
        <v>43754</v>
      </c>
      <c r="G90" s="284">
        <f>+G65+G89</f>
        <v>2817861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405" t="s">
        <v>38</v>
      </c>
      <c r="B92" s="406"/>
      <c r="C92" s="406"/>
      <c r="D92" s="406"/>
      <c r="E92" s="406"/>
      <c r="F92" s="406"/>
      <c r="G92" s="407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1132271</v>
      </c>
      <c r="D93" s="136">
        <f>+D94+D95+D96+D97+D98+D111</f>
        <v>22048</v>
      </c>
      <c r="E93" s="136">
        <f>+E94+E95+E96+E97+E98+E111</f>
        <v>-4092</v>
      </c>
      <c r="F93" s="136">
        <f>+F94+F95+F96+F97+F98+F111</f>
        <v>17956</v>
      </c>
      <c r="G93" s="293">
        <f>+G94+G95+G96+G97+G98+G111</f>
        <v>1150227</v>
      </c>
    </row>
    <row r="94" spans="1:7" ht="12" customHeight="1" x14ac:dyDescent="0.2">
      <c r="A94" s="175" t="s">
        <v>60</v>
      </c>
      <c r="B94" s="8" t="s">
        <v>34</v>
      </c>
      <c r="C94" s="199">
        <v>34269</v>
      </c>
      <c r="D94" s="199">
        <v>7547</v>
      </c>
      <c r="E94" s="199"/>
      <c r="F94" s="308">
        <f t="shared" ref="F94:F113" si="12">D94+E94</f>
        <v>7547</v>
      </c>
      <c r="G94" s="294">
        <f t="shared" ref="G94:G113" si="13">C94+F94</f>
        <v>41816</v>
      </c>
    </row>
    <row r="95" spans="1:7" ht="12" customHeight="1" x14ac:dyDescent="0.2">
      <c r="A95" s="168" t="s">
        <v>61</v>
      </c>
      <c r="B95" s="6" t="s">
        <v>105</v>
      </c>
      <c r="C95" s="138">
        <v>5156</v>
      </c>
      <c r="D95" s="138">
        <v>770</v>
      </c>
      <c r="E95" s="138"/>
      <c r="F95" s="309">
        <f t="shared" si="12"/>
        <v>770</v>
      </c>
      <c r="G95" s="282">
        <f t="shared" si="13"/>
        <v>5926</v>
      </c>
    </row>
    <row r="96" spans="1:7" ht="12" customHeight="1" x14ac:dyDescent="0.2">
      <c r="A96" s="168" t="s">
        <v>62</v>
      </c>
      <c r="B96" s="6" t="s">
        <v>79</v>
      </c>
      <c r="C96" s="140">
        <v>540856</v>
      </c>
      <c r="D96" s="140">
        <v>6782</v>
      </c>
      <c r="E96" s="140">
        <v>521</v>
      </c>
      <c r="F96" s="310">
        <f t="shared" si="12"/>
        <v>7303</v>
      </c>
      <c r="G96" s="283">
        <f t="shared" si="13"/>
        <v>548159</v>
      </c>
    </row>
    <row r="97" spans="1:7" ht="12" customHeight="1" x14ac:dyDescent="0.2">
      <c r="A97" s="168" t="s">
        <v>63</v>
      </c>
      <c r="B97" s="9" t="s">
        <v>106</v>
      </c>
      <c r="C97" s="140">
        <v>24131</v>
      </c>
      <c r="D97" s="140"/>
      <c r="E97" s="140">
        <v>4000</v>
      </c>
      <c r="F97" s="310">
        <f t="shared" si="12"/>
        <v>4000</v>
      </c>
      <c r="G97" s="283">
        <f t="shared" si="13"/>
        <v>28131</v>
      </c>
    </row>
    <row r="98" spans="1:7" ht="12" customHeight="1" x14ac:dyDescent="0.2">
      <c r="A98" s="168" t="s">
        <v>71</v>
      </c>
      <c r="B98" s="17" t="s">
        <v>107</v>
      </c>
      <c r="C98" s="140">
        <v>468821</v>
      </c>
      <c r="D98" s="140">
        <v>4973</v>
      </c>
      <c r="E98" s="140">
        <v>1492</v>
      </c>
      <c r="F98" s="310">
        <f t="shared" si="12"/>
        <v>6465</v>
      </c>
      <c r="G98" s="283">
        <f t="shared" si="13"/>
        <v>475286</v>
      </c>
    </row>
    <row r="99" spans="1:7" ht="12" customHeight="1" x14ac:dyDescent="0.2">
      <c r="A99" s="168" t="s">
        <v>64</v>
      </c>
      <c r="B99" s="6" t="s">
        <v>365</v>
      </c>
      <c r="C99" s="140"/>
      <c r="D99" s="140">
        <v>80</v>
      </c>
      <c r="E99" s="140"/>
      <c r="F99" s="310">
        <f t="shared" si="12"/>
        <v>80</v>
      </c>
      <c r="G99" s="283">
        <f t="shared" si="13"/>
        <v>80</v>
      </c>
    </row>
    <row r="100" spans="1:7" ht="12" customHeight="1" x14ac:dyDescent="0.2">
      <c r="A100" s="168" t="s">
        <v>65</v>
      </c>
      <c r="B100" s="53" t="s">
        <v>306</v>
      </c>
      <c r="C100" s="140"/>
      <c r="D100" s="14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14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140"/>
      <c r="E102" s="140"/>
      <c r="F102" s="310">
        <f t="shared" si="12"/>
        <v>0</v>
      </c>
      <c r="G102" s="283">
        <f t="shared" si="13"/>
        <v>0</v>
      </c>
    </row>
    <row r="103" spans="1:7" ht="22.5" x14ac:dyDescent="0.2">
      <c r="A103" s="168" t="s">
        <v>74</v>
      </c>
      <c r="B103" s="54" t="s">
        <v>241</v>
      </c>
      <c r="C103" s="140"/>
      <c r="D103" s="14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14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>
        <v>337048</v>
      </c>
      <c r="D105" s="140">
        <v>3489</v>
      </c>
      <c r="E105" s="140">
        <v>580</v>
      </c>
      <c r="F105" s="310">
        <f t="shared" si="12"/>
        <v>4069</v>
      </c>
      <c r="G105" s="283">
        <f t="shared" si="13"/>
        <v>341117</v>
      </c>
    </row>
    <row r="106" spans="1:7" ht="12" customHeight="1" x14ac:dyDescent="0.2">
      <c r="A106" s="168" t="s">
        <v>108</v>
      </c>
      <c r="B106" s="53" t="s">
        <v>244</v>
      </c>
      <c r="C106" s="140"/>
      <c r="D106" s="14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14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14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14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>
        <v>131773</v>
      </c>
      <c r="D110" s="138">
        <v>1404</v>
      </c>
      <c r="E110" s="138">
        <v>912</v>
      </c>
      <c r="F110" s="309">
        <f t="shared" si="12"/>
        <v>2316</v>
      </c>
      <c r="G110" s="282">
        <f t="shared" si="13"/>
        <v>134089</v>
      </c>
    </row>
    <row r="111" spans="1:7" ht="12" customHeight="1" x14ac:dyDescent="0.2">
      <c r="A111" s="168" t="s">
        <v>308</v>
      </c>
      <c r="B111" s="9" t="s">
        <v>35</v>
      </c>
      <c r="C111" s="138">
        <v>59038</v>
      </c>
      <c r="D111" s="138">
        <v>1976</v>
      </c>
      <c r="E111" s="138">
        <v>-10105</v>
      </c>
      <c r="F111" s="309">
        <f t="shared" si="12"/>
        <v>-8129</v>
      </c>
      <c r="G111" s="282">
        <f t="shared" si="13"/>
        <v>50909</v>
      </c>
    </row>
    <row r="112" spans="1:7" ht="12" customHeight="1" x14ac:dyDescent="0.2">
      <c r="A112" s="169" t="s">
        <v>309</v>
      </c>
      <c r="B112" s="6" t="s">
        <v>366</v>
      </c>
      <c r="C112" s="140">
        <v>15436</v>
      </c>
      <c r="D112" s="140">
        <v>3913</v>
      </c>
      <c r="E112" s="140">
        <v>-9343</v>
      </c>
      <c r="F112" s="310">
        <f t="shared" si="12"/>
        <v>-5430</v>
      </c>
      <c r="G112" s="283">
        <f t="shared" si="13"/>
        <v>10006</v>
      </c>
    </row>
    <row r="113" spans="1:7" ht="12" customHeight="1" thickBot="1" x14ac:dyDescent="0.25">
      <c r="A113" s="177" t="s">
        <v>310</v>
      </c>
      <c r="B113" s="56" t="s">
        <v>367</v>
      </c>
      <c r="C113" s="200">
        <v>43602</v>
      </c>
      <c r="D113" s="200">
        <v>-1937</v>
      </c>
      <c r="E113" s="200">
        <v>-762</v>
      </c>
      <c r="F113" s="311">
        <f t="shared" si="12"/>
        <v>-2699</v>
      </c>
      <c r="G113" s="295">
        <f t="shared" si="13"/>
        <v>40903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1468507</v>
      </c>
      <c r="D114" s="137">
        <f>+D115+D117+D119</f>
        <v>17769</v>
      </c>
      <c r="E114" s="137">
        <f>+E115+E117+E119</f>
        <v>6877</v>
      </c>
      <c r="F114" s="137">
        <f>+F115+F117+F119</f>
        <v>24646</v>
      </c>
      <c r="G114" s="280">
        <f>+G115+G117+G119</f>
        <v>1493153</v>
      </c>
    </row>
    <row r="115" spans="1:7" ht="12" customHeight="1" x14ac:dyDescent="0.2">
      <c r="A115" s="167" t="s">
        <v>66</v>
      </c>
      <c r="B115" s="6" t="s">
        <v>123</v>
      </c>
      <c r="C115" s="139">
        <v>1363165</v>
      </c>
      <c r="D115" s="139">
        <v>5482</v>
      </c>
      <c r="E115" s="139"/>
      <c r="F115" s="181">
        <f t="shared" ref="F115:F127" si="14">D115+E115</f>
        <v>5482</v>
      </c>
      <c r="G115" s="281">
        <f t="shared" ref="G115:G127" si="15">C115+F115</f>
        <v>1368647</v>
      </c>
    </row>
    <row r="116" spans="1:7" ht="12" customHeight="1" x14ac:dyDescent="0.2">
      <c r="A116" s="167" t="s">
        <v>67</v>
      </c>
      <c r="B116" s="10" t="s">
        <v>253</v>
      </c>
      <c r="C116" s="139">
        <v>866513</v>
      </c>
      <c r="D116" s="139"/>
      <c r="E116" s="139"/>
      <c r="F116" s="181">
        <f t="shared" si="14"/>
        <v>0</v>
      </c>
      <c r="G116" s="281">
        <f t="shared" si="15"/>
        <v>866513</v>
      </c>
    </row>
    <row r="117" spans="1:7" ht="12" customHeight="1" x14ac:dyDescent="0.2">
      <c r="A117" s="167" t="s">
        <v>68</v>
      </c>
      <c r="B117" s="10" t="s">
        <v>109</v>
      </c>
      <c r="C117" s="138">
        <v>93916</v>
      </c>
      <c r="D117" s="138">
        <v>11466</v>
      </c>
      <c r="E117" s="138">
        <v>6877</v>
      </c>
      <c r="F117" s="309">
        <f t="shared" si="14"/>
        <v>18343</v>
      </c>
      <c r="G117" s="282">
        <f t="shared" si="15"/>
        <v>112259</v>
      </c>
    </row>
    <row r="118" spans="1:7" ht="12" customHeight="1" x14ac:dyDescent="0.2">
      <c r="A118" s="167" t="s">
        <v>69</v>
      </c>
      <c r="B118" s="10" t="s">
        <v>254</v>
      </c>
      <c r="C118" s="138"/>
      <c r="D118" s="138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>
        <v>11426</v>
      </c>
      <c r="D119" s="138">
        <v>821</v>
      </c>
      <c r="E119" s="138"/>
      <c r="F119" s="309">
        <f t="shared" si="14"/>
        <v>821</v>
      </c>
      <c r="G119" s="282">
        <f t="shared" si="15"/>
        <v>12247</v>
      </c>
    </row>
    <row r="120" spans="1:7" ht="12" customHeight="1" x14ac:dyDescent="0.2">
      <c r="A120" s="167" t="s">
        <v>76</v>
      </c>
      <c r="B120" s="79" t="s">
        <v>296</v>
      </c>
      <c r="C120" s="138"/>
      <c r="D120" s="138"/>
      <c r="E120" s="138"/>
      <c r="F120" s="309">
        <f t="shared" si="14"/>
        <v>0</v>
      </c>
      <c r="G120" s="282">
        <f t="shared" si="15"/>
        <v>0</v>
      </c>
    </row>
    <row r="121" spans="1:7" ht="22.5" x14ac:dyDescent="0.2">
      <c r="A121" s="167" t="s">
        <v>78</v>
      </c>
      <c r="B121" s="147" t="s">
        <v>259</v>
      </c>
      <c r="C121" s="138"/>
      <c r="D121" s="138"/>
      <c r="E121" s="138"/>
      <c r="F121" s="309">
        <f t="shared" si="14"/>
        <v>0</v>
      </c>
      <c r="G121" s="282">
        <f t="shared" si="15"/>
        <v>0</v>
      </c>
    </row>
    <row r="122" spans="1:7" ht="22.5" x14ac:dyDescent="0.2">
      <c r="A122" s="167" t="s">
        <v>110</v>
      </c>
      <c r="B122" s="54" t="s">
        <v>242</v>
      </c>
      <c r="C122" s="138"/>
      <c r="D122" s="138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>
        <v>8658</v>
      </c>
      <c r="D123" s="138"/>
      <c r="E123" s="138"/>
      <c r="F123" s="309">
        <f t="shared" si="14"/>
        <v>0</v>
      </c>
      <c r="G123" s="282">
        <f t="shared" si="15"/>
        <v>8658</v>
      </c>
    </row>
    <row r="124" spans="1:7" ht="12" customHeight="1" x14ac:dyDescent="0.2">
      <c r="A124" s="167" t="s">
        <v>112</v>
      </c>
      <c r="B124" s="54" t="s">
        <v>257</v>
      </c>
      <c r="C124" s="138"/>
      <c r="D124" s="138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138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138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>
        <v>2768</v>
      </c>
      <c r="D127" s="140">
        <v>821</v>
      </c>
      <c r="E127" s="140"/>
      <c r="F127" s="310">
        <f t="shared" si="14"/>
        <v>821</v>
      </c>
      <c r="G127" s="283">
        <f t="shared" si="15"/>
        <v>3589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2600778</v>
      </c>
      <c r="D128" s="137">
        <f>+D93+D114</f>
        <v>39817</v>
      </c>
      <c r="E128" s="137">
        <f>+E93+E114</f>
        <v>2785</v>
      </c>
      <c r="F128" s="137">
        <f>+F93+F114</f>
        <v>42602</v>
      </c>
      <c r="G128" s="280">
        <f>+G93+G114</f>
        <v>2643380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137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138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138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138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13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138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138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138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138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138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138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173329</v>
      </c>
      <c r="D140" s="143">
        <f>+D141+D142+D144+D145+D143</f>
        <v>1152</v>
      </c>
      <c r="E140" s="143">
        <f>+E141+E142+E144+E145+E143</f>
        <v>0</v>
      </c>
      <c r="F140" s="143">
        <f>+F141+F142+F144+F145+F143</f>
        <v>1152</v>
      </c>
      <c r="G140" s="284">
        <f>+G141+G142+G144+G145+G143</f>
        <v>174481</v>
      </c>
      <c r="M140" s="76"/>
    </row>
    <row r="141" spans="1:13" x14ac:dyDescent="0.2">
      <c r="A141" s="167" t="s">
        <v>56</v>
      </c>
      <c r="B141" s="7" t="s">
        <v>260</v>
      </c>
      <c r="C141" s="138"/>
      <c r="D141" s="138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>
        <v>15227</v>
      </c>
      <c r="D142" s="138"/>
      <c r="E142" s="138"/>
      <c r="F142" s="309">
        <f>D142+E142</f>
        <v>0</v>
      </c>
      <c r="G142" s="282">
        <f>C142+F142</f>
        <v>15227</v>
      </c>
    </row>
    <row r="143" spans="1:13" ht="12" customHeight="1" x14ac:dyDescent="0.2">
      <c r="A143" s="167" t="s">
        <v>177</v>
      </c>
      <c r="B143" s="7" t="s">
        <v>374</v>
      </c>
      <c r="C143" s="138">
        <v>158102</v>
      </c>
      <c r="D143" s="138">
        <v>1152</v>
      </c>
      <c r="E143" s="138"/>
      <c r="F143" s="309">
        <f>D143+E143</f>
        <v>1152</v>
      </c>
      <c r="G143" s="282">
        <f>C143+F143</f>
        <v>159254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138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138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0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138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138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138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138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14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0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0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173329</v>
      </c>
      <c r="D154" s="204">
        <f>+D129+D133+D140+D146+D152+D153</f>
        <v>1152</v>
      </c>
      <c r="E154" s="204">
        <f>+E129+E133+E140+E146+E152+E153</f>
        <v>0</v>
      </c>
      <c r="F154" s="204">
        <f>+F129+F133+F140+F146+F152+F153</f>
        <v>1152</v>
      </c>
      <c r="G154" s="297">
        <f>+G129+G133+G140+G146+G152+G153</f>
        <v>174481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2774107</v>
      </c>
      <c r="D155" s="204">
        <f>+D128+D154</f>
        <v>40969</v>
      </c>
      <c r="E155" s="204">
        <f>+E128+E154</f>
        <v>2785</v>
      </c>
      <c r="F155" s="204">
        <f>+F128+F154</f>
        <v>43754</v>
      </c>
      <c r="G155" s="297">
        <f>+G128+G154</f>
        <v>2817861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3</v>
      </c>
      <c r="D157" s="239">
        <v>3</v>
      </c>
      <c r="E157" s="239"/>
      <c r="F157" s="330">
        <f>D157+E157</f>
        <v>3</v>
      </c>
      <c r="G157" s="331">
        <f>C157+F157</f>
        <v>6</v>
      </c>
    </row>
    <row r="158" spans="1:7" ht="14.25" customHeight="1" thickBot="1" x14ac:dyDescent="0.25">
      <c r="A158" s="74" t="s">
        <v>120</v>
      </c>
      <c r="B158" s="75"/>
      <c r="C158" s="239">
        <v>15</v>
      </c>
      <c r="D158" s="239">
        <v>15</v>
      </c>
      <c r="E158" s="239"/>
      <c r="F158" s="330">
        <f>D158+E158</f>
        <v>15</v>
      </c>
      <c r="G158" s="331">
        <f>C158+F158</f>
        <v>30</v>
      </c>
    </row>
  </sheetData>
  <sheetProtection formatCells="0"/>
  <mergeCells count="4">
    <mergeCell ref="A7:G7"/>
    <mergeCell ref="B2:D2"/>
    <mergeCell ref="B3:D3"/>
    <mergeCell ref="A92:G92"/>
  </mergeCells>
  <phoneticPr fontId="0" type="noConversion"/>
  <printOptions horizontalCentered="1"/>
  <pageMargins left="0.19685039370078741" right="0.19685039370078741" top="0.59055118110236227" bottom="0.98425196850393704" header="0.78740157480314965" footer="0.78740157480314965"/>
  <pageSetup paperSize="9" scale="62" fitToHeight="2" orientation="portrait" r:id="rId1"/>
  <headerFooter alignWithMargins="0">
    <oddFooter>&amp;C&amp;P</oddFoot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zoomScale="110" zoomScaleNormal="110" zoomScaleSheetLayoutView="100" workbookViewId="0">
      <selection sqref="A1:XFD1048576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434</v>
      </c>
    </row>
    <row r="2" spans="1:7" s="43" customFormat="1" ht="21" customHeight="1" thickBot="1" x14ac:dyDescent="0.25">
      <c r="A2" s="234" t="s">
        <v>41</v>
      </c>
      <c r="B2" s="408" t="s">
        <v>458</v>
      </c>
      <c r="C2" s="408"/>
      <c r="D2" s="409"/>
      <c r="E2" s="265"/>
      <c r="F2" s="288"/>
      <c r="G2" s="343" t="s">
        <v>39</v>
      </c>
    </row>
    <row r="3" spans="1:7" s="43" customFormat="1" ht="36.75" thickBot="1" x14ac:dyDescent="0.25">
      <c r="A3" s="234" t="s">
        <v>118</v>
      </c>
      <c r="B3" s="410" t="s">
        <v>288</v>
      </c>
      <c r="C3" s="410"/>
      <c r="D3" s="411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454</v>
      </c>
      <c r="E5" s="328" t="s">
        <v>512</v>
      </c>
      <c r="F5" s="328" t="s">
        <v>448</v>
      </c>
      <c r="G5" s="329" t="s">
        <v>514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456</v>
      </c>
      <c r="G6" s="326" t="s">
        <v>457</v>
      </c>
    </row>
    <row r="7" spans="1:7" s="41" customFormat="1" ht="15.95" customHeight="1" thickBot="1" x14ac:dyDescent="0.25">
      <c r="A7" s="405" t="s">
        <v>37</v>
      </c>
      <c r="B7" s="406"/>
      <c r="C7" s="406"/>
      <c r="D7" s="406"/>
      <c r="E7" s="406"/>
      <c r="F7" s="406"/>
      <c r="G7" s="407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0</v>
      </c>
      <c r="D8" s="137">
        <f>+D9+D10+D11+D12+D13+D14</f>
        <v>0</v>
      </c>
      <c r="E8" s="137">
        <f>+E9+E10+E11+E12+E13+E14</f>
        <v>0</v>
      </c>
      <c r="F8" s="137">
        <f>+F9+F10+F11+F12+F13+F14</f>
        <v>0</v>
      </c>
      <c r="G8" s="280">
        <f>+G9+G10+G11+G12+G13+G14</f>
        <v>0</v>
      </c>
    </row>
    <row r="9" spans="1:7" s="45" customFormat="1" ht="12" customHeight="1" x14ac:dyDescent="0.2">
      <c r="A9" s="167" t="s">
        <v>60</v>
      </c>
      <c r="B9" s="151" t="s">
        <v>143</v>
      </c>
      <c r="C9" s="139"/>
      <c r="D9" s="139"/>
      <c r="E9" s="139"/>
      <c r="F9" s="181">
        <f t="shared" ref="F9:F14" si="0">D9+E9</f>
        <v>0</v>
      </c>
      <c r="G9" s="281">
        <f t="shared" ref="G9:G14" si="1">C9+F9</f>
        <v>0</v>
      </c>
    </row>
    <row r="10" spans="1:7" s="46" customFormat="1" ht="12" customHeight="1" x14ac:dyDescent="0.2">
      <c r="A10" s="168" t="s">
        <v>61</v>
      </c>
      <c r="B10" s="152" t="s">
        <v>144</v>
      </c>
      <c r="C10" s="138"/>
      <c r="D10" s="138"/>
      <c r="E10" s="138"/>
      <c r="F10" s="181">
        <f t="shared" si="0"/>
        <v>0</v>
      </c>
      <c r="G10" s="281">
        <f t="shared" si="1"/>
        <v>0</v>
      </c>
    </row>
    <row r="11" spans="1:7" s="46" customFormat="1" ht="12" customHeight="1" x14ac:dyDescent="0.2">
      <c r="A11" s="168" t="s">
        <v>62</v>
      </c>
      <c r="B11" s="152" t="s">
        <v>145</v>
      </c>
      <c r="C11" s="138"/>
      <c r="D11" s="138"/>
      <c r="E11" s="138"/>
      <c r="F11" s="181">
        <f t="shared" si="0"/>
        <v>0</v>
      </c>
      <c r="G11" s="281">
        <f t="shared" si="1"/>
        <v>0</v>
      </c>
    </row>
    <row r="12" spans="1:7" s="46" customFormat="1" ht="12" customHeight="1" x14ac:dyDescent="0.2">
      <c r="A12" s="168" t="s">
        <v>63</v>
      </c>
      <c r="B12" s="152" t="s">
        <v>146</v>
      </c>
      <c r="C12" s="138"/>
      <c r="D12" s="138"/>
      <c r="E12" s="138"/>
      <c r="F12" s="181">
        <f t="shared" si="0"/>
        <v>0</v>
      </c>
      <c r="G12" s="281">
        <f t="shared" si="1"/>
        <v>0</v>
      </c>
    </row>
    <row r="13" spans="1:7" s="46" customFormat="1" ht="12" customHeight="1" x14ac:dyDescent="0.2">
      <c r="A13" s="168" t="s">
        <v>80</v>
      </c>
      <c r="B13" s="152" t="s">
        <v>360</v>
      </c>
      <c r="C13" s="138"/>
      <c r="D13" s="138"/>
      <c r="E13" s="138"/>
      <c r="F13" s="181">
        <f t="shared" si="0"/>
        <v>0</v>
      </c>
      <c r="G13" s="281">
        <f t="shared" si="1"/>
        <v>0</v>
      </c>
    </row>
    <row r="14" spans="1:7" s="45" customFormat="1" ht="12" customHeight="1" thickBot="1" x14ac:dyDescent="0.25">
      <c r="A14" s="169" t="s">
        <v>64</v>
      </c>
      <c r="B14" s="153" t="s">
        <v>298</v>
      </c>
      <c r="C14" s="138"/>
      <c r="D14" s="138"/>
      <c r="E14" s="138"/>
      <c r="F14" s="181">
        <f t="shared" si="0"/>
        <v>0</v>
      </c>
      <c r="G14" s="281">
        <f t="shared" si="1"/>
        <v>0</v>
      </c>
    </row>
    <row r="15" spans="1:7" s="45" customFormat="1" ht="21.75" thickBot="1" x14ac:dyDescent="0.25">
      <c r="A15" s="25" t="s">
        <v>6</v>
      </c>
      <c r="B15" s="78" t="s">
        <v>147</v>
      </c>
      <c r="C15" s="137">
        <f>+C16+C17+C18+C19+C20</f>
        <v>19901</v>
      </c>
      <c r="D15" s="137">
        <f>+D16+D17+D18+D19+D20</f>
        <v>2078</v>
      </c>
      <c r="E15" s="137">
        <f>+E16+E17+E18+E19+E20</f>
        <v>0</v>
      </c>
      <c r="F15" s="137">
        <f>+F16+F17+F18+F19+F20</f>
        <v>2078</v>
      </c>
      <c r="G15" s="280">
        <f>+G16+G17+G18+G19+G20</f>
        <v>21979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139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138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138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138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>
        <v>19901</v>
      </c>
      <c r="D20" s="138">
        <v>2078</v>
      </c>
      <c r="E20" s="138"/>
      <c r="F20" s="309">
        <f t="shared" si="2"/>
        <v>2078</v>
      </c>
      <c r="G20" s="282">
        <f t="shared" si="3"/>
        <v>21979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14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0</v>
      </c>
      <c r="D22" s="137">
        <f>+D23+D24+D25+D26+D27</f>
        <v>0</v>
      </c>
      <c r="E22" s="137">
        <f>+E23+E24+E25+E26+E27</f>
        <v>0</v>
      </c>
      <c r="F22" s="137">
        <f>+F23+F24+F25+F26+F27</f>
        <v>0</v>
      </c>
      <c r="G22" s="280">
        <f>+G23+G24+G25+G26+G27</f>
        <v>0</v>
      </c>
    </row>
    <row r="23" spans="1:7" s="46" customFormat="1" ht="12" customHeight="1" x14ac:dyDescent="0.2">
      <c r="A23" s="167" t="s">
        <v>49</v>
      </c>
      <c r="B23" s="151" t="s">
        <v>153</v>
      </c>
      <c r="C23" s="139"/>
      <c r="D23" s="139"/>
      <c r="E23" s="139"/>
      <c r="F23" s="181">
        <f t="shared" ref="F23:F28" si="4">D23+E23</f>
        <v>0</v>
      </c>
      <c r="G23" s="281">
        <f t="shared" ref="G23:G28" si="5">C23+F23</f>
        <v>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138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138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138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/>
      <c r="D27" s="138"/>
      <c r="E27" s="138"/>
      <c r="F27" s="309">
        <f t="shared" si="4"/>
        <v>0</v>
      </c>
      <c r="G27" s="282">
        <f t="shared" si="5"/>
        <v>0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/>
      <c r="D28" s="140"/>
      <c r="E28" s="140"/>
      <c r="F28" s="310">
        <f t="shared" si="4"/>
        <v>0</v>
      </c>
      <c r="G28" s="283">
        <f t="shared" si="5"/>
        <v>0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5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5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423</v>
      </c>
      <c r="C31" s="138"/>
      <c r="D31" s="138"/>
      <c r="E31" s="138"/>
      <c r="F31" s="309">
        <f t="shared" si="6"/>
        <v>0</v>
      </c>
      <c r="G31" s="282">
        <f t="shared" si="7"/>
        <v>0</v>
      </c>
    </row>
    <row r="32" spans="1:7" s="46" customFormat="1" ht="12" customHeight="1" x14ac:dyDescent="0.2">
      <c r="A32" s="168" t="s">
        <v>159</v>
      </c>
      <c r="B32" s="152" t="s">
        <v>424</v>
      </c>
      <c r="C32" s="138"/>
      <c r="D32" s="138"/>
      <c r="E32" s="138"/>
      <c r="F32" s="309">
        <f t="shared" si="6"/>
        <v>0</v>
      </c>
      <c r="G32" s="282">
        <f t="shared" si="7"/>
        <v>0</v>
      </c>
    </row>
    <row r="33" spans="1:7" s="46" customFormat="1" ht="12" customHeight="1" x14ac:dyDescent="0.2">
      <c r="A33" s="168" t="s">
        <v>160</v>
      </c>
      <c r="B33" s="152" t="s">
        <v>425</v>
      </c>
      <c r="C33" s="138"/>
      <c r="D33" s="138"/>
      <c r="E33" s="138"/>
      <c r="F33" s="309">
        <f t="shared" si="6"/>
        <v>0</v>
      </c>
      <c r="G33" s="282">
        <f t="shared" si="7"/>
        <v>0</v>
      </c>
    </row>
    <row r="34" spans="1:7" s="46" customFormat="1" ht="12" customHeight="1" x14ac:dyDescent="0.2">
      <c r="A34" s="168" t="s">
        <v>426</v>
      </c>
      <c r="B34" s="152" t="s">
        <v>161</v>
      </c>
      <c r="C34" s="138"/>
      <c r="D34" s="138"/>
      <c r="E34" s="138"/>
      <c r="F34" s="309">
        <f t="shared" si="6"/>
        <v>0</v>
      </c>
      <c r="G34" s="282">
        <f t="shared" si="7"/>
        <v>0</v>
      </c>
    </row>
    <row r="35" spans="1:7" s="46" customFormat="1" ht="12" customHeight="1" x14ac:dyDescent="0.2">
      <c r="A35" s="168" t="s">
        <v>427</v>
      </c>
      <c r="B35" s="152" t="s">
        <v>162</v>
      </c>
      <c r="C35" s="138"/>
      <c r="D35" s="138"/>
      <c r="E35" s="138"/>
      <c r="F35" s="309">
        <f t="shared" si="6"/>
        <v>0</v>
      </c>
      <c r="G35" s="282">
        <f t="shared" si="7"/>
        <v>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>
        <v>5</v>
      </c>
      <c r="D36" s="140"/>
      <c r="E36" s="140"/>
      <c r="F36" s="310">
        <f t="shared" si="6"/>
        <v>0</v>
      </c>
      <c r="G36" s="283">
        <f t="shared" si="7"/>
        <v>5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2310</v>
      </c>
      <c r="D37" s="137">
        <f>SUM(D38:D48)</f>
        <v>412</v>
      </c>
      <c r="E37" s="137">
        <f>SUM(E38:E48)</f>
        <v>0</v>
      </c>
      <c r="F37" s="137">
        <f>SUM(F38:F48)</f>
        <v>412</v>
      </c>
      <c r="G37" s="280">
        <f>SUM(G38:G48)</f>
        <v>2722</v>
      </c>
    </row>
    <row r="38" spans="1:7" s="46" customFormat="1" ht="12" customHeight="1" x14ac:dyDescent="0.2">
      <c r="A38" s="167" t="s">
        <v>53</v>
      </c>
      <c r="B38" s="151" t="s">
        <v>166</v>
      </c>
      <c r="C38" s="139"/>
      <c r="D38" s="139"/>
      <c r="E38" s="139"/>
      <c r="F38" s="181">
        <f t="shared" ref="F38:F48" si="8">D38+E38</f>
        <v>0</v>
      </c>
      <c r="G38" s="281">
        <f t="shared" ref="G38:G48" si="9">C38+F38</f>
        <v>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210</v>
      </c>
      <c r="D39" s="138"/>
      <c r="E39" s="138"/>
      <c r="F39" s="309">
        <f t="shared" si="8"/>
        <v>0</v>
      </c>
      <c r="G39" s="282">
        <f t="shared" si="9"/>
        <v>210</v>
      </c>
    </row>
    <row r="40" spans="1:7" s="46" customFormat="1" ht="12" customHeight="1" x14ac:dyDescent="0.2">
      <c r="A40" s="168" t="s">
        <v>55</v>
      </c>
      <c r="B40" s="152" t="s">
        <v>168</v>
      </c>
      <c r="C40" s="138">
        <v>1600</v>
      </c>
      <c r="D40" s="138"/>
      <c r="E40" s="138"/>
      <c r="F40" s="309">
        <f t="shared" si="8"/>
        <v>0</v>
      </c>
      <c r="G40" s="282">
        <f t="shared" si="9"/>
        <v>1600</v>
      </c>
    </row>
    <row r="41" spans="1:7" s="46" customFormat="1" ht="12" customHeight="1" x14ac:dyDescent="0.2">
      <c r="A41" s="168" t="s">
        <v>97</v>
      </c>
      <c r="B41" s="152" t="s">
        <v>169</v>
      </c>
      <c r="C41" s="138"/>
      <c r="D41" s="138"/>
      <c r="E41" s="138"/>
      <c r="F41" s="309">
        <f t="shared" si="8"/>
        <v>0</v>
      </c>
      <c r="G41" s="282">
        <f t="shared" si="9"/>
        <v>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138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>
        <v>490</v>
      </c>
      <c r="D43" s="138"/>
      <c r="E43" s="138"/>
      <c r="F43" s="309">
        <f t="shared" si="8"/>
        <v>0</v>
      </c>
      <c r="G43" s="282">
        <f t="shared" si="9"/>
        <v>490</v>
      </c>
    </row>
    <row r="44" spans="1:7" s="46" customFormat="1" ht="12" customHeight="1" x14ac:dyDescent="0.2">
      <c r="A44" s="168" t="s">
        <v>100</v>
      </c>
      <c r="B44" s="152" t="s">
        <v>172</v>
      </c>
      <c r="C44" s="138"/>
      <c r="D44" s="138">
        <v>412</v>
      </c>
      <c r="E44" s="138"/>
      <c r="F44" s="309">
        <f t="shared" si="8"/>
        <v>412</v>
      </c>
      <c r="G44" s="282">
        <f t="shared" si="9"/>
        <v>412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5</v>
      </c>
      <c r="D45" s="138"/>
      <c r="E45" s="138"/>
      <c r="F45" s="309">
        <f t="shared" si="8"/>
        <v>0</v>
      </c>
      <c r="G45" s="282">
        <f t="shared" si="9"/>
        <v>5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141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/>
      <c r="D47" s="142"/>
      <c r="E47" s="142"/>
      <c r="F47" s="313">
        <f t="shared" si="8"/>
        <v>0</v>
      </c>
      <c r="G47" s="286">
        <f t="shared" si="9"/>
        <v>0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5</v>
      </c>
      <c r="D48" s="142"/>
      <c r="E48" s="142"/>
      <c r="F48" s="313">
        <f t="shared" si="8"/>
        <v>0</v>
      </c>
      <c r="G48" s="286">
        <f t="shared" si="9"/>
        <v>5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0</v>
      </c>
      <c r="D49" s="137">
        <f>SUM(D50:D54)</f>
        <v>0</v>
      </c>
      <c r="E49" s="137">
        <f>SUM(E50:E54)</f>
        <v>0</v>
      </c>
      <c r="F49" s="137">
        <f>SUM(F50:F54)</f>
        <v>0</v>
      </c>
      <c r="G49" s="280">
        <f>SUM(G50:G54)</f>
        <v>0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182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/>
      <c r="D51" s="141"/>
      <c r="E51" s="141"/>
      <c r="F51" s="307">
        <f>D51+E51</f>
        <v>0</v>
      </c>
      <c r="G51" s="285">
        <f>C51+F51</f>
        <v>0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141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141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142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0</v>
      </c>
      <c r="D55" s="13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139"/>
      <c r="E56" s="139"/>
      <c r="F56" s="181">
        <f>D56+E56</f>
        <v>0</v>
      </c>
      <c r="G56" s="281">
        <f>C56+F56</f>
        <v>0</v>
      </c>
    </row>
    <row r="57" spans="1:7" s="46" customFormat="1" ht="12" customHeight="1" x14ac:dyDescent="0.2">
      <c r="A57" s="168" t="s">
        <v>59</v>
      </c>
      <c r="B57" s="152" t="s">
        <v>294</v>
      </c>
      <c r="C57" s="138"/>
      <c r="D57" s="138"/>
      <c r="E57" s="138"/>
      <c r="F57" s="309">
        <f>D57+E57</f>
        <v>0</v>
      </c>
      <c r="G57" s="282">
        <f>C57+F57</f>
        <v>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138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14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0</v>
      </c>
      <c r="D60" s="137">
        <f>SUM(D61:D63)</f>
        <v>0</v>
      </c>
      <c r="E60" s="137">
        <f>SUM(E61:E63)</f>
        <v>0</v>
      </c>
      <c r="F60" s="137">
        <f>SUM(F61:F63)</f>
        <v>0</v>
      </c>
      <c r="G60" s="280">
        <f>SUM(G61:G63)</f>
        <v>0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141"/>
      <c r="E61" s="141"/>
      <c r="F61" s="307">
        <f>D61+E61</f>
        <v>0</v>
      </c>
      <c r="G61" s="285">
        <f>C61+F61</f>
        <v>0</v>
      </c>
    </row>
    <row r="62" spans="1:7" s="46" customFormat="1" ht="12" customHeight="1" x14ac:dyDescent="0.2">
      <c r="A62" s="168" t="s">
        <v>104</v>
      </c>
      <c r="B62" s="152" t="s">
        <v>295</v>
      </c>
      <c r="C62" s="141"/>
      <c r="D62" s="141"/>
      <c r="E62" s="141"/>
      <c r="F62" s="307">
        <f>D62+E62</f>
        <v>0</v>
      </c>
      <c r="G62" s="285">
        <f>C62+F62</f>
        <v>0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141"/>
      <c r="E63" s="141"/>
      <c r="F63" s="307">
        <f>D63+E63</f>
        <v>0</v>
      </c>
      <c r="G63" s="285">
        <f>C63+F63</f>
        <v>0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141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22216</v>
      </c>
      <c r="D65" s="143">
        <f>+D8+D15+D22+D29+D37+D49+D55+D60</f>
        <v>2490</v>
      </c>
      <c r="E65" s="143">
        <f>+E8+E15+E22+E29+E37+E49+E55+E60</f>
        <v>0</v>
      </c>
      <c r="F65" s="143">
        <f>+F8+F15+F22+F29+F37+F49+F55+F60</f>
        <v>2490</v>
      </c>
      <c r="G65" s="284">
        <f>+G8+G15+G22+G29+G37+G49+G55+G60</f>
        <v>24706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13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141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141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79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677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0">
        <f>SUM(G76:G77)</f>
        <v>677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677</v>
      </c>
      <c r="D76" s="141"/>
      <c r="E76" s="141"/>
      <c r="F76" s="307">
        <f>D76+E76</f>
        <v>0</v>
      </c>
      <c r="G76" s="285">
        <f>C76+F76</f>
        <v>677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141274</v>
      </c>
      <c r="D78" s="137">
        <f>SUM(D79:D81)</f>
        <v>1152</v>
      </c>
      <c r="E78" s="137">
        <f>SUM(E79:E81)</f>
        <v>0</v>
      </c>
      <c r="F78" s="137">
        <f>SUM(F79:F81)</f>
        <v>1152</v>
      </c>
      <c r="G78" s="280">
        <f>SUM(G79:G81)</f>
        <v>142426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500</v>
      </c>
      <c r="C81" s="141">
        <v>141274</v>
      </c>
      <c r="D81" s="141">
        <v>1152</v>
      </c>
      <c r="E81" s="141"/>
      <c r="F81" s="307">
        <f>D81+E81</f>
        <v>1152</v>
      </c>
      <c r="G81" s="285">
        <f>C81+F81</f>
        <v>142426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141951</v>
      </c>
      <c r="D89" s="143">
        <f>+D66+D70+D75+D78+D82+D88+D87</f>
        <v>1152</v>
      </c>
      <c r="E89" s="143">
        <f>+E66+E70+E75+E78+E82+E88+E87</f>
        <v>0</v>
      </c>
      <c r="F89" s="143">
        <f>+F66+F70+F75+F78+F82+F88+F87</f>
        <v>1152</v>
      </c>
      <c r="G89" s="284">
        <f>+G66+G70+G75+G78+G82+G88+G87</f>
        <v>143103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164167</v>
      </c>
      <c r="D90" s="143">
        <f>+D65+D89</f>
        <v>3642</v>
      </c>
      <c r="E90" s="143">
        <f>+E65+E89</f>
        <v>0</v>
      </c>
      <c r="F90" s="143">
        <f>+F65+F89</f>
        <v>3642</v>
      </c>
      <c r="G90" s="284">
        <f>+G65+G89</f>
        <v>167809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405" t="s">
        <v>38</v>
      </c>
      <c r="B92" s="406"/>
      <c r="C92" s="406"/>
      <c r="D92" s="406"/>
      <c r="E92" s="406"/>
      <c r="F92" s="406"/>
      <c r="G92" s="407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163267</v>
      </c>
      <c r="D93" s="136">
        <f>+D94+D95+D96+D97+D98+D111</f>
        <v>3642</v>
      </c>
      <c r="E93" s="136">
        <f>+E94+E95+E96+E97+E98+E111</f>
        <v>0</v>
      </c>
      <c r="F93" s="136">
        <f>+F94+F95+F96+F97+F98+F111</f>
        <v>3642</v>
      </c>
      <c r="G93" s="293">
        <f>+G94+G95+G96+G97+G98+G111</f>
        <v>166909</v>
      </c>
    </row>
    <row r="94" spans="1:7" ht="12" customHeight="1" x14ac:dyDescent="0.2">
      <c r="A94" s="175" t="s">
        <v>60</v>
      </c>
      <c r="B94" s="8" t="s">
        <v>34</v>
      </c>
      <c r="C94" s="199">
        <v>110486</v>
      </c>
      <c r="D94" s="199">
        <v>2559</v>
      </c>
      <c r="E94" s="199"/>
      <c r="F94" s="308">
        <f t="shared" ref="F94:F113" si="12">D94+E94</f>
        <v>2559</v>
      </c>
      <c r="G94" s="294">
        <f t="shared" ref="G94:G113" si="13">C94+F94</f>
        <v>113045</v>
      </c>
    </row>
    <row r="95" spans="1:7" ht="12" customHeight="1" x14ac:dyDescent="0.2">
      <c r="A95" s="168" t="s">
        <v>61</v>
      </c>
      <c r="B95" s="6" t="s">
        <v>105</v>
      </c>
      <c r="C95" s="138">
        <v>21854</v>
      </c>
      <c r="D95" s="138">
        <v>482</v>
      </c>
      <c r="E95" s="138"/>
      <c r="F95" s="309">
        <f t="shared" si="12"/>
        <v>482</v>
      </c>
      <c r="G95" s="282">
        <f t="shared" si="13"/>
        <v>22336</v>
      </c>
    </row>
    <row r="96" spans="1:7" ht="12" customHeight="1" x14ac:dyDescent="0.2">
      <c r="A96" s="168" t="s">
        <v>62</v>
      </c>
      <c r="B96" s="6" t="s">
        <v>79</v>
      </c>
      <c r="C96" s="140">
        <v>30250</v>
      </c>
      <c r="D96" s="140">
        <v>601</v>
      </c>
      <c r="E96" s="140"/>
      <c r="F96" s="310">
        <f t="shared" si="12"/>
        <v>601</v>
      </c>
      <c r="G96" s="283">
        <f t="shared" si="13"/>
        <v>30851</v>
      </c>
    </row>
    <row r="97" spans="1:7" ht="12" customHeight="1" x14ac:dyDescent="0.2">
      <c r="A97" s="168" t="s">
        <v>63</v>
      </c>
      <c r="B97" s="9" t="s">
        <v>106</v>
      </c>
      <c r="C97" s="140"/>
      <c r="D97" s="140"/>
      <c r="E97" s="140"/>
      <c r="F97" s="310">
        <f t="shared" si="12"/>
        <v>0</v>
      </c>
      <c r="G97" s="283">
        <f t="shared" si="13"/>
        <v>0</v>
      </c>
    </row>
    <row r="98" spans="1:7" ht="12" customHeight="1" x14ac:dyDescent="0.2">
      <c r="A98" s="168" t="s">
        <v>71</v>
      </c>
      <c r="B98" s="17" t="s">
        <v>107</v>
      </c>
      <c r="C98" s="140">
        <v>677</v>
      </c>
      <c r="D98" s="140"/>
      <c r="E98" s="140"/>
      <c r="F98" s="310">
        <f t="shared" si="12"/>
        <v>0</v>
      </c>
      <c r="G98" s="283">
        <f t="shared" si="13"/>
        <v>677</v>
      </c>
    </row>
    <row r="99" spans="1:7" ht="12" customHeight="1" x14ac:dyDescent="0.2">
      <c r="A99" s="168" t="s">
        <v>64</v>
      </c>
      <c r="B99" s="6" t="s">
        <v>365</v>
      </c>
      <c r="C99" s="140"/>
      <c r="D99" s="140"/>
      <c r="E99" s="140"/>
      <c r="F99" s="310">
        <f t="shared" si="12"/>
        <v>0</v>
      </c>
      <c r="G99" s="283">
        <f t="shared" si="13"/>
        <v>0</v>
      </c>
    </row>
    <row r="100" spans="1:7" ht="12" customHeight="1" x14ac:dyDescent="0.2">
      <c r="A100" s="168" t="s">
        <v>65</v>
      </c>
      <c r="B100" s="53" t="s">
        <v>306</v>
      </c>
      <c r="C100" s="140"/>
      <c r="D100" s="14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14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140"/>
      <c r="E102" s="140"/>
      <c r="F102" s="310">
        <f t="shared" si="12"/>
        <v>0</v>
      </c>
      <c r="G102" s="283">
        <f t="shared" si="13"/>
        <v>0</v>
      </c>
    </row>
    <row r="103" spans="1:7" ht="12" customHeight="1" x14ac:dyDescent="0.2">
      <c r="A103" s="168" t="s">
        <v>74</v>
      </c>
      <c r="B103" s="54" t="s">
        <v>241</v>
      </c>
      <c r="C103" s="140"/>
      <c r="D103" s="14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14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>
        <v>677</v>
      </c>
      <c r="D105" s="140"/>
      <c r="E105" s="140"/>
      <c r="F105" s="310">
        <f t="shared" si="12"/>
        <v>0</v>
      </c>
      <c r="G105" s="283">
        <f t="shared" si="13"/>
        <v>677</v>
      </c>
    </row>
    <row r="106" spans="1:7" ht="12" customHeight="1" x14ac:dyDescent="0.2">
      <c r="A106" s="168" t="s">
        <v>108</v>
      </c>
      <c r="B106" s="53" t="s">
        <v>244</v>
      </c>
      <c r="C106" s="140"/>
      <c r="D106" s="14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14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14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14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/>
      <c r="D110" s="138"/>
      <c r="E110" s="138"/>
      <c r="F110" s="309">
        <f t="shared" si="12"/>
        <v>0</v>
      </c>
      <c r="G110" s="282">
        <f t="shared" si="13"/>
        <v>0</v>
      </c>
    </row>
    <row r="111" spans="1:7" ht="12" customHeight="1" x14ac:dyDescent="0.2">
      <c r="A111" s="168" t="s">
        <v>308</v>
      </c>
      <c r="B111" s="9" t="s">
        <v>35</v>
      </c>
      <c r="C111" s="138"/>
      <c r="D111" s="138"/>
      <c r="E111" s="138"/>
      <c r="F111" s="309">
        <f t="shared" si="12"/>
        <v>0</v>
      </c>
      <c r="G111" s="282">
        <f t="shared" si="13"/>
        <v>0</v>
      </c>
    </row>
    <row r="112" spans="1:7" ht="12" customHeight="1" x14ac:dyDescent="0.2">
      <c r="A112" s="169" t="s">
        <v>309</v>
      </c>
      <c r="B112" s="6" t="s">
        <v>366</v>
      </c>
      <c r="C112" s="140"/>
      <c r="D112" s="140"/>
      <c r="E112" s="140"/>
      <c r="F112" s="310">
        <f t="shared" si="12"/>
        <v>0</v>
      </c>
      <c r="G112" s="283">
        <f t="shared" si="13"/>
        <v>0</v>
      </c>
    </row>
    <row r="113" spans="1:7" ht="12" customHeight="1" thickBot="1" x14ac:dyDescent="0.25">
      <c r="A113" s="177" t="s">
        <v>310</v>
      </c>
      <c r="B113" s="56" t="s">
        <v>367</v>
      </c>
      <c r="C113" s="200"/>
      <c r="D113" s="200"/>
      <c r="E113" s="200"/>
      <c r="F113" s="311">
        <f t="shared" si="12"/>
        <v>0</v>
      </c>
      <c r="G113" s="295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900</v>
      </c>
      <c r="D114" s="137">
        <f>+D115+D117+D119</f>
        <v>0</v>
      </c>
      <c r="E114" s="137">
        <f>+E115+E117+E119</f>
        <v>0</v>
      </c>
      <c r="F114" s="137">
        <f>+F115+F117+F119</f>
        <v>0</v>
      </c>
      <c r="G114" s="280">
        <f>+G115+G117+G119</f>
        <v>900</v>
      </c>
    </row>
    <row r="115" spans="1:7" ht="12" customHeight="1" x14ac:dyDescent="0.2">
      <c r="A115" s="167" t="s">
        <v>66</v>
      </c>
      <c r="B115" s="6" t="s">
        <v>123</v>
      </c>
      <c r="C115" s="139">
        <v>900</v>
      </c>
      <c r="D115" s="139"/>
      <c r="E115" s="139"/>
      <c r="F115" s="181">
        <f t="shared" ref="F115:F127" si="14">D115+E115</f>
        <v>0</v>
      </c>
      <c r="G115" s="281">
        <f t="shared" ref="G115:G127" si="15">C115+F115</f>
        <v>900</v>
      </c>
    </row>
    <row r="116" spans="1:7" ht="12" customHeight="1" x14ac:dyDescent="0.2">
      <c r="A116" s="167" t="s">
        <v>67</v>
      </c>
      <c r="B116" s="10" t="s">
        <v>253</v>
      </c>
      <c r="C116" s="139"/>
      <c r="D116" s="139"/>
      <c r="E116" s="139"/>
      <c r="F116" s="181">
        <f t="shared" si="14"/>
        <v>0</v>
      </c>
      <c r="G116" s="281">
        <f t="shared" si="15"/>
        <v>0</v>
      </c>
    </row>
    <row r="117" spans="1:7" ht="12" customHeight="1" x14ac:dyDescent="0.2">
      <c r="A117" s="167" t="s">
        <v>68</v>
      </c>
      <c r="B117" s="10" t="s">
        <v>109</v>
      </c>
      <c r="C117" s="138"/>
      <c r="D117" s="138"/>
      <c r="E117" s="138"/>
      <c r="F117" s="309">
        <f t="shared" si="14"/>
        <v>0</v>
      </c>
      <c r="G117" s="282">
        <f t="shared" si="15"/>
        <v>0</v>
      </c>
    </row>
    <row r="118" spans="1:7" ht="12" customHeight="1" x14ac:dyDescent="0.2">
      <c r="A118" s="167" t="s">
        <v>69</v>
      </c>
      <c r="B118" s="10" t="s">
        <v>254</v>
      </c>
      <c r="C118" s="138"/>
      <c r="D118" s="138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/>
      <c r="D119" s="138"/>
      <c r="E119" s="138"/>
      <c r="F119" s="309">
        <f t="shared" si="14"/>
        <v>0</v>
      </c>
      <c r="G119" s="282">
        <f t="shared" si="15"/>
        <v>0</v>
      </c>
    </row>
    <row r="120" spans="1:7" ht="12" customHeight="1" x14ac:dyDescent="0.2">
      <c r="A120" s="167" t="s">
        <v>76</v>
      </c>
      <c r="B120" s="79" t="s">
        <v>296</v>
      </c>
      <c r="C120" s="138"/>
      <c r="D120" s="138"/>
      <c r="E120" s="138"/>
      <c r="F120" s="309">
        <f t="shared" si="14"/>
        <v>0</v>
      </c>
      <c r="G120" s="282">
        <f t="shared" si="15"/>
        <v>0</v>
      </c>
    </row>
    <row r="121" spans="1:7" ht="12" customHeight="1" x14ac:dyDescent="0.2">
      <c r="A121" s="167" t="s">
        <v>78</v>
      </c>
      <c r="B121" s="147" t="s">
        <v>259</v>
      </c>
      <c r="C121" s="138"/>
      <c r="D121" s="138"/>
      <c r="E121" s="138"/>
      <c r="F121" s="309">
        <f t="shared" si="14"/>
        <v>0</v>
      </c>
      <c r="G121" s="282">
        <f t="shared" si="15"/>
        <v>0</v>
      </c>
    </row>
    <row r="122" spans="1:7" ht="22.5" x14ac:dyDescent="0.2">
      <c r="A122" s="167" t="s">
        <v>110</v>
      </c>
      <c r="B122" s="54" t="s">
        <v>242</v>
      </c>
      <c r="C122" s="138"/>
      <c r="D122" s="138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/>
      <c r="D123" s="138"/>
      <c r="E123" s="138"/>
      <c r="F123" s="309">
        <f t="shared" si="14"/>
        <v>0</v>
      </c>
      <c r="G123" s="282">
        <f t="shared" si="15"/>
        <v>0</v>
      </c>
    </row>
    <row r="124" spans="1:7" ht="12" customHeight="1" x14ac:dyDescent="0.2">
      <c r="A124" s="167" t="s">
        <v>112</v>
      </c>
      <c r="B124" s="54" t="s">
        <v>257</v>
      </c>
      <c r="C124" s="138"/>
      <c r="D124" s="138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138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138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/>
      <c r="D127" s="140"/>
      <c r="E127" s="140"/>
      <c r="F127" s="310">
        <f t="shared" si="14"/>
        <v>0</v>
      </c>
      <c r="G127" s="283">
        <f t="shared" si="15"/>
        <v>0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164167</v>
      </c>
      <c r="D128" s="137">
        <f>+D93+D114</f>
        <v>3642</v>
      </c>
      <c r="E128" s="137">
        <f>+E93+E114</f>
        <v>0</v>
      </c>
      <c r="F128" s="137">
        <f>+F93+F114</f>
        <v>3642</v>
      </c>
      <c r="G128" s="280">
        <f>+G93+G114</f>
        <v>167809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137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138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138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138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13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138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138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138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138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138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138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0</v>
      </c>
      <c r="D140" s="143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4">
        <f>+G141+G142+G144+G145+G143</f>
        <v>0</v>
      </c>
      <c r="M140" s="76"/>
    </row>
    <row r="141" spans="1:13" x14ac:dyDescent="0.2">
      <c r="A141" s="167" t="s">
        <v>56</v>
      </c>
      <c r="B141" s="7" t="s">
        <v>260</v>
      </c>
      <c r="C141" s="138"/>
      <c r="D141" s="138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/>
      <c r="D142" s="138"/>
      <c r="E142" s="138"/>
      <c r="F142" s="309">
        <f>D142+E142</f>
        <v>0</v>
      </c>
      <c r="G142" s="282">
        <f>C142+F142</f>
        <v>0</v>
      </c>
    </row>
    <row r="143" spans="1:13" ht="12" customHeight="1" x14ac:dyDescent="0.2">
      <c r="A143" s="167" t="s">
        <v>177</v>
      </c>
      <c r="B143" s="7" t="s">
        <v>374</v>
      </c>
      <c r="C143" s="138"/>
      <c r="D143" s="138"/>
      <c r="E143" s="138"/>
      <c r="F143" s="309">
        <f>D143+E143</f>
        <v>0</v>
      </c>
      <c r="G143" s="282">
        <f>C143+F143</f>
        <v>0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138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138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0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138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138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138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138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14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0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0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0</v>
      </c>
      <c r="D154" s="204"/>
      <c r="E154" s="204"/>
      <c r="F154" s="204"/>
      <c r="G154" s="297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164167</v>
      </c>
      <c r="D155" s="204">
        <f>+D128+D154</f>
        <v>3642</v>
      </c>
      <c r="E155" s="204">
        <f>+E128+E154</f>
        <v>0</v>
      </c>
      <c r="F155" s="204">
        <f>+F128+F154</f>
        <v>3642</v>
      </c>
      <c r="G155" s="297">
        <f>+G128+G154</f>
        <v>167809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30</v>
      </c>
      <c r="D157" s="239">
        <v>30</v>
      </c>
      <c r="E157" s="239"/>
      <c r="F157" s="330">
        <f>D157+E157</f>
        <v>30</v>
      </c>
      <c r="G157" s="331">
        <v>30</v>
      </c>
    </row>
    <row r="158" spans="1:7" ht="14.25" customHeight="1" thickBot="1" x14ac:dyDescent="0.25">
      <c r="A158" s="74" t="s">
        <v>120</v>
      </c>
      <c r="B158" s="75"/>
      <c r="C158" s="239">
        <v>2</v>
      </c>
      <c r="D158" s="239">
        <v>2</v>
      </c>
      <c r="E158" s="239"/>
      <c r="F158" s="330">
        <f>D158+E158</f>
        <v>2</v>
      </c>
      <c r="G158" s="331">
        <v>2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zoomScaleNormal="100" zoomScaleSheetLayoutView="100" workbookViewId="0">
      <selection activeCell="U17" sqref="U17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435</v>
      </c>
    </row>
    <row r="2" spans="1:7" s="43" customFormat="1" ht="21" customHeight="1" thickBot="1" x14ac:dyDescent="0.25">
      <c r="A2" s="234" t="s">
        <v>41</v>
      </c>
      <c r="B2" s="408" t="s">
        <v>460</v>
      </c>
      <c r="C2" s="408"/>
      <c r="D2" s="409"/>
      <c r="E2" s="265"/>
      <c r="F2" s="288"/>
      <c r="G2" s="343" t="s">
        <v>40</v>
      </c>
    </row>
    <row r="3" spans="1:7" s="43" customFormat="1" ht="36.75" thickBot="1" x14ac:dyDescent="0.25">
      <c r="A3" s="234" t="s">
        <v>118</v>
      </c>
      <c r="B3" s="410" t="s">
        <v>288</v>
      </c>
      <c r="C3" s="410"/>
      <c r="D3" s="411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454</v>
      </c>
      <c r="E5" s="328" t="s">
        <v>510</v>
      </c>
      <c r="F5" s="328" t="s">
        <v>448</v>
      </c>
      <c r="G5" s="329" t="s">
        <v>514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456</v>
      </c>
      <c r="G6" s="326" t="s">
        <v>457</v>
      </c>
    </row>
    <row r="7" spans="1:7" s="41" customFormat="1" ht="15.95" customHeight="1" thickBot="1" x14ac:dyDescent="0.25">
      <c r="A7" s="405" t="s">
        <v>37</v>
      </c>
      <c r="B7" s="406"/>
      <c r="C7" s="406"/>
      <c r="D7" s="406"/>
      <c r="E7" s="406"/>
      <c r="F7" s="406"/>
      <c r="G7" s="407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0</v>
      </c>
      <c r="D8" s="207">
        <f>+D9+D10+D11+D12+D13+D14</f>
        <v>0</v>
      </c>
      <c r="E8" s="137">
        <f>+E9+E10+E11+E12+E13+E14</f>
        <v>0</v>
      </c>
      <c r="F8" s="137">
        <f>+F9+F10+F11+F12+F13+F14</f>
        <v>0</v>
      </c>
      <c r="G8" s="280">
        <f>+G9+G10+G11+G12+G13+G14</f>
        <v>0</v>
      </c>
    </row>
    <row r="9" spans="1:7" s="45" customFormat="1" ht="12" customHeight="1" x14ac:dyDescent="0.2">
      <c r="A9" s="167" t="s">
        <v>60</v>
      </c>
      <c r="B9" s="151" t="s">
        <v>143</v>
      </c>
      <c r="C9" s="139"/>
      <c r="D9" s="208"/>
      <c r="E9" s="139"/>
      <c r="F9" s="181">
        <f t="shared" ref="F9:F14" si="0">D9+E9</f>
        <v>0</v>
      </c>
      <c r="G9" s="281">
        <f t="shared" ref="G9:G14" si="1">C9+F9</f>
        <v>0</v>
      </c>
    </row>
    <row r="10" spans="1:7" s="46" customFormat="1" ht="12" customHeight="1" x14ac:dyDescent="0.2">
      <c r="A10" s="168" t="s">
        <v>61</v>
      </c>
      <c r="B10" s="152" t="s">
        <v>144</v>
      </c>
      <c r="C10" s="138"/>
      <c r="D10" s="209"/>
      <c r="E10" s="138"/>
      <c r="F10" s="181">
        <f t="shared" si="0"/>
        <v>0</v>
      </c>
      <c r="G10" s="281">
        <f t="shared" si="1"/>
        <v>0</v>
      </c>
    </row>
    <row r="11" spans="1:7" s="46" customFormat="1" ht="12" customHeight="1" x14ac:dyDescent="0.2">
      <c r="A11" s="168" t="s">
        <v>62</v>
      </c>
      <c r="B11" s="152" t="s">
        <v>145</v>
      </c>
      <c r="C11" s="138"/>
      <c r="D11" s="209"/>
      <c r="E11" s="138"/>
      <c r="F11" s="181">
        <f t="shared" si="0"/>
        <v>0</v>
      </c>
      <c r="G11" s="281">
        <f t="shared" si="1"/>
        <v>0</v>
      </c>
    </row>
    <row r="12" spans="1:7" s="46" customFormat="1" ht="12" customHeight="1" x14ac:dyDescent="0.2">
      <c r="A12" s="168" t="s">
        <v>63</v>
      </c>
      <c r="B12" s="152" t="s">
        <v>146</v>
      </c>
      <c r="C12" s="138"/>
      <c r="D12" s="209"/>
      <c r="E12" s="138"/>
      <c r="F12" s="181">
        <f t="shared" si="0"/>
        <v>0</v>
      </c>
      <c r="G12" s="281">
        <f t="shared" si="1"/>
        <v>0</v>
      </c>
    </row>
    <row r="13" spans="1:7" s="46" customFormat="1" ht="12" customHeight="1" x14ac:dyDescent="0.2">
      <c r="A13" s="168" t="s">
        <v>80</v>
      </c>
      <c r="B13" s="152" t="s">
        <v>360</v>
      </c>
      <c r="C13" s="138"/>
      <c r="D13" s="209"/>
      <c r="E13" s="138"/>
      <c r="F13" s="181">
        <f t="shared" si="0"/>
        <v>0</v>
      </c>
      <c r="G13" s="281">
        <f t="shared" si="1"/>
        <v>0</v>
      </c>
    </row>
    <row r="14" spans="1:7" s="45" customFormat="1" ht="12" customHeight="1" thickBot="1" x14ac:dyDescent="0.25">
      <c r="A14" s="169" t="s">
        <v>64</v>
      </c>
      <c r="B14" s="153" t="s">
        <v>298</v>
      </c>
      <c r="C14" s="138"/>
      <c r="D14" s="209"/>
      <c r="E14" s="138"/>
      <c r="F14" s="181">
        <f t="shared" si="0"/>
        <v>0</v>
      </c>
      <c r="G14" s="281">
        <f t="shared" si="1"/>
        <v>0</v>
      </c>
    </row>
    <row r="15" spans="1:7" s="45" customFormat="1" ht="12" customHeight="1" thickBot="1" x14ac:dyDescent="0.25">
      <c r="A15" s="25" t="s">
        <v>6</v>
      </c>
      <c r="B15" s="78" t="s">
        <v>147</v>
      </c>
      <c r="C15" s="137">
        <f>+C16+C17+C18+C19+C20</f>
        <v>0</v>
      </c>
      <c r="D15" s="207">
        <f>+D16+D17+D18+D19+D20</f>
        <v>0</v>
      </c>
      <c r="E15" s="137">
        <f>+E16+E17+E18+E19+E20</f>
        <v>0</v>
      </c>
      <c r="F15" s="137">
        <f>+F16+F17+F18+F19+F20</f>
        <v>0</v>
      </c>
      <c r="G15" s="280">
        <f>+G16+G17+G18+G19+G20</f>
        <v>0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208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209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209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209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/>
      <c r="D20" s="209"/>
      <c r="E20" s="138"/>
      <c r="F20" s="309">
        <f t="shared" si="2"/>
        <v>0</v>
      </c>
      <c r="G20" s="282">
        <f t="shared" si="3"/>
        <v>0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21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0</v>
      </c>
      <c r="D22" s="207">
        <f>+D23+D24+D25+D26+D27</f>
        <v>0</v>
      </c>
      <c r="E22" s="137">
        <f>+E23+E24+E25+E26+E27</f>
        <v>0</v>
      </c>
      <c r="F22" s="137">
        <f>+F23+F24+F25+F26+F27</f>
        <v>0</v>
      </c>
      <c r="G22" s="280">
        <f>+G23+G24+G25+G26+G27</f>
        <v>0</v>
      </c>
    </row>
    <row r="23" spans="1:7" s="46" customFormat="1" ht="12" customHeight="1" x14ac:dyDescent="0.2">
      <c r="A23" s="167" t="s">
        <v>49</v>
      </c>
      <c r="B23" s="151" t="s">
        <v>153</v>
      </c>
      <c r="C23" s="139"/>
      <c r="D23" s="208"/>
      <c r="E23" s="139"/>
      <c r="F23" s="181">
        <f t="shared" ref="F23:F28" si="4">D23+E23</f>
        <v>0</v>
      </c>
      <c r="G23" s="281">
        <f t="shared" ref="G23:G28" si="5">C23+F23</f>
        <v>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209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209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209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/>
      <c r="D27" s="209"/>
      <c r="E27" s="138"/>
      <c r="F27" s="309">
        <f t="shared" si="4"/>
        <v>0</v>
      </c>
      <c r="G27" s="282">
        <f t="shared" si="5"/>
        <v>0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/>
      <c r="D28" s="210"/>
      <c r="E28" s="140"/>
      <c r="F28" s="310">
        <f t="shared" si="4"/>
        <v>0</v>
      </c>
      <c r="G28" s="283">
        <f t="shared" si="5"/>
        <v>0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0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423</v>
      </c>
      <c r="C31" s="138"/>
      <c r="D31" s="138"/>
      <c r="E31" s="138"/>
      <c r="F31" s="309">
        <f t="shared" si="6"/>
        <v>0</v>
      </c>
      <c r="G31" s="282">
        <f t="shared" si="7"/>
        <v>0</v>
      </c>
    </row>
    <row r="32" spans="1:7" s="46" customFormat="1" ht="12" customHeight="1" x14ac:dyDescent="0.2">
      <c r="A32" s="168" t="s">
        <v>159</v>
      </c>
      <c r="B32" s="152" t="s">
        <v>424</v>
      </c>
      <c r="C32" s="138"/>
      <c r="D32" s="138"/>
      <c r="E32" s="138"/>
      <c r="F32" s="309">
        <f t="shared" si="6"/>
        <v>0</v>
      </c>
      <c r="G32" s="282">
        <f t="shared" si="7"/>
        <v>0</v>
      </c>
    </row>
    <row r="33" spans="1:7" s="46" customFormat="1" ht="12" customHeight="1" x14ac:dyDescent="0.2">
      <c r="A33" s="168" t="s">
        <v>160</v>
      </c>
      <c r="B33" s="152" t="s">
        <v>425</v>
      </c>
      <c r="C33" s="138"/>
      <c r="D33" s="138"/>
      <c r="E33" s="138"/>
      <c r="F33" s="309">
        <f t="shared" si="6"/>
        <v>0</v>
      </c>
      <c r="G33" s="282">
        <f t="shared" si="7"/>
        <v>0</v>
      </c>
    </row>
    <row r="34" spans="1:7" s="46" customFormat="1" ht="12" customHeight="1" x14ac:dyDescent="0.2">
      <c r="A34" s="168" t="s">
        <v>426</v>
      </c>
      <c r="B34" s="152" t="s">
        <v>161</v>
      </c>
      <c r="C34" s="138"/>
      <c r="D34" s="138"/>
      <c r="E34" s="138"/>
      <c r="F34" s="309">
        <f t="shared" si="6"/>
        <v>0</v>
      </c>
      <c r="G34" s="282">
        <f t="shared" si="7"/>
        <v>0</v>
      </c>
    </row>
    <row r="35" spans="1:7" s="46" customFormat="1" ht="12" customHeight="1" x14ac:dyDescent="0.2">
      <c r="A35" s="168" t="s">
        <v>427</v>
      </c>
      <c r="B35" s="152" t="s">
        <v>162</v>
      </c>
      <c r="C35" s="138"/>
      <c r="D35" s="138"/>
      <c r="E35" s="138"/>
      <c r="F35" s="309">
        <f t="shared" si="6"/>
        <v>0</v>
      </c>
      <c r="G35" s="282">
        <f t="shared" si="7"/>
        <v>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/>
      <c r="D36" s="140"/>
      <c r="E36" s="140"/>
      <c r="F36" s="310">
        <f t="shared" si="6"/>
        <v>0</v>
      </c>
      <c r="G36" s="283">
        <f t="shared" si="7"/>
        <v>0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329</v>
      </c>
      <c r="D37" s="207">
        <f>SUM(D38:D48)</f>
        <v>0</v>
      </c>
      <c r="E37" s="137">
        <f>SUM(E38:E48)</f>
        <v>0</v>
      </c>
      <c r="F37" s="137">
        <f>SUM(F38:F48)</f>
        <v>0</v>
      </c>
      <c r="G37" s="280">
        <f>SUM(G38:G48)</f>
        <v>329</v>
      </c>
    </row>
    <row r="38" spans="1:7" s="46" customFormat="1" ht="12" customHeight="1" x14ac:dyDescent="0.2">
      <c r="A38" s="167" t="s">
        <v>53</v>
      </c>
      <c r="B38" s="151" t="s">
        <v>166</v>
      </c>
      <c r="C38" s="139">
        <v>10</v>
      </c>
      <c r="D38" s="208"/>
      <c r="E38" s="139"/>
      <c r="F38" s="181">
        <f t="shared" ref="F38:F48" si="8">D38+E38</f>
        <v>0</v>
      </c>
      <c r="G38" s="281">
        <f t="shared" ref="G38:G48" si="9">C38+F38</f>
        <v>10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300</v>
      </c>
      <c r="D39" s="209"/>
      <c r="E39" s="138"/>
      <c r="F39" s="309">
        <f t="shared" si="8"/>
        <v>0</v>
      </c>
      <c r="G39" s="282">
        <f t="shared" si="9"/>
        <v>300</v>
      </c>
    </row>
    <row r="40" spans="1:7" s="46" customFormat="1" ht="12" customHeight="1" x14ac:dyDescent="0.2">
      <c r="A40" s="168" t="s">
        <v>55</v>
      </c>
      <c r="B40" s="152" t="s">
        <v>168</v>
      </c>
      <c r="C40" s="138"/>
      <c r="D40" s="209"/>
      <c r="E40" s="138"/>
      <c r="F40" s="309">
        <f t="shared" si="8"/>
        <v>0</v>
      </c>
      <c r="G40" s="282">
        <f t="shared" si="9"/>
        <v>0</v>
      </c>
    </row>
    <row r="41" spans="1:7" s="46" customFormat="1" ht="12" customHeight="1" x14ac:dyDescent="0.2">
      <c r="A41" s="168" t="s">
        <v>97</v>
      </c>
      <c r="B41" s="152" t="s">
        <v>169</v>
      </c>
      <c r="C41" s="138"/>
      <c r="D41" s="209"/>
      <c r="E41" s="138"/>
      <c r="F41" s="309">
        <f t="shared" si="8"/>
        <v>0</v>
      </c>
      <c r="G41" s="282">
        <f t="shared" si="9"/>
        <v>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209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/>
      <c r="D43" s="209"/>
      <c r="E43" s="138"/>
      <c r="F43" s="309">
        <f t="shared" si="8"/>
        <v>0</v>
      </c>
      <c r="G43" s="282">
        <f t="shared" si="9"/>
        <v>0</v>
      </c>
    </row>
    <row r="44" spans="1:7" s="46" customFormat="1" ht="12" customHeight="1" x14ac:dyDescent="0.2">
      <c r="A44" s="168" t="s">
        <v>100</v>
      </c>
      <c r="B44" s="152" t="s">
        <v>172</v>
      </c>
      <c r="C44" s="138"/>
      <c r="D44" s="209"/>
      <c r="E44" s="138"/>
      <c r="F44" s="309">
        <f t="shared" si="8"/>
        <v>0</v>
      </c>
      <c r="G44" s="282">
        <f t="shared" si="9"/>
        <v>0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1</v>
      </c>
      <c r="D45" s="209"/>
      <c r="E45" s="138"/>
      <c r="F45" s="309">
        <f t="shared" si="8"/>
        <v>0</v>
      </c>
      <c r="G45" s="282">
        <f t="shared" si="9"/>
        <v>1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235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/>
      <c r="D47" s="236"/>
      <c r="E47" s="142"/>
      <c r="F47" s="313">
        <f t="shared" si="8"/>
        <v>0</v>
      </c>
      <c r="G47" s="286">
        <f t="shared" si="9"/>
        <v>0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18</v>
      </c>
      <c r="D48" s="236"/>
      <c r="E48" s="142"/>
      <c r="F48" s="313">
        <f t="shared" si="8"/>
        <v>0</v>
      </c>
      <c r="G48" s="286">
        <f t="shared" si="9"/>
        <v>18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0</v>
      </c>
      <c r="D49" s="207">
        <f>SUM(D50:D54)</f>
        <v>0</v>
      </c>
      <c r="E49" s="137">
        <f>SUM(E50:E54)</f>
        <v>0</v>
      </c>
      <c r="F49" s="137">
        <f>SUM(F50:F54)</f>
        <v>0</v>
      </c>
      <c r="G49" s="280">
        <f>SUM(G50:G54)</f>
        <v>0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237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/>
      <c r="D51" s="235"/>
      <c r="E51" s="141"/>
      <c r="F51" s="307">
        <f>D51+E51</f>
        <v>0</v>
      </c>
      <c r="G51" s="285">
        <f>C51+F51</f>
        <v>0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235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235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236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0</v>
      </c>
      <c r="D55" s="20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208"/>
      <c r="E56" s="139"/>
      <c r="F56" s="181">
        <f>D56+E56</f>
        <v>0</v>
      </c>
      <c r="G56" s="281">
        <f>C56+F56</f>
        <v>0</v>
      </c>
    </row>
    <row r="57" spans="1:7" s="46" customFormat="1" ht="12" customHeight="1" x14ac:dyDescent="0.2">
      <c r="A57" s="168" t="s">
        <v>59</v>
      </c>
      <c r="B57" s="152" t="s">
        <v>294</v>
      </c>
      <c r="C57" s="138"/>
      <c r="D57" s="209"/>
      <c r="E57" s="138"/>
      <c r="F57" s="309">
        <f>D57+E57</f>
        <v>0</v>
      </c>
      <c r="G57" s="282">
        <f>C57+F57</f>
        <v>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209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21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0</v>
      </c>
      <c r="D60" s="207">
        <f>SUM(D61:D63)</f>
        <v>0</v>
      </c>
      <c r="E60" s="137">
        <f>SUM(E61:E63)</f>
        <v>0</v>
      </c>
      <c r="F60" s="137">
        <f>SUM(F61:F63)</f>
        <v>0</v>
      </c>
      <c r="G60" s="280">
        <f>SUM(G61:G63)</f>
        <v>0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235"/>
      <c r="E61" s="141"/>
      <c r="F61" s="307">
        <f>D61+E61</f>
        <v>0</v>
      </c>
      <c r="G61" s="285">
        <f>C61+F61</f>
        <v>0</v>
      </c>
    </row>
    <row r="62" spans="1:7" s="46" customFormat="1" ht="12" customHeight="1" x14ac:dyDescent="0.2">
      <c r="A62" s="168" t="s">
        <v>104</v>
      </c>
      <c r="B62" s="152" t="s">
        <v>295</v>
      </c>
      <c r="C62" s="141"/>
      <c r="D62" s="235"/>
      <c r="E62" s="141"/>
      <c r="F62" s="307">
        <f>D62+E62</f>
        <v>0</v>
      </c>
      <c r="G62" s="285">
        <f>C62+F62</f>
        <v>0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235"/>
      <c r="E63" s="141"/>
      <c r="F63" s="307">
        <f>D63+E63</f>
        <v>0</v>
      </c>
      <c r="G63" s="285">
        <f>C63+F63</f>
        <v>0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235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329</v>
      </c>
      <c r="D65" s="211">
        <f>+D8+D15+D22+D29+D37+D49+D55+D60</f>
        <v>0</v>
      </c>
      <c r="E65" s="143">
        <f>+E8+E15+E22+E29+E37+E49+E55+E60</f>
        <v>0</v>
      </c>
      <c r="F65" s="143">
        <f>+F8+F15+F22+F29+F37+F49+F55+F60</f>
        <v>0</v>
      </c>
      <c r="G65" s="284">
        <f>+G8+G15+G22+G29+G37+G49+G55+G60</f>
        <v>329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20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235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235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38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488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0">
        <f>SUM(G76:G77)</f>
        <v>488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488</v>
      </c>
      <c r="D76" s="141"/>
      <c r="E76" s="141"/>
      <c r="F76" s="307">
        <f>D76+E76</f>
        <v>0</v>
      </c>
      <c r="G76" s="285">
        <f>C76+F76</f>
        <v>488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16828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0">
        <f>SUM(G79:G81)</f>
        <v>16828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500</v>
      </c>
      <c r="C81" s="141">
        <v>16828</v>
      </c>
      <c r="D81" s="141"/>
      <c r="E81" s="141"/>
      <c r="F81" s="307">
        <f>D81+E81</f>
        <v>0</v>
      </c>
      <c r="G81" s="285">
        <f>C81+F81</f>
        <v>16828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17316</v>
      </c>
      <c r="D89" s="143">
        <f>+D66+D70+D75+D78+D82+D88+D87</f>
        <v>0</v>
      </c>
      <c r="E89" s="143">
        <f>+E66+E70+E75+E78+E82+E88+E87</f>
        <v>0</v>
      </c>
      <c r="F89" s="143">
        <f>+F66+F70+F75+F78+F82+F88+F87</f>
        <v>0</v>
      </c>
      <c r="G89" s="284">
        <f>+G66+G70+G75+G78+G82+G88+G87</f>
        <v>17316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17645</v>
      </c>
      <c r="D90" s="143">
        <f>+D65+D89</f>
        <v>0</v>
      </c>
      <c r="E90" s="143">
        <f>+E65+E89</f>
        <v>0</v>
      </c>
      <c r="F90" s="143">
        <f>+F65+F89</f>
        <v>0</v>
      </c>
      <c r="G90" s="284">
        <f>+G65+G89</f>
        <v>17645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405" t="s">
        <v>38</v>
      </c>
      <c r="B92" s="406"/>
      <c r="C92" s="406"/>
      <c r="D92" s="406"/>
      <c r="E92" s="406"/>
      <c r="F92" s="406"/>
      <c r="G92" s="407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16705</v>
      </c>
      <c r="D93" s="289">
        <f>+D94+D95+D96+D97+D98+D111</f>
        <v>0</v>
      </c>
      <c r="E93" s="136">
        <f>+E94+E95+E96+E97+E98+E111</f>
        <v>0</v>
      </c>
      <c r="F93" s="136">
        <f>+F94+F95+F96+F97+F98+F111</f>
        <v>0</v>
      </c>
      <c r="G93" s="293">
        <f>+G94+G95+G96+G97+G98+G111</f>
        <v>16705</v>
      </c>
    </row>
    <row r="94" spans="1:7" ht="12" customHeight="1" x14ac:dyDescent="0.2">
      <c r="A94" s="175" t="s">
        <v>60</v>
      </c>
      <c r="B94" s="8" t="s">
        <v>34</v>
      </c>
      <c r="C94" s="199">
        <v>6730</v>
      </c>
      <c r="D94" s="290"/>
      <c r="E94" s="199"/>
      <c r="F94" s="308">
        <f t="shared" ref="F94:F113" si="12">D94+E94</f>
        <v>0</v>
      </c>
      <c r="G94" s="294">
        <f t="shared" ref="G94:G113" si="13">C94+F94</f>
        <v>6730</v>
      </c>
    </row>
    <row r="95" spans="1:7" ht="12" customHeight="1" x14ac:dyDescent="0.2">
      <c r="A95" s="168" t="s">
        <v>61</v>
      </c>
      <c r="B95" s="6" t="s">
        <v>105</v>
      </c>
      <c r="C95" s="138">
        <v>1324</v>
      </c>
      <c r="D95" s="291"/>
      <c r="E95" s="138"/>
      <c r="F95" s="309">
        <f t="shared" si="12"/>
        <v>0</v>
      </c>
      <c r="G95" s="282">
        <f t="shared" si="13"/>
        <v>1324</v>
      </c>
    </row>
    <row r="96" spans="1:7" ht="12" customHeight="1" x14ac:dyDescent="0.2">
      <c r="A96" s="168" t="s">
        <v>62</v>
      </c>
      <c r="B96" s="6" t="s">
        <v>79</v>
      </c>
      <c r="C96" s="140">
        <v>8651</v>
      </c>
      <c r="D96" s="291"/>
      <c r="E96" s="140"/>
      <c r="F96" s="310">
        <f t="shared" si="12"/>
        <v>0</v>
      </c>
      <c r="G96" s="283">
        <f t="shared" si="13"/>
        <v>8651</v>
      </c>
    </row>
    <row r="97" spans="1:7" ht="12" customHeight="1" x14ac:dyDescent="0.2">
      <c r="A97" s="168" t="s">
        <v>63</v>
      </c>
      <c r="B97" s="9" t="s">
        <v>106</v>
      </c>
      <c r="C97" s="140"/>
      <c r="D97" s="270"/>
      <c r="E97" s="140"/>
      <c r="F97" s="310">
        <f t="shared" si="12"/>
        <v>0</v>
      </c>
      <c r="G97" s="283">
        <f t="shared" si="13"/>
        <v>0</v>
      </c>
    </row>
    <row r="98" spans="1:7" ht="12" customHeight="1" x14ac:dyDescent="0.2">
      <c r="A98" s="168" t="s">
        <v>71</v>
      </c>
      <c r="B98" s="17" t="s">
        <v>107</v>
      </c>
      <c r="C98" s="140"/>
      <c r="D98" s="270"/>
      <c r="E98" s="140"/>
      <c r="F98" s="310">
        <f t="shared" si="12"/>
        <v>0</v>
      </c>
      <c r="G98" s="283">
        <f t="shared" si="13"/>
        <v>0</v>
      </c>
    </row>
    <row r="99" spans="1:7" ht="12" customHeight="1" x14ac:dyDescent="0.2">
      <c r="A99" s="168" t="s">
        <v>64</v>
      </c>
      <c r="B99" s="6" t="s">
        <v>365</v>
      </c>
      <c r="C99" s="140"/>
      <c r="D99" s="270"/>
      <c r="E99" s="140"/>
      <c r="F99" s="310">
        <f t="shared" si="12"/>
        <v>0</v>
      </c>
      <c r="G99" s="283">
        <f t="shared" si="13"/>
        <v>0</v>
      </c>
    </row>
    <row r="100" spans="1:7" ht="12" customHeight="1" x14ac:dyDescent="0.2">
      <c r="A100" s="168" t="s">
        <v>65</v>
      </c>
      <c r="B100" s="53" t="s">
        <v>306</v>
      </c>
      <c r="C100" s="140"/>
      <c r="D100" s="27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27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270"/>
      <c r="E102" s="140"/>
      <c r="F102" s="310">
        <f t="shared" si="12"/>
        <v>0</v>
      </c>
      <c r="G102" s="283">
        <f t="shared" si="13"/>
        <v>0</v>
      </c>
    </row>
    <row r="103" spans="1:7" ht="22.5" x14ac:dyDescent="0.2">
      <c r="A103" s="168" t="s">
        <v>74</v>
      </c>
      <c r="B103" s="54" t="s">
        <v>241</v>
      </c>
      <c r="C103" s="140"/>
      <c r="D103" s="27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27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/>
      <c r="D105" s="270"/>
      <c r="E105" s="140"/>
      <c r="F105" s="310">
        <f t="shared" si="12"/>
        <v>0</v>
      </c>
      <c r="G105" s="283">
        <f t="shared" si="13"/>
        <v>0</v>
      </c>
    </row>
    <row r="106" spans="1:7" ht="12" customHeight="1" x14ac:dyDescent="0.2">
      <c r="A106" s="168" t="s">
        <v>108</v>
      </c>
      <c r="B106" s="53" t="s">
        <v>244</v>
      </c>
      <c r="C106" s="140"/>
      <c r="D106" s="27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27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27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27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/>
      <c r="D110" s="269"/>
      <c r="E110" s="138"/>
      <c r="F110" s="309">
        <f t="shared" si="12"/>
        <v>0</v>
      </c>
      <c r="G110" s="282">
        <f t="shared" si="13"/>
        <v>0</v>
      </c>
    </row>
    <row r="111" spans="1:7" ht="12" customHeight="1" x14ac:dyDescent="0.2">
      <c r="A111" s="168" t="s">
        <v>308</v>
      </c>
      <c r="B111" s="9" t="s">
        <v>35</v>
      </c>
      <c r="C111" s="138"/>
      <c r="D111" s="269"/>
      <c r="E111" s="138"/>
      <c r="F111" s="309">
        <f t="shared" si="12"/>
        <v>0</v>
      </c>
      <c r="G111" s="282">
        <f t="shared" si="13"/>
        <v>0</v>
      </c>
    </row>
    <row r="112" spans="1:7" ht="12" customHeight="1" x14ac:dyDescent="0.2">
      <c r="A112" s="169" t="s">
        <v>309</v>
      </c>
      <c r="B112" s="6" t="s">
        <v>366</v>
      </c>
      <c r="C112" s="140"/>
      <c r="D112" s="270"/>
      <c r="E112" s="140"/>
      <c r="F112" s="310">
        <f t="shared" si="12"/>
        <v>0</v>
      </c>
      <c r="G112" s="283">
        <f t="shared" si="13"/>
        <v>0</v>
      </c>
    </row>
    <row r="113" spans="1:7" ht="12" customHeight="1" thickBot="1" x14ac:dyDescent="0.25">
      <c r="A113" s="177" t="s">
        <v>310</v>
      </c>
      <c r="B113" s="56" t="s">
        <v>367</v>
      </c>
      <c r="C113" s="200"/>
      <c r="D113" s="271"/>
      <c r="E113" s="200"/>
      <c r="F113" s="311">
        <f t="shared" si="12"/>
        <v>0</v>
      </c>
      <c r="G113" s="295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940</v>
      </c>
      <c r="D114" s="266">
        <f>+D115+D117+D119</f>
        <v>0</v>
      </c>
      <c r="E114" s="137">
        <f>+E115+E117+E119</f>
        <v>0</v>
      </c>
      <c r="F114" s="137">
        <f>+F115+F117+F119</f>
        <v>0</v>
      </c>
      <c r="G114" s="280">
        <f>+G115+G117+G119</f>
        <v>940</v>
      </c>
    </row>
    <row r="115" spans="1:7" ht="12" customHeight="1" x14ac:dyDescent="0.2">
      <c r="A115" s="167" t="s">
        <v>66</v>
      </c>
      <c r="B115" s="6" t="s">
        <v>123</v>
      </c>
      <c r="C115" s="139">
        <v>940</v>
      </c>
      <c r="D115" s="267"/>
      <c r="E115" s="139"/>
      <c r="F115" s="181">
        <f t="shared" ref="F115:F127" si="14">D115+E115</f>
        <v>0</v>
      </c>
      <c r="G115" s="281">
        <f t="shared" ref="G115:G127" si="15">C115+F115</f>
        <v>940</v>
      </c>
    </row>
    <row r="116" spans="1:7" ht="12" customHeight="1" x14ac:dyDescent="0.2">
      <c r="A116" s="167" t="s">
        <v>67</v>
      </c>
      <c r="B116" s="10" t="s">
        <v>253</v>
      </c>
      <c r="C116" s="139"/>
      <c r="D116" s="267"/>
      <c r="E116" s="139"/>
      <c r="F116" s="181">
        <f t="shared" si="14"/>
        <v>0</v>
      </c>
      <c r="G116" s="281">
        <f t="shared" si="15"/>
        <v>0</v>
      </c>
    </row>
    <row r="117" spans="1:7" ht="12" customHeight="1" x14ac:dyDescent="0.2">
      <c r="A117" s="167" t="s">
        <v>68</v>
      </c>
      <c r="B117" s="10" t="s">
        <v>109</v>
      </c>
      <c r="C117" s="138"/>
      <c r="D117" s="269"/>
      <c r="E117" s="138"/>
      <c r="F117" s="309">
        <f t="shared" si="14"/>
        <v>0</v>
      </c>
      <c r="G117" s="282">
        <f t="shared" si="15"/>
        <v>0</v>
      </c>
    </row>
    <row r="118" spans="1:7" ht="12" customHeight="1" x14ac:dyDescent="0.2">
      <c r="A118" s="167" t="s">
        <v>69</v>
      </c>
      <c r="B118" s="10" t="s">
        <v>254</v>
      </c>
      <c r="C118" s="138"/>
      <c r="D118" s="269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/>
      <c r="D119" s="269"/>
      <c r="E119" s="138"/>
      <c r="F119" s="309">
        <f t="shared" si="14"/>
        <v>0</v>
      </c>
      <c r="G119" s="282">
        <f t="shared" si="15"/>
        <v>0</v>
      </c>
    </row>
    <row r="120" spans="1:7" ht="12" customHeight="1" x14ac:dyDescent="0.2">
      <c r="A120" s="167" t="s">
        <v>76</v>
      </c>
      <c r="B120" s="79" t="s">
        <v>296</v>
      </c>
      <c r="C120" s="138"/>
      <c r="D120" s="269"/>
      <c r="E120" s="138"/>
      <c r="F120" s="309">
        <f t="shared" si="14"/>
        <v>0</v>
      </c>
      <c r="G120" s="282">
        <f t="shared" si="15"/>
        <v>0</v>
      </c>
    </row>
    <row r="121" spans="1:7" ht="12" customHeight="1" x14ac:dyDescent="0.2">
      <c r="A121" s="167" t="s">
        <v>78</v>
      </c>
      <c r="B121" s="147" t="s">
        <v>259</v>
      </c>
      <c r="C121" s="138"/>
      <c r="D121" s="269"/>
      <c r="E121" s="138"/>
      <c r="F121" s="309">
        <f t="shared" si="14"/>
        <v>0</v>
      </c>
      <c r="G121" s="282">
        <f t="shared" si="15"/>
        <v>0</v>
      </c>
    </row>
    <row r="122" spans="1:7" ht="12" customHeight="1" x14ac:dyDescent="0.2">
      <c r="A122" s="167" t="s">
        <v>110</v>
      </c>
      <c r="B122" s="54" t="s">
        <v>242</v>
      </c>
      <c r="C122" s="138"/>
      <c r="D122" s="269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/>
      <c r="D123" s="269"/>
      <c r="E123" s="138"/>
      <c r="F123" s="309">
        <f t="shared" si="14"/>
        <v>0</v>
      </c>
      <c r="G123" s="282">
        <f t="shared" si="15"/>
        <v>0</v>
      </c>
    </row>
    <row r="124" spans="1:7" ht="12" customHeight="1" x14ac:dyDescent="0.2">
      <c r="A124" s="167" t="s">
        <v>112</v>
      </c>
      <c r="B124" s="54" t="s">
        <v>257</v>
      </c>
      <c r="C124" s="138"/>
      <c r="D124" s="269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269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269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/>
      <c r="D127" s="270"/>
      <c r="E127" s="140"/>
      <c r="F127" s="310">
        <f t="shared" si="14"/>
        <v>0</v>
      </c>
      <c r="G127" s="283">
        <f t="shared" si="15"/>
        <v>0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17645</v>
      </c>
      <c r="D128" s="266">
        <f>+D93+D114</f>
        <v>0</v>
      </c>
      <c r="E128" s="137">
        <f>+E93+E114</f>
        <v>0</v>
      </c>
      <c r="F128" s="137">
        <f>+F93+F114</f>
        <v>0</v>
      </c>
      <c r="G128" s="280">
        <f>+G93+G114</f>
        <v>17645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266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269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269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269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266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269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269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269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269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269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269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0</v>
      </c>
      <c r="D140" s="268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4">
        <f>+G141+G142+G144+G145+G143</f>
        <v>0</v>
      </c>
      <c r="M140" s="76"/>
    </row>
    <row r="141" spans="1:13" x14ac:dyDescent="0.2">
      <c r="A141" s="167" t="s">
        <v>56</v>
      </c>
      <c r="B141" s="7" t="s">
        <v>260</v>
      </c>
      <c r="C141" s="138"/>
      <c r="D141" s="269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/>
      <c r="D142" s="269"/>
      <c r="E142" s="138"/>
      <c r="F142" s="309">
        <f>D142+E142</f>
        <v>0</v>
      </c>
      <c r="G142" s="282">
        <f>C142+F142</f>
        <v>0</v>
      </c>
    </row>
    <row r="143" spans="1:13" ht="12" customHeight="1" x14ac:dyDescent="0.2">
      <c r="A143" s="167" t="s">
        <v>177</v>
      </c>
      <c r="B143" s="7" t="s">
        <v>374</v>
      </c>
      <c r="C143" s="138"/>
      <c r="D143" s="269"/>
      <c r="E143" s="138"/>
      <c r="F143" s="309">
        <f>D143+E143</f>
        <v>0</v>
      </c>
      <c r="G143" s="282">
        <f>C143+F143</f>
        <v>0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269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269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7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269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269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269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269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27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7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7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0</v>
      </c>
      <c r="D154" s="274">
        <f>+D129+D133+D140+D146+D152+D153</f>
        <v>0</v>
      </c>
      <c r="E154" s="204"/>
      <c r="F154" s="204"/>
      <c r="G154" s="297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17645</v>
      </c>
      <c r="D155" s="274">
        <f>+D128+D154</f>
        <v>0</v>
      </c>
      <c r="E155" s="204">
        <f>+E128+E154</f>
        <v>0</v>
      </c>
      <c r="F155" s="204">
        <f>+F128+F154</f>
        <v>0</v>
      </c>
      <c r="G155" s="297">
        <f>+G128+G154</f>
        <v>17645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2</v>
      </c>
      <c r="D157" s="292"/>
      <c r="E157" s="239"/>
      <c r="F157" s="330">
        <f>D157+E157</f>
        <v>0</v>
      </c>
      <c r="G157" s="331">
        <f>C157+F157</f>
        <v>2</v>
      </c>
    </row>
    <row r="158" spans="1:7" ht="14.25" customHeight="1" thickBot="1" x14ac:dyDescent="0.25">
      <c r="A158" s="74" t="s">
        <v>120</v>
      </c>
      <c r="B158" s="75"/>
      <c r="C158" s="239">
        <v>0</v>
      </c>
      <c r="D158" s="292"/>
      <c r="E158" s="239"/>
      <c r="F158" s="330">
        <f>D158+E158</f>
        <v>0</v>
      </c>
      <c r="G158" s="331">
        <f>C158+F158</f>
        <v>0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22" workbookViewId="0">
      <selection activeCell="H8" sqref="H8"/>
    </sheetView>
  </sheetViews>
  <sheetFormatPr defaultRowHeight="12.75" x14ac:dyDescent="0.2"/>
  <cols>
    <col min="1" max="1" width="6.1640625" style="370" customWidth="1"/>
    <col min="2" max="2" width="71" style="370" customWidth="1"/>
    <col min="3" max="5" width="14.5" style="370" customWidth="1"/>
    <col min="6" max="35" width="9.33203125" style="369"/>
    <col min="36" max="257" width="9.33203125" style="370"/>
    <col min="258" max="258" width="6.1640625" style="370" customWidth="1"/>
    <col min="259" max="259" width="71" style="370" customWidth="1"/>
    <col min="260" max="261" width="14.5" style="370" customWidth="1"/>
    <col min="262" max="513" width="9.33203125" style="370"/>
    <col min="514" max="514" width="6.1640625" style="370" customWidth="1"/>
    <col min="515" max="515" width="71" style="370" customWidth="1"/>
    <col min="516" max="517" width="14.5" style="370" customWidth="1"/>
    <col min="518" max="769" width="9.33203125" style="370"/>
    <col min="770" max="770" width="6.1640625" style="370" customWidth="1"/>
    <col min="771" max="771" width="71" style="370" customWidth="1"/>
    <col min="772" max="773" width="14.5" style="370" customWidth="1"/>
    <col min="774" max="1025" width="9.33203125" style="370"/>
    <col min="1026" max="1026" width="6.1640625" style="370" customWidth="1"/>
    <col min="1027" max="1027" width="71" style="370" customWidth="1"/>
    <col min="1028" max="1029" width="14.5" style="370" customWidth="1"/>
    <col min="1030" max="1281" width="9.33203125" style="370"/>
    <col min="1282" max="1282" width="6.1640625" style="370" customWidth="1"/>
    <col min="1283" max="1283" width="71" style="370" customWidth="1"/>
    <col min="1284" max="1285" width="14.5" style="370" customWidth="1"/>
    <col min="1286" max="1537" width="9.33203125" style="370"/>
    <col min="1538" max="1538" width="6.1640625" style="370" customWidth="1"/>
    <col min="1539" max="1539" width="71" style="370" customWidth="1"/>
    <col min="1540" max="1541" width="14.5" style="370" customWidth="1"/>
    <col min="1542" max="1793" width="9.33203125" style="370"/>
    <col min="1794" max="1794" width="6.1640625" style="370" customWidth="1"/>
    <col min="1795" max="1795" width="71" style="370" customWidth="1"/>
    <col min="1796" max="1797" width="14.5" style="370" customWidth="1"/>
    <col min="1798" max="2049" width="9.33203125" style="370"/>
    <col min="2050" max="2050" width="6.1640625" style="370" customWidth="1"/>
    <col min="2051" max="2051" width="71" style="370" customWidth="1"/>
    <col min="2052" max="2053" width="14.5" style="370" customWidth="1"/>
    <col min="2054" max="2305" width="9.33203125" style="370"/>
    <col min="2306" max="2306" width="6.1640625" style="370" customWidth="1"/>
    <col min="2307" max="2307" width="71" style="370" customWidth="1"/>
    <col min="2308" max="2309" width="14.5" style="370" customWidth="1"/>
    <col min="2310" max="2561" width="9.33203125" style="370"/>
    <col min="2562" max="2562" width="6.1640625" style="370" customWidth="1"/>
    <col min="2563" max="2563" width="71" style="370" customWidth="1"/>
    <col min="2564" max="2565" width="14.5" style="370" customWidth="1"/>
    <col min="2566" max="2817" width="9.33203125" style="370"/>
    <col min="2818" max="2818" width="6.1640625" style="370" customWidth="1"/>
    <col min="2819" max="2819" width="71" style="370" customWidth="1"/>
    <col min="2820" max="2821" width="14.5" style="370" customWidth="1"/>
    <col min="2822" max="3073" width="9.33203125" style="370"/>
    <col min="3074" max="3074" width="6.1640625" style="370" customWidth="1"/>
    <col min="3075" max="3075" width="71" style="370" customWidth="1"/>
    <col min="3076" max="3077" width="14.5" style="370" customWidth="1"/>
    <col min="3078" max="3329" width="9.33203125" style="370"/>
    <col min="3330" max="3330" width="6.1640625" style="370" customWidth="1"/>
    <col min="3331" max="3331" width="71" style="370" customWidth="1"/>
    <col min="3332" max="3333" width="14.5" style="370" customWidth="1"/>
    <col min="3334" max="3585" width="9.33203125" style="370"/>
    <col min="3586" max="3586" width="6.1640625" style="370" customWidth="1"/>
    <col min="3587" max="3587" width="71" style="370" customWidth="1"/>
    <col min="3588" max="3589" width="14.5" style="370" customWidth="1"/>
    <col min="3590" max="3841" width="9.33203125" style="370"/>
    <col min="3842" max="3842" width="6.1640625" style="370" customWidth="1"/>
    <col min="3843" max="3843" width="71" style="370" customWidth="1"/>
    <col min="3844" max="3845" width="14.5" style="370" customWidth="1"/>
    <col min="3846" max="4097" width="9.33203125" style="370"/>
    <col min="4098" max="4098" width="6.1640625" style="370" customWidth="1"/>
    <col min="4099" max="4099" width="71" style="370" customWidth="1"/>
    <col min="4100" max="4101" width="14.5" style="370" customWidth="1"/>
    <col min="4102" max="4353" width="9.33203125" style="370"/>
    <col min="4354" max="4354" width="6.1640625" style="370" customWidth="1"/>
    <col min="4355" max="4355" width="71" style="370" customWidth="1"/>
    <col min="4356" max="4357" width="14.5" style="370" customWidth="1"/>
    <col min="4358" max="4609" width="9.33203125" style="370"/>
    <col min="4610" max="4610" width="6.1640625" style="370" customWidth="1"/>
    <col min="4611" max="4611" width="71" style="370" customWidth="1"/>
    <col min="4612" max="4613" width="14.5" style="370" customWidth="1"/>
    <col min="4614" max="4865" width="9.33203125" style="370"/>
    <col min="4866" max="4866" width="6.1640625" style="370" customWidth="1"/>
    <col min="4867" max="4867" width="71" style="370" customWidth="1"/>
    <col min="4868" max="4869" width="14.5" style="370" customWidth="1"/>
    <col min="4870" max="5121" width="9.33203125" style="370"/>
    <col min="5122" max="5122" width="6.1640625" style="370" customWidth="1"/>
    <col min="5123" max="5123" width="71" style="370" customWidth="1"/>
    <col min="5124" max="5125" width="14.5" style="370" customWidth="1"/>
    <col min="5126" max="5377" width="9.33203125" style="370"/>
    <col min="5378" max="5378" width="6.1640625" style="370" customWidth="1"/>
    <col min="5379" max="5379" width="71" style="370" customWidth="1"/>
    <col min="5380" max="5381" width="14.5" style="370" customWidth="1"/>
    <col min="5382" max="5633" width="9.33203125" style="370"/>
    <col min="5634" max="5634" width="6.1640625" style="370" customWidth="1"/>
    <col min="5635" max="5635" width="71" style="370" customWidth="1"/>
    <col min="5636" max="5637" width="14.5" style="370" customWidth="1"/>
    <col min="5638" max="5889" width="9.33203125" style="370"/>
    <col min="5890" max="5890" width="6.1640625" style="370" customWidth="1"/>
    <col min="5891" max="5891" width="71" style="370" customWidth="1"/>
    <col min="5892" max="5893" width="14.5" style="370" customWidth="1"/>
    <col min="5894" max="6145" width="9.33203125" style="370"/>
    <col min="6146" max="6146" width="6.1640625" style="370" customWidth="1"/>
    <col min="6147" max="6147" width="71" style="370" customWidth="1"/>
    <col min="6148" max="6149" width="14.5" style="370" customWidth="1"/>
    <col min="6150" max="6401" width="9.33203125" style="370"/>
    <col min="6402" max="6402" width="6.1640625" style="370" customWidth="1"/>
    <col min="6403" max="6403" width="71" style="370" customWidth="1"/>
    <col min="6404" max="6405" width="14.5" style="370" customWidth="1"/>
    <col min="6406" max="6657" width="9.33203125" style="370"/>
    <col min="6658" max="6658" width="6.1640625" style="370" customWidth="1"/>
    <col min="6659" max="6659" width="71" style="370" customWidth="1"/>
    <col min="6660" max="6661" width="14.5" style="370" customWidth="1"/>
    <col min="6662" max="6913" width="9.33203125" style="370"/>
    <col min="6914" max="6914" width="6.1640625" style="370" customWidth="1"/>
    <col min="6915" max="6915" width="71" style="370" customWidth="1"/>
    <col min="6916" max="6917" width="14.5" style="370" customWidth="1"/>
    <col min="6918" max="7169" width="9.33203125" style="370"/>
    <col min="7170" max="7170" width="6.1640625" style="370" customWidth="1"/>
    <col min="7171" max="7171" width="71" style="370" customWidth="1"/>
    <col min="7172" max="7173" width="14.5" style="370" customWidth="1"/>
    <col min="7174" max="7425" width="9.33203125" style="370"/>
    <col min="7426" max="7426" width="6.1640625" style="370" customWidth="1"/>
    <col min="7427" max="7427" width="71" style="370" customWidth="1"/>
    <col min="7428" max="7429" width="14.5" style="370" customWidth="1"/>
    <col min="7430" max="7681" width="9.33203125" style="370"/>
    <col min="7682" max="7682" width="6.1640625" style="370" customWidth="1"/>
    <col min="7683" max="7683" width="71" style="370" customWidth="1"/>
    <col min="7684" max="7685" width="14.5" style="370" customWidth="1"/>
    <col min="7686" max="7937" width="9.33203125" style="370"/>
    <col min="7938" max="7938" width="6.1640625" style="370" customWidth="1"/>
    <col min="7939" max="7939" width="71" style="370" customWidth="1"/>
    <col min="7940" max="7941" width="14.5" style="370" customWidth="1"/>
    <col min="7942" max="8193" width="9.33203125" style="370"/>
    <col min="8194" max="8194" width="6.1640625" style="370" customWidth="1"/>
    <col min="8195" max="8195" width="71" style="370" customWidth="1"/>
    <col min="8196" max="8197" width="14.5" style="370" customWidth="1"/>
    <col min="8198" max="8449" width="9.33203125" style="370"/>
    <col min="8450" max="8450" width="6.1640625" style="370" customWidth="1"/>
    <col min="8451" max="8451" width="71" style="370" customWidth="1"/>
    <col min="8452" max="8453" width="14.5" style="370" customWidth="1"/>
    <col min="8454" max="8705" width="9.33203125" style="370"/>
    <col min="8706" max="8706" width="6.1640625" style="370" customWidth="1"/>
    <col min="8707" max="8707" width="71" style="370" customWidth="1"/>
    <col min="8708" max="8709" width="14.5" style="370" customWidth="1"/>
    <col min="8710" max="8961" width="9.33203125" style="370"/>
    <col min="8962" max="8962" width="6.1640625" style="370" customWidth="1"/>
    <col min="8963" max="8963" width="71" style="370" customWidth="1"/>
    <col min="8964" max="8965" width="14.5" style="370" customWidth="1"/>
    <col min="8966" max="9217" width="9.33203125" style="370"/>
    <col min="9218" max="9218" width="6.1640625" style="370" customWidth="1"/>
    <col min="9219" max="9219" width="71" style="370" customWidth="1"/>
    <col min="9220" max="9221" width="14.5" style="370" customWidth="1"/>
    <col min="9222" max="9473" width="9.33203125" style="370"/>
    <col min="9474" max="9474" width="6.1640625" style="370" customWidth="1"/>
    <col min="9475" max="9475" width="71" style="370" customWidth="1"/>
    <col min="9476" max="9477" width="14.5" style="370" customWidth="1"/>
    <col min="9478" max="9729" width="9.33203125" style="370"/>
    <col min="9730" max="9730" width="6.1640625" style="370" customWidth="1"/>
    <col min="9731" max="9731" width="71" style="370" customWidth="1"/>
    <col min="9732" max="9733" width="14.5" style="370" customWidth="1"/>
    <col min="9734" max="9985" width="9.33203125" style="370"/>
    <col min="9986" max="9986" width="6.1640625" style="370" customWidth="1"/>
    <col min="9987" max="9987" width="71" style="370" customWidth="1"/>
    <col min="9988" max="9989" width="14.5" style="370" customWidth="1"/>
    <col min="9990" max="10241" width="9.33203125" style="370"/>
    <col min="10242" max="10242" width="6.1640625" style="370" customWidth="1"/>
    <col min="10243" max="10243" width="71" style="370" customWidth="1"/>
    <col min="10244" max="10245" width="14.5" style="370" customWidth="1"/>
    <col min="10246" max="10497" width="9.33203125" style="370"/>
    <col min="10498" max="10498" width="6.1640625" style="370" customWidth="1"/>
    <col min="10499" max="10499" width="71" style="370" customWidth="1"/>
    <col min="10500" max="10501" width="14.5" style="370" customWidth="1"/>
    <col min="10502" max="10753" width="9.33203125" style="370"/>
    <col min="10754" max="10754" width="6.1640625" style="370" customWidth="1"/>
    <col min="10755" max="10755" width="71" style="370" customWidth="1"/>
    <col min="10756" max="10757" width="14.5" style="370" customWidth="1"/>
    <col min="10758" max="11009" width="9.33203125" style="370"/>
    <col min="11010" max="11010" width="6.1640625" style="370" customWidth="1"/>
    <col min="11011" max="11011" width="71" style="370" customWidth="1"/>
    <col min="11012" max="11013" width="14.5" style="370" customWidth="1"/>
    <col min="11014" max="11265" width="9.33203125" style="370"/>
    <col min="11266" max="11266" width="6.1640625" style="370" customWidth="1"/>
    <col min="11267" max="11267" width="71" style="370" customWidth="1"/>
    <col min="11268" max="11269" width="14.5" style="370" customWidth="1"/>
    <col min="11270" max="11521" width="9.33203125" style="370"/>
    <col min="11522" max="11522" width="6.1640625" style="370" customWidth="1"/>
    <col min="11523" max="11523" width="71" style="370" customWidth="1"/>
    <col min="11524" max="11525" width="14.5" style="370" customWidth="1"/>
    <col min="11526" max="11777" width="9.33203125" style="370"/>
    <col min="11778" max="11778" width="6.1640625" style="370" customWidth="1"/>
    <col min="11779" max="11779" width="71" style="370" customWidth="1"/>
    <col min="11780" max="11781" width="14.5" style="370" customWidth="1"/>
    <col min="11782" max="12033" width="9.33203125" style="370"/>
    <col min="12034" max="12034" width="6.1640625" style="370" customWidth="1"/>
    <col min="12035" max="12035" width="71" style="370" customWidth="1"/>
    <col min="12036" max="12037" width="14.5" style="370" customWidth="1"/>
    <col min="12038" max="12289" width="9.33203125" style="370"/>
    <col min="12290" max="12290" width="6.1640625" style="370" customWidth="1"/>
    <col min="12291" max="12291" width="71" style="370" customWidth="1"/>
    <col min="12292" max="12293" width="14.5" style="370" customWidth="1"/>
    <col min="12294" max="12545" width="9.33203125" style="370"/>
    <col min="12546" max="12546" width="6.1640625" style="370" customWidth="1"/>
    <col min="12547" max="12547" width="71" style="370" customWidth="1"/>
    <col min="12548" max="12549" width="14.5" style="370" customWidth="1"/>
    <col min="12550" max="12801" width="9.33203125" style="370"/>
    <col min="12802" max="12802" width="6.1640625" style="370" customWidth="1"/>
    <col min="12803" max="12803" width="71" style="370" customWidth="1"/>
    <col min="12804" max="12805" width="14.5" style="370" customWidth="1"/>
    <col min="12806" max="13057" width="9.33203125" style="370"/>
    <col min="13058" max="13058" width="6.1640625" style="370" customWidth="1"/>
    <col min="13059" max="13059" width="71" style="370" customWidth="1"/>
    <col min="13060" max="13061" width="14.5" style="370" customWidth="1"/>
    <col min="13062" max="13313" width="9.33203125" style="370"/>
    <col min="13314" max="13314" width="6.1640625" style="370" customWidth="1"/>
    <col min="13315" max="13315" width="71" style="370" customWidth="1"/>
    <col min="13316" max="13317" width="14.5" style="370" customWidth="1"/>
    <col min="13318" max="13569" width="9.33203125" style="370"/>
    <col min="13570" max="13570" width="6.1640625" style="370" customWidth="1"/>
    <col min="13571" max="13571" width="71" style="370" customWidth="1"/>
    <col min="13572" max="13573" width="14.5" style="370" customWidth="1"/>
    <col min="13574" max="13825" width="9.33203125" style="370"/>
    <col min="13826" max="13826" width="6.1640625" style="370" customWidth="1"/>
    <col min="13827" max="13827" width="71" style="370" customWidth="1"/>
    <col min="13828" max="13829" width="14.5" style="370" customWidth="1"/>
    <col min="13830" max="14081" width="9.33203125" style="370"/>
    <col min="14082" max="14082" width="6.1640625" style="370" customWidth="1"/>
    <col min="14083" max="14083" width="71" style="370" customWidth="1"/>
    <col min="14084" max="14085" width="14.5" style="370" customWidth="1"/>
    <col min="14086" max="14337" width="9.33203125" style="370"/>
    <col min="14338" max="14338" width="6.1640625" style="370" customWidth="1"/>
    <col min="14339" max="14339" width="71" style="370" customWidth="1"/>
    <col min="14340" max="14341" width="14.5" style="370" customWidth="1"/>
    <col min="14342" max="14593" width="9.33203125" style="370"/>
    <col min="14594" max="14594" width="6.1640625" style="370" customWidth="1"/>
    <col min="14595" max="14595" width="71" style="370" customWidth="1"/>
    <col min="14596" max="14597" width="14.5" style="370" customWidth="1"/>
    <col min="14598" max="14849" width="9.33203125" style="370"/>
    <col min="14850" max="14850" width="6.1640625" style="370" customWidth="1"/>
    <col min="14851" max="14851" width="71" style="370" customWidth="1"/>
    <col min="14852" max="14853" width="14.5" style="370" customWidth="1"/>
    <col min="14854" max="15105" width="9.33203125" style="370"/>
    <col min="15106" max="15106" width="6.1640625" style="370" customWidth="1"/>
    <col min="15107" max="15107" width="71" style="370" customWidth="1"/>
    <col min="15108" max="15109" width="14.5" style="370" customWidth="1"/>
    <col min="15110" max="15361" width="9.33203125" style="370"/>
    <col min="15362" max="15362" width="6.1640625" style="370" customWidth="1"/>
    <col min="15363" max="15363" width="71" style="370" customWidth="1"/>
    <col min="15364" max="15365" width="14.5" style="370" customWidth="1"/>
    <col min="15366" max="15617" width="9.33203125" style="370"/>
    <col min="15618" max="15618" width="6.1640625" style="370" customWidth="1"/>
    <col min="15619" max="15619" width="71" style="370" customWidth="1"/>
    <col min="15620" max="15621" width="14.5" style="370" customWidth="1"/>
    <col min="15622" max="15873" width="9.33203125" style="370"/>
    <col min="15874" max="15874" width="6.1640625" style="370" customWidth="1"/>
    <col min="15875" max="15875" width="71" style="370" customWidth="1"/>
    <col min="15876" max="15877" width="14.5" style="370" customWidth="1"/>
    <col min="15878" max="16129" width="9.33203125" style="370"/>
    <col min="16130" max="16130" width="6.1640625" style="370" customWidth="1"/>
    <col min="16131" max="16131" width="71" style="370" customWidth="1"/>
    <col min="16132" max="16133" width="14.5" style="370" customWidth="1"/>
    <col min="16134" max="16384" width="9.33203125" style="370"/>
  </cols>
  <sheetData>
    <row r="1" spans="1:35" ht="30" customHeight="1" x14ac:dyDescent="0.2">
      <c r="A1" s="412" t="s">
        <v>515</v>
      </c>
      <c r="B1" s="413"/>
      <c r="C1" s="413"/>
      <c r="D1" s="413"/>
      <c r="E1" s="413"/>
    </row>
    <row r="2" spans="1:35" ht="45" x14ac:dyDescent="0.2">
      <c r="A2" s="371" t="s">
        <v>516</v>
      </c>
      <c r="B2" s="371" t="s">
        <v>41</v>
      </c>
      <c r="C2" s="371" t="s">
        <v>517</v>
      </c>
      <c r="D2" s="371" t="s">
        <v>547</v>
      </c>
      <c r="E2" s="371" t="s">
        <v>546</v>
      </c>
    </row>
    <row r="3" spans="1:35" ht="30" customHeight="1" x14ac:dyDescent="0.2">
      <c r="A3" s="371">
        <v>1</v>
      </c>
      <c r="B3" s="371">
        <v>2</v>
      </c>
      <c r="C3" s="371">
        <v>3</v>
      </c>
      <c r="D3" s="371">
        <v>4</v>
      </c>
      <c r="E3" s="371">
        <v>5</v>
      </c>
    </row>
    <row r="4" spans="1:35" ht="30" customHeight="1" x14ac:dyDescent="0.2">
      <c r="A4" s="372" t="s">
        <v>5</v>
      </c>
      <c r="B4" s="373" t="s">
        <v>518</v>
      </c>
      <c r="C4" s="374">
        <v>3600</v>
      </c>
      <c r="D4" s="374">
        <v>3000</v>
      </c>
      <c r="E4" s="374">
        <v>3000</v>
      </c>
    </row>
    <row r="5" spans="1:35" ht="30" customHeight="1" x14ac:dyDescent="0.2">
      <c r="A5" s="372" t="s">
        <v>6</v>
      </c>
      <c r="B5" s="373" t="s">
        <v>519</v>
      </c>
      <c r="C5" s="374"/>
      <c r="D5" s="374"/>
      <c r="E5" s="374"/>
    </row>
    <row r="6" spans="1:35" ht="30" customHeight="1" x14ac:dyDescent="0.2">
      <c r="A6" s="372" t="s">
        <v>7</v>
      </c>
      <c r="B6" s="373" t="s">
        <v>520</v>
      </c>
      <c r="C6" s="374"/>
      <c r="D6" s="374"/>
      <c r="E6" s="374"/>
    </row>
    <row r="7" spans="1:35" ht="30" customHeight="1" x14ac:dyDescent="0.2">
      <c r="A7" s="372" t="s">
        <v>8</v>
      </c>
      <c r="B7" s="373" t="s">
        <v>521</v>
      </c>
      <c r="C7" s="374"/>
      <c r="D7" s="374"/>
      <c r="E7" s="374"/>
    </row>
    <row r="8" spans="1:35" ht="30" customHeight="1" x14ac:dyDescent="0.2">
      <c r="A8" s="372" t="s">
        <v>9</v>
      </c>
      <c r="B8" s="375" t="s">
        <v>522</v>
      </c>
      <c r="C8" s="376">
        <f>SUM(C4:C7)</f>
        <v>3600</v>
      </c>
      <c r="D8" s="376">
        <f>SUM(D4:D7)</f>
        <v>3000</v>
      </c>
      <c r="E8" s="376">
        <f>SUM(E4:E7)</f>
        <v>3000</v>
      </c>
    </row>
    <row r="9" spans="1:35" ht="30" customHeight="1" x14ac:dyDescent="0.2">
      <c r="A9" s="372" t="s">
        <v>10</v>
      </c>
      <c r="B9" s="373" t="s">
        <v>523</v>
      </c>
      <c r="C9" s="374">
        <v>5000</v>
      </c>
      <c r="D9" s="374">
        <v>5000</v>
      </c>
      <c r="E9" s="374">
        <v>5000</v>
      </c>
    </row>
    <row r="10" spans="1:35" ht="30" customHeight="1" x14ac:dyDescent="0.2">
      <c r="A10" s="372" t="s">
        <v>11</v>
      </c>
      <c r="B10" s="373" t="s">
        <v>524</v>
      </c>
      <c r="C10" s="374">
        <v>5000</v>
      </c>
      <c r="D10" s="374">
        <v>5000</v>
      </c>
      <c r="E10" s="374">
        <v>5000</v>
      </c>
    </row>
    <row r="11" spans="1:35" s="415" customFormat="1" ht="30" customHeight="1" x14ac:dyDescent="0.2">
      <c r="A11" s="372" t="s">
        <v>12</v>
      </c>
      <c r="B11" s="373" t="s">
        <v>525</v>
      </c>
      <c r="C11" s="374">
        <v>2950</v>
      </c>
      <c r="D11" s="374">
        <v>2500</v>
      </c>
      <c r="E11" s="374">
        <v>2500</v>
      </c>
      <c r="F11" s="414"/>
      <c r="G11" s="414"/>
      <c r="H11" s="414"/>
      <c r="I11" s="414"/>
      <c r="J11" s="414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4"/>
      <c r="AG11" s="414"/>
      <c r="AH11" s="414"/>
      <c r="AI11" s="414"/>
    </row>
    <row r="12" spans="1:35" ht="30" customHeight="1" x14ac:dyDescent="0.2">
      <c r="A12" s="372" t="s">
        <v>13</v>
      </c>
      <c r="B12" s="373" t="s">
        <v>526</v>
      </c>
      <c r="C12" s="374">
        <v>1000</v>
      </c>
      <c r="D12" s="374">
        <v>1000</v>
      </c>
      <c r="E12" s="374">
        <v>1000</v>
      </c>
    </row>
    <row r="13" spans="1:35" ht="30" customHeight="1" x14ac:dyDescent="0.2">
      <c r="A13" s="372" t="s">
        <v>14</v>
      </c>
      <c r="B13" s="373" t="s">
        <v>527</v>
      </c>
      <c r="C13" s="374">
        <v>1600</v>
      </c>
      <c r="D13" s="374"/>
      <c r="E13" s="374"/>
    </row>
    <row r="14" spans="1:35" ht="30" customHeight="1" x14ac:dyDescent="0.2">
      <c r="A14" s="372" t="s">
        <v>15</v>
      </c>
      <c r="B14" s="373" t="s">
        <v>528</v>
      </c>
      <c r="C14" s="374">
        <v>200</v>
      </c>
      <c r="D14" s="374">
        <v>200</v>
      </c>
      <c r="E14" s="374">
        <v>200</v>
      </c>
    </row>
    <row r="15" spans="1:35" ht="30" customHeight="1" x14ac:dyDescent="0.2">
      <c r="A15" s="372" t="s">
        <v>16</v>
      </c>
      <c r="B15" s="373" t="s">
        <v>529</v>
      </c>
      <c r="C15" s="374"/>
      <c r="D15" s="374"/>
      <c r="E15" s="374"/>
    </row>
    <row r="16" spans="1:35" ht="30" customHeight="1" x14ac:dyDescent="0.2">
      <c r="A16" s="372" t="s">
        <v>17</v>
      </c>
      <c r="B16" s="373" t="s">
        <v>530</v>
      </c>
      <c r="C16" s="374">
        <v>4000</v>
      </c>
      <c r="D16" s="374">
        <v>3211</v>
      </c>
      <c r="E16" s="374">
        <v>3211</v>
      </c>
    </row>
    <row r="17" spans="1:35" ht="30" customHeight="1" x14ac:dyDescent="0.2">
      <c r="A17" s="372" t="s">
        <v>18</v>
      </c>
      <c r="B17" s="377" t="s">
        <v>548</v>
      </c>
      <c r="C17" s="378"/>
      <c r="D17" s="378"/>
      <c r="E17" s="378">
        <v>4000</v>
      </c>
    </row>
    <row r="18" spans="1:35" ht="30" customHeight="1" x14ac:dyDescent="0.2">
      <c r="A18" s="372" t="s">
        <v>19</v>
      </c>
      <c r="B18" s="373" t="s">
        <v>531</v>
      </c>
      <c r="C18" s="374">
        <v>250</v>
      </c>
      <c r="D18" s="374">
        <v>250</v>
      </c>
      <c r="E18" s="374">
        <v>250</v>
      </c>
    </row>
    <row r="19" spans="1:35" ht="30" customHeight="1" x14ac:dyDescent="0.2">
      <c r="A19" s="372" t="s">
        <v>20</v>
      </c>
      <c r="B19" s="379" t="s">
        <v>532</v>
      </c>
      <c r="C19" s="374">
        <v>1230</v>
      </c>
      <c r="D19" s="374"/>
      <c r="E19" s="374"/>
    </row>
    <row r="20" spans="1:35" ht="30" customHeight="1" x14ac:dyDescent="0.2">
      <c r="A20" s="372" t="s">
        <v>21</v>
      </c>
      <c r="B20" s="373" t="s">
        <v>533</v>
      </c>
      <c r="C20" s="374">
        <v>200</v>
      </c>
      <c r="D20" s="374">
        <v>200</v>
      </c>
      <c r="E20" s="374">
        <v>200</v>
      </c>
    </row>
    <row r="21" spans="1:35" ht="30" customHeight="1" x14ac:dyDescent="0.2">
      <c r="A21" s="372" t="s">
        <v>22</v>
      </c>
      <c r="B21" s="373" t="s">
        <v>534</v>
      </c>
      <c r="C21" s="374">
        <v>300</v>
      </c>
      <c r="D21" s="374">
        <v>300</v>
      </c>
      <c r="E21" s="374">
        <v>300</v>
      </c>
    </row>
    <row r="22" spans="1:35" s="381" customFormat="1" ht="30" customHeight="1" x14ac:dyDescent="0.2">
      <c r="A22" s="372" t="s">
        <v>23</v>
      </c>
      <c r="B22" s="375" t="s">
        <v>535</v>
      </c>
      <c r="C22" s="376">
        <f>SUM(C9:C21)</f>
        <v>21730</v>
      </c>
      <c r="D22" s="376">
        <f>SUM(D9:D21)</f>
        <v>17661</v>
      </c>
      <c r="E22" s="376">
        <f>SUM(E9:E21)</f>
        <v>21661</v>
      </c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</row>
    <row r="23" spans="1:35" ht="30" customHeight="1" x14ac:dyDescent="0.2">
      <c r="A23" s="372" t="s">
        <v>24</v>
      </c>
      <c r="B23" s="373" t="s">
        <v>536</v>
      </c>
      <c r="C23" s="374">
        <v>800</v>
      </c>
      <c r="D23" s="374">
        <v>800</v>
      </c>
      <c r="E23" s="374">
        <v>800</v>
      </c>
    </row>
    <row r="24" spans="1:35" ht="30" customHeight="1" x14ac:dyDescent="0.2">
      <c r="A24" s="372" t="s">
        <v>25</v>
      </c>
      <c r="B24" s="373" t="s">
        <v>537</v>
      </c>
      <c r="C24" s="374">
        <v>250</v>
      </c>
      <c r="D24" s="374">
        <v>250</v>
      </c>
      <c r="E24" s="374">
        <v>250</v>
      </c>
    </row>
    <row r="25" spans="1:35" ht="30" customHeight="1" x14ac:dyDescent="0.2">
      <c r="A25" s="372" t="s">
        <v>26</v>
      </c>
      <c r="B25" s="373" t="s">
        <v>538</v>
      </c>
      <c r="C25" s="374">
        <v>220</v>
      </c>
      <c r="D25" s="374">
        <v>220</v>
      </c>
      <c r="E25" s="374">
        <v>220</v>
      </c>
    </row>
    <row r="26" spans="1:35" ht="30" customHeight="1" x14ac:dyDescent="0.2">
      <c r="A26" s="372" t="s">
        <v>27</v>
      </c>
      <c r="B26" s="373" t="s">
        <v>539</v>
      </c>
      <c r="C26" s="374">
        <v>500</v>
      </c>
      <c r="D26" s="374">
        <v>200</v>
      </c>
      <c r="E26" s="374">
        <v>200</v>
      </c>
    </row>
    <row r="27" spans="1:35" ht="30" customHeight="1" x14ac:dyDescent="0.2">
      <c r="A27" s="372" t="s">
        <v>28</v>
      </c>
      <c r="B27" s="373" t="s">
        <v>540</v>
      </c>
      <c r="C27" s="374"/>
      <c r="D27" s="374">
        <v>2000</v>
      </c>
      <c r="E27" s="374">
        <v>2000</v>
      </c>
    </row>
    <row r="28" spans="1:35" ht="30" customHeight="1" x14ac:dyDescent="0.2">
      <c r="A28" s="372" t="s">
        <v>29</v>
      </c>
      <c r="B28" s="377"/>
      <c r="C28" s="378"/>
      <c r="D28" s="378"/>
      <c r="E28" s="378"/>
    </row>
    <row r="29" spans="1:35" ht="30" customHeight="1" x14ac:dyDescent="0.2">
      <c r="A29" s="372" t="s">
        <v>30</v>
      </c>
      <c r="B29" s="375" t="s">
        <v>541</v>
      </c>
      <c r="C29" s="382">
        <f>SUM(C23:C26)</f>
        <v>1770</v>
      </c>
      <c r="D29" s="382">
        <f>SUM(D23:D28)</f>
        <v>3470</v>
      </c>
      <c r="E29" s="382">
        <f>SUM(E23:E28)</f>
        <v>3470</v>
      </c>
    </row>
    <row r="30" spans="1:35" s="385" customFormat="1" ht="30" customHeight="1" x14ac:dyDescent="0.2">
      <c r="A30" s="372" t="s">
        <v>31</v>
      </c>
      <c r="B30" s="383" t="s">
        <v>542</v>
      </c>
      <c r="C30" s="384">
        <f>C8+C22+C29</f>
        <v>27100</v>
      </c>
      <c r="D30" s="384">
        <f>D8+D22+D29</f>
        <v>24131</v>
      </c>
      <c r="E30" s="384">
        <f>E8+E22+E29</f>
        <v>28131</v>
      </c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</row>
    <row r="31" spans="1:35" s="369" customFormat="1" ht="30" customHeight="1" x14ac:dyDescent="0.2"/>
    <row r="32" spans="1:35" s="369" customFormat="1" ht="30" customHeight="1" x14ac:dyDescent="0.2">
      <c r="A32" s="386" t="s">
        <v>543</v>
      </c>
      <c r="B32" s="373" t="s">
        <v>527</v>
      </c>
      <c r="C32" s="370" t="s">
        <v>544</v>
      </c>
      <c r="D32" s="387"/>
      <c r="E32" s="387">
        <v>1600</v>
      </c>
    </row>
    <row r="33" spans="1:5" s="369" customFormat="1" ht="30" customHeight="1" x14ac:dyDescent="0.2">
      <c r="A33" s="386" t="s">
        <v>543</v>
      </c>
      <c r="B33" s="379" t="s">
        <v>532</v>
      </c>
      <c r="C33" s="370" t="s">
        <v>545</v>
      </c>
      <c r="D33" s="387"/>
      <c r="E33" s="387">
        <v>2000</v>
      </c>
    </row>
    <row r="34" spans="1:5" s="369" customFormat="1" ht="30" customHeight="1" x14ac:dyDescent="0.2"/>
    <row r="35" spans="1:5" s="369" customFormat="1" ht="30" customHeight="1" x14ac:dyDescent="0.2"/>
    <row r="36" spans="1:5" s="369" customFormat="1" ht="30" customHeight="1" x14ac:dyDescent="0.2"/>
    <row r="37" spans="1:5" s="369" customFormat="1" ht="30" customHeight="1" x14ac:dyDescent="0.2"/>
    <row r="38" spans="1:5" s="369" customFormat="1" ht="30" customHeight="1" x14ac:dyDescent="0.2"/>
    <row r="39" spans="1:5" s="369" customFormat="1" ht="30" customHeight="1" x14ac:dyDescent="0.2"/>
    <row r="40" spans="1:5" s="369" customFormat="1" ht="30" customHeight="1" x14ac:dyDescent="0.2"/>
    <row r="41" spans="1:5" s="369" customFormat="1" ht="30" customHeight="1" x14ac:dyDescent="0.2"/>
    <row r="42" spans="1:5" s="369" customFormat="1" ht="30" customHeight="1" x14ac:dyDescent="0.2"/>
    <row r="43" spans="1:5" s="369" customFormat="1" ht="30" customHeight="1" x14ac:dyDescent="0.2"/>
    <row r="44" spans="1:5" s="369" customFormat="1" ht="30" customHeight="1" x14ac:dyDescent="0.2"/>
    <row r="45" spans="1:5" s="369" customFormat="1" ht="30" customHeight="1" x14ac:dyDescent="0.2"/>
    <row r="46" spans="1:5" s="369" customFormat="1" ht="30" customHeight="1" x14ac:dyDescent="0.2"/>
    <row r="47" spans="1:5" s="369" customFormat="1" ht="30" customHeight="1" x14ac:dyDescent="0.2"/>
    <row r="48" spans="1:5" s="369" customFormat="1" ht="30" customHeight="1" x14ac:dyDescent="0.2"/>
    <row r="49" s="369" customFormat="1" ht="30" customHeight="1" x14ac:dyDescent="0.2"/>
    <row r="50" s="369" customFormat="1" ht="30" customHeight="1" x14ac:dyDescent="0.2"/>
    <row r="51" s="369" customFormat="1" ht="30" customHeight="1" x14ac:dyDescent="0.2"/>
    <row r="52" s="369" customFormat="1" ht="30" customHeight="1" x14ac:dyDescent="0.2"/>
    <row r="53" s="369" customFormat="1" ht="30" customHeight="1" x14ac:dyDescent="0.2"/>
    <row r="54" s="369" customFormat="1" ht="30" customHeight="1" x14ac:dyDescent="0.2"/>
    <row r="55" s="369" customFormat="1" ht="30" customHeight="1" x14ac:dyDescent="0.2"/>
    <row r="56" s="369" customFormat="1" ht="30" customHeight="1" x14ac:dyDescent="0.2"/>
    <row r="57" s="369" customFormat="1" ht="30" customHeight="1" x14ac:dyDescent="0.2"/>
    <row r="58" s="369" customFormat="1" ht="30" customHeight="1" x14ac:dyDescent="0.2"/>
    <row r="59" s="369" customFormat="1" ht="30" customHeight="1" x14ac:dyDescent="0.2"/>
    <row r="60" s="369" customFormat="1" ht="30" customHeight="1" x14ac:dyDescent="0.2"/>
    <row r="61" s="369" customFormat="1" ht="30" customHeight="1" x14ac:dyDescent="0.2"/>
    <row r="62" s="369" customFormat="1" ht="30" customHeight="1" x14ac:dyDescent="0.2"/>
    <row r="63" s="369" customFormat="1" ht="30" customHeight="1" x14ac:dyDescent="0.2"/>
    <row r="64" s="369" customFormat="1" ht="30" customHeight="1" x14ac:dyDescent="0.2"/>
    <row r="65" s="369" customFormat="1" ht="30" customHeight="1" x14ac:dyDescent="0.2"/>
    <row r="66" s="369" customFormat="1" ht="30" customHeight="1" x14ac:dyDescent="0.2"/>
    <row r="67" s="369" customFormat="1" ht="30" customHeight="1" x14ac:dyDescent="0.2"/>
    <row r="68" s="369" customFormat="1" ht="30" customHeight="1" x14ac:dyDescent="0.2"/>
    <row r="69" s="369" customFormat="1" ht="30" customHeight="1" x14ac:dyDescent="0.2"/>
    <row r="70" s="369" customFormat="1" ht="30" customHeight="1" x14ac:dyDescent="0.2"/>
    <row r="71" s="369" customFormat="1" ht="30" customHeight="1" x14ac:dyDescent="0.2"/>
    <row r="72" s="369" customFormat="1" ht="30" customHeight="1" x14ac:dyDescent="0.2"/>
    <row r="73" s="369" customFormat="1" ht="30" customHeight="1" x14ac:dyDescent="0.2"/>
    <row r="74" s="369" customFormat="1" ht="30" customHeight="1" x14ac:dyDescent="0.2"/>
    <row r="75" s="369" customFormat="1" ht="30" customHeight="1" x14ac:dyDescent="0.2"/>
    <row r="76" s="369" customFormat="1" ht="30" customHeight="1" x14ac:dyDescent="0.2"/>
    <row r="77" s="369" customFormat="1" ht="30" customHeight="1" x14ac:dyDescent="0.2"/>
    <row r="78" s="369" customFormat="1" ht="30" customHeight="1" x14ac:dyDescent="0.2"/>
    <row r="79" s="369" customFormat="1" ht="30" customHeight="1" x14ac:dyDescent="0.2"/>
    <row r="80" s="369" customFormat="1" ht="30" customHeight="1" x14ac:dyDescent="0.2"/>
    <row r="81" s="369" customFormat="1" ht="30" customHeight="1" x14ac:dyDescent="0.2"/>
    <row r="82" s="369" customFormat="1" ht="30" customHeight="1" x14ac:dyDescent="0.2"/>
    <row r="83" s="369" customFormat="1" ht="30" customHeight="1" x14ac:dyDescent="0.2"/>
    <row r="84" s="369" customFormat="1" ht="30" customHeight="1" x14ac:dyDescent="0.2"/>
    <row r="85" s="369" customFormat="1" ht="30" customHeight="1" x14ac:dyDescent="0.2"/>
    <row r="86" s="369" customFormat="1" ht="30" customHeight="1" x14ac:dyDescent="0.2"/>
    <row r="87" s="369" customFormat="1" ht="30" customHeight="1" x14ac:dyDescent="0.2"/>
    <row r="88" s="369" customFormat="1" ht="30" customHeight="1" x14ac:dyDescent="0.2"/>
    <row r="89" s="369" customFormat="1" ht="30" customHeight="1" x14ac:dyDescent="0.2"/>
    <row r="90" s="369" customFormat="1" ht="30" customHeight="1" x14ac:dyDescent="0.2"/>
    <row r="91" s="369" customFormat="1" ht="30" customHeight="1" x14ac:dyDescent="0.2"/>
    <row r="92" s="369" customFormat="1" ht="30" customHeight="1" x14ac:dyDescent="0.2"/>
    <row r="93" s="369" customFormat="1" ht="30" customHeight="1" x14ac:dyDescent="0.2"/>
    <row r="94" s="369" customFormat="1" ht="30" customHeight="1" x14ac:dyDescent="0.2"/>
    <row r="95" s="369" customFormat="1" ht="30" customHeight="1" x14ac:dyDescent="0.2"/>
    <row r="96" s="369" customFormat="1" ht="30" customHeight="1" x14ac:dyDescent="0.2"/>
    <row r="97" s="369" customFormat="1" ht="30" customHeight="1" x14ac:dyDescent="0.2"/>
    <row r="98" s="369" customFormat="1" ht="30" customHeight="1" x14ac:dyDescent="0.2"/>
  </sheetData>
  <mergeCells count="1">
    <mergeCell ref="A1:E1"/>
  </mergeCells>
  <phoneticPr fontId="25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K161"/>
  <sheetViews>
    <sheetView topLeftCell="A127" zoomScaleNormal="100" zoomScaleSheetLayoutView="100" workbookViewId="0">
      <selection activeCell="P29" sqref="P29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8" t="s">
        <v>3</v>
      </c>
      <c r="B1" s="388"/>
      <c r="C1" s="388"/>
      <c r="D1" s="388"/>
      <c r="E1" s="388"/>
      <c r="F1" s="388"/>
      <c r="G1" s="388"/>
    </row>
    <row r="2" spans="1:7" ht="15.95" customHeight="1" thickBot="1" x14ac:dyDescent="0.3">
      <c r="A2" s="389" t="s">
        <v>83</v>
      </c>
      <c r="B2" s="389"/>
      <c r="C2" s="205"/>
      <c r="G2" s="205" t="s">
        <v>440</v>
      </c>
    </row>
    <row r="3" spans="1:7" x14ac:dyDescent="0.25">
      <c r="A3" s="391" t="s">
        <v>48</v>
      </c>
      <c r="B3" s="393" t="s">
        <v>4</v>
      </c>
      <c r="C3" s="395" t="str">
        <f>+CONCATENATE(LEFT(ÖSSZEFÜGGÉSEK!A6,4),". évi")</f>
        <v>2018. évi</v>
      </c>
      <c r="D3" s="396"/>
      <c r="E3" s="397"/>
      <c r="F3" s="397"/>
      <c r="G3" s="398"/>
    </row>
    <row r="4" spans="1:7" ht="48.75" thickBot="1" x14ac:dyDescent="0.3">
      <c r="A4" s="392"/>
      <c r="B4" s="394"/>
      <c r="C4" s="315" t="s">
        <v>376</v>
      </c>
      <c r="D4" s="316" t="s">
        <v>454</v>
      </c>
      <c r="E4" s="316" t="s">
        <v>510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456</v>
      </c>
      <c r="G5" s="321" t="s">
        <v>457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435909</v>
      </c>
      <c r="D6" s="137">
        <f>+D7+D8+D9+D10+D11+D12</f>
        <v>4242</v>
      </c>
      <c r="E6" s="137">
        <f>+E7+E8+E9+E10+E11+E12</f>
        <v>1935</v>
      </c>
      <c r="F6" s="137">
        <f>+F7+F8+F9+F10+F11+F12</f>
        <v>6177</v>
      </c>
      <c r="G6" s="77">
        <f>+G7+G8+G9+G10+G11+G12</f>
        <v>442086</v>
      </c>
    </row>
    <row r="7" spans="1:7" s="150" customFormat="1" ht="12" customHeight="1" x14ac:dyDescent="0.2">
      <c r="A7" s="13" t="s">
        <v>60</v>
      </c>
      <c r="B7" s="151" t="s">
        <v>143</v>
      </c>
      <c r="C7" s="139">
        <v>124239</v>
      </c>
      <c r="D7" s="139"/>
      <c r="E7" s="139"/>
      <c r="F7" s="181">
        <f>D7+E7</f>
        <v>0</v>
      </c>
      <c r="G7" s="180">
        <f t="shared" ref="G7:G12" si="0">C7+F7</f>
        <v>124239</v>
      </c>
    </row>
    <row r="8" spans="1:7" s="150" customFormat="1" ht="12" customHeight="1" x14ac:dyDescent="0.2">
      <c r="A8" s="12" t="s">
        <v>61</v>
      </c>
      <c r="B8" s="152" t="s">
        <v>144</v>
      </c>
      <c r="C8" s="138">
        <v>161029</v>
      </c>
      <c r="D8" s="139">
        <v>764</v>
      </c>
      <c r="E8" s="139"/>
      <c r="F8" s="181">
        <f t="shared" ref="F8:F62" si="1">D8+E8</f>
        <v>764</v>
      </c>
      <c r="G8" s="180">
        <f t="shared" si="0"/>
        <v>161793</v>
      </c>
    </row>
    <row r="9" spans="1:7" s="150" customFormat="1" ht="12" customHeight="1" x14ac:dyDescent="0.2">
      <c r="A9" s="12" t="s">
        <v>62</v>
      </c>
      <c r="B9" s="152" t="s">
        <v>145</v>
      </c>
      <c r="C9" s="138">
        <v>141750</v>
      </c>
      <c r="D9" s="139">
        <v>2900</v>
      </c>
      <c r="E9" s="139"/>
      <c r="F9" s="181">
        <f t="shared" si="1"/>
        <v>2900</v>
      </c>
      <c r="G9" s="180">
        <f t="shared" si="0"/>
        <v>144650</v>
      </c>
    </row>
    <row r="10" spans="1:7" s="150" customFormat="1" ht="12" customHeight="1" x14ac:dyDescent="0.2">
      <c r="A10" s="12" t="s">
        <v>63</v>
      </c>
      <c r="B10" s="152" t="s">
        <v>146</v>
      </c>
      <c r="C10" s="138">
        <v>7870</v>
      </c>
      <c r="D10" s="139">
        <v>117</v>
      </c>
      <c r="E10" s="139"/>
      <c r="F10" s="181">
        <f t="shared" si="1"/>
        <v>117</v>
      </c>
      <c r="G10" s="180">
        <f t="shared" si="0"/>
        <v>7987</v>
      </c>
    </row>
    <row r="11" spans="1:7" s="150" customFormat="1" ht="12" customHeight="1" x14ac:dyDescent="0.2">
      <c r="A11" s="12" t="s">
        <v>80</v>
      </c>
      <c r="B11" s="79" t="s">
        <v>297</v>
      </c>
      <c r="C11" s="138">
        <v>1021</v>
      </c>
      <c r="D11" s="139">
        <v>461</v>
      </c>
      <c r="E11" s="139"/>
      <c r="F11" s="181">
        <f t="shared" si="1"/>
        <v>461</v>
      </c>
      <c r="G11" s="180">
        <f t="shared" si="0"/>
        <v>1482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8"/>
      <c r="E12" s="139">
        <v>1935</v>
      </c>
      <c r="F12" s="181">
        <f t="shared" si="1"/>
        <v>1935</v>
      </c>
      <c r="G12" s="180">
        <f t="shared" si="0"/>
        <v>1935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98539</v>
      </c>
      <c r="D13" s="137">
        <f>+D14+D15+D16+D17+D18</f>
        <v>10530</v>
      </c>
      <c r="E13" s="137">
        <f>+E14+E15+E16+E17+E18</f>
        <v>850</v>
      </c>
      <c r="F13" s="137">
        <f>+F14+F15+F16+F17+F18</f>
        <v>11380</v>
      </c>
      <c r="G13" s="77">
        <f>+G14+G15+G16+G17+G18</f>
        <v>109919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98539</v>
      </c>
      <c r="D18" s="139">
        <v>10530</v>
      </c>
      <c r="E18" s="139">
        <v>850</v>
      </c>
      <c r="F18" s="181">
        <f t="shared" si="1"/>
        <v>11380</v>
      </c>
      <c r="G18" s="180">
        <f t="shared" si="2"/>
        <v>109919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140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488762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488762</v>
      </c>
    </row>
    <row r="21" spans="1:7" s="150" customFormat="1" ht="12" customHeight="1" x14ac:dyDescent="0.2">
      <c r="A21" s="13" t="s">
        <v>49</v>
      </c>
      <c r="B21" s="151" t="s">
        <v>153</v>
      </c>
      <c r="C21" s="139">
        <v>20000</v>
      </c>
      <c r="D21" s="139"/>
      <c r="E21" s="139"/>
      <c r="F21" s="181">
        <f t="shared" si="1"/>
        <v>0</v>
      </c>
      <c r="G21" s="180">
        <f t="shared" ref="G21:G26" si="3">C21+F21</f>
        <v>20000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468762</v>
      </c>
      <c r="D25" s="138"/>
      <c r="E25" s="139"/>
      <c r="F25" s="181">
        <f t="shared" si="1"/>
        <v>0</v>
      </c>
      <c r="G25" s="180">
        <f t="shared" si="3"/>
        <v>468762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>
        <v>426324</v>
      </c>
      <c r="D26" s="140"/>
      <c r="E26" s="275"/>
      <c r="F26" s="303">
        <f t="shared" si="1"/>
        <v>0</v>
      </c>
      <c r="G26" s="180">
        <f t="shared" si="3"/>
        <v>426324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269405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269405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463</v>
      </c>
      <c r="C29" s="138">
        <v>32000</v>
      </c>
      <c r="D29" s="138"/>
      <c r="E29" s="139"/>
      <c r="F29" s="181">
        <f t="shared" si="1"/>
        <v>0</v>
      </c>
      <c r="G29" s="180">
        <f t="shared" si="4"/>
        <v>32000</v>
      </c>
    </row>
    <row r="30" spans="1:7" s="150" customFormat="1" ht="12" customHeight="1" x14ac:dyDescent="0.2">
      <c r="A30" s="12" t="s">
        <v>159</v>
      </c>
      <c r="B30" s="152" t="s">
        <v>424</v>
      </c>
      <c r="C30" s="138">
        <v>220000</v>
      </c>
      <c r="D30" s="138"/>
      <c r="E30" s="139"/>
      <c r="F30" s="181">
        <f t="shared" si="1"/>
        <v>0</v>
      </c>
      <c r="G30" s="180">
        <f t="shared" si="4"/>
        <v>220000</v>
      </c>
    </row>
    <row r="31" spans="1:7" s="150" customFormat="1" ht="12" customHeight="1" x14ac:dyDescent="0.2">
      <c r="A31" s="12" t="s">
        <v>160</v>
      </c>
      <c r="B31" s="152" t="s">
        <v>425</v>
      </c>
      <c r="C31" s="138">
        <v>200</v>
      </c>
      <c r="D31" s="138"/>
      <c r="E31" s="139"/>
      <c r="F31" s="181">
        <f t="shared" si="1"/>
        <v>0</v>
      </c>
      <c r="G31" s="180">
        <f t="shared" si="4"/>
        <v>200</v>
      </c>
    </row>
    <row r="32" spans="1:7" s="150" customFormat="1" ht="12" customHeight="1" x14ac:dyDescent="0.2">
      <c r="A32" s="12" t="s">
        <v>426</v>
      </c>
      <c r="B32" s="152" t="s">
        <v>161</v>
      </c>
      <c r="C32" s="138">
        <v>16500</v>
      </c>
      <c r="D32" s="138"/>
      <c r="E32" s="139"/>
      <c r="F32" s="181">
        <f t="shared" si="1"/>
        <v>0</v>
      </c>
      <c r="G32" s="180">
        <f t="shared" si="4"/>
        <v>16500</v>
      </c>
    </row>
    <row r="33" spans="1:7" s="150" customFormat="1" ht="12" customHeight="1" x14ac:dyDescent="0.2">
      <c r="A33" s="12" t="s">
        <v>427</v>
      </c>
      <c r="B33" s="152" t="s">
        <v>162</v>
      </c>
      <c r="C33" s="138">
        <v>700</v>
      </c>
      <c r="D33" s="138"/>
      <c r="E33" s="139"/>
      <c r="F33" s="181">
        <f t="shared" si="1"/>
        <v>0</v>
      </c>
      <c r="G33" s="180">
        <f t="shared" si="4"/>
        <v>700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>
        <v>5</v>
      </c>
      <c r="D34" s="140"/>
      <c r="E34" s="275"/>
      <c r="F34" s="303">
        <f t="shared" si="1"/>
        <v>0</v>
      </c>
      <c r="G34" s="180">
        <f t="shared" si="4"/>
        <v>5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355588</v>
      </c>
      <c r="D35" s="137">
        <f>SUM(D36:D46)</f>
        <v>412</v>
      </c>
      <c r="E35" s="137">
        <f>SUM(E36:E46)</f>
        <v>0</v>
      </c>
      <c r="F35" s="137">
        <f>SUM(F36:F46)</f>
        <v>412</v>
      </c>
      <c r="G35" s="77">
        <f>SUM(G36:G46)</f>
        <v>356000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60</v>
      </c>
      <c r="D36" s="139"/>
      <c r="E36" s="139"/>
      <c r="F36" s="181">
        <f t="shared" si="1"/>
        <v>0</v>
      </c>
      <c r="G36" s="180">
        <f t="shared" ref="G36:G46" si="5">C36+F36</f>
        <v>60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12584</v>
      </c>
      <c r="D37" s="138"/>
      <c r="E37" s="139"/>
      <c r="F37" s="181">
        <f t="shared" si="1"/>
        <v>0</v>
      </c>
      <c r="G37" s="180">
        <f t="shared" si="5"/>
        <v>12584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5130</v>
      </c>
      <c r="D38" s="138"/>
      <c r="E38" s="139"/>
      <c r="F38" s="181">
        <f t="shared" si="1"/>
        <v>0</v>
      </c>
      <c r="G38" s="180">
        <f t="shared" si="5"/>
        <v>5130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7000</v>
      </c>
      <c r="D39" s="138"/>
      <c r="E39" s="139"/>
      <c r="F39" s="181">
        <f t="shared" si="1"/>
        <v>0</v>
      </c>
      <c r="G39" s="180">
        <f t="shared" si="5"/>
        <v>7000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>
        <v>4527</v>
      </c>
      <c r="D41" s="138"/>
      <c r="E41" s="139"/>
      <c r="F41" s="181">
        <f t="shared" si="1"/>
        <v>0</v>
      </c>
      <c r="G41" s="180">
        <f t="shared" si="5"/>
        <v>4527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324868</v>
      </c>
      <c r="D42" s="139">
        <v>412</v>
      </c>
      <c r="E42" s="139"/>
      <c r="F42" s="181">
        <f t="shared" si="1"/>
        <v>412</v>
      </c>
      <c r="G42" s="180">
        <f t="shared" si="5"/>
        <v>325280</v>
      </c>
    </row>
    <row r="43" spans="1:7" s="150" customFormat="1" ht="12" customHeight="1" x14ac:dyDescent="0.2">
      <c r="A43" s="12" t="s">
        <v>101</v>
      </c>
      <c r="B43" s="152" t="s">
        <v>430</v>
      </c>
      <c r="C43" s="138">
        <v>506</v>
      </c>
      <c r="D43" s="138"/>
      <c r="E43" s="139"/>
      <c r="F43" s="181">
        <f t="shared" si="1"/>
        <v>0</v>
      </c>
      <c r="G43" s="180">
        <f t="shared" si="5"/>
        <v>506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41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>
        <v>884</v>
      </c>
      <c r="D45" s="142"/>
      <c r="E45" s="276"/>
      <c r="F45" s="305">
        <f t="shared" si="1"/>
        <v>0</v>
      </c>
      <c r="G45" s="180">
        <f t="shared" si="5"/>
        <v>884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>
        <v>29</v>
      </c>
      <c r="D46" s="142"/>
      <c r="E46" s="279"/>
      <c r="F46" s="306">
        <f t="shared" si="1"/>
        <v>0</v>
      </c>
      <c r="G46" s="180">
        <f t="shared" si="5"/>
        <v>29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31254</v>
      </c>
      <c r="D47" s="137">
        <f>SUM(D48:D52)</f>
        <v>400</v>
      </c>
      <c r="E47" s="137">
        <f>SUM(E48:E52)</f>
        <v>0</v>
      </c>
      <c r="F47" s="137">
        <f>SUM(F48:F52)</f>
        <v>400</v>
      </c>
      <c r="G47" s="77">
        <f>SUM(G48:G52)</f>
        <v>31654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>
        <v>31254</v>
      </c>
      <c r="D49" s="182">
        <v>400</v>
      </c>
      <c r="E49" s="182"/>
      <c r="F49" s="304">
        <f t="shared" si="1"/>
        <v>400</v>
      </c>
      <c r="G49" s="243">
        <f>C49+F49</f>
        <v>31654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41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41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142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500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500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>
        <v>500</v>
      </c>
      <c r="D55" s="138"/>
      <c r="E55" s="139"/>
      <c r="F55" s="181">
        <f t="shared" si="1"/>
        <v>0</v>
      </c>
      <c r="G55" s="180">
        <f>C55+F55</f>
        <v>500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8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140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4650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4650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>
        <v>4650</v>
      </c>
      <c r="D60" s="141"/>
      <c r="E60" s="141"/>
      <c r="F60" s="307">
        <f t="shared" si="1"/>
        <v>0</v>
      </c>
      <c r="G60" s="242">
        <f>C60+F60</f>
        <v>4650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/>
      <c r="F61" s="307">
        <f t="shared" si="1"/>
        <v>0</v>
      </c>
      <c r="G61" s="242">
        <f>C61+F61</f>
        <v>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1684607</v>
      </c>
      <c r="D63" s="143">
        <f>+D6+D13+D20+D27+D35+D47+D53+D58</f>
        <v>15584</v>
      </c>
      <c r="E63" s="143">
        <f>+E6+E13+E20+E27+E35+E47+E53+E58</f>
        <v>2785</v>
      </c>
      <c r="F63" s="143">
        <f>+F6+F13+F20+F27+F35+F47+F53+F58</f>
        <v>18369</v>
      </c>
      <c r="G63" s="179">
        <f>+G6+G13+G20+G27+G35+G47+G53+G58</f>
        <v>1702976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1113210</v>
      </c>
      <c r="D73" s="137">
        <f>SUM(D74:D75)</f>
        <v>27875</v>
      </c>
      <c r="E73" s="137">
        <f>SUM(E74:E75)</f>
        <v>0</v>
      </c>
      <c r="F73" s="137">
        <f>SUM(F74:F75)</f>
        <v>27875</v>
      </c>
      <c r="G73" s="77">
        <f>SUM(G74:G75)</f>
        <v>1141085</v>
      </c>
    </row>
    <row r="74" spans="1:7" s="150" customFormat="1" ht="12.75" x14ac:dyDescent="0.2">
      <c r="A74" s="13" t="s">
        <v>229</v>
      </c>
      <c r="B74" s="151" t="s">
        <v>208</v>
      </c>
      <c r="C74" s="141">
        <v>1113210</v>
      </c>
      <c r="D74" s="141">
        <v>27875</v>
      </c>
      <c r="E74" s="141"/>
      <c r="F74" s="307">
        <f>D74+E74</f>
        <v>27875</v>
      </c>
      <c r="G74" s="242">
        <f>C74+F74</f>
        <v>1141085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1113210</v>
      </c>
      <c r="D87" s="143">
        <f>+D64+D68+D73+D76+D80+D86+D85</f>
        <v>27875</v>
      </c>
      <c r="E87" s="143">
        <f>+E64+E68+E73+E76+E80+E86+E85</f>
        <v>0</v>
      </c>
      <c r="F87" s="143">
        <f>+F64+F68+F73+F76+F80+F86+F85</f>
        <v>27875</v>
      </c>
      <c r="G87" s="179">
        <f>+G64+G68+G73+G76+G80+G86+G85</f>
        <v>1141085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2797817</v>
      </c>
      <c r="D88" s="143">
        <f>+D63+D87</f>
        <v>43459</v>
      </c>
      <c r="E88" s="143">
        <f>+E63+E87</f>
        <v>2785</v>
      </c>
      <c r="F88" s="143">
        <f>+F63+F87</f>
        <v>46244</v>
      </c>
      <c r="G88" s="179">
        <f>+G63+G87</f>
        <v>2844061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8" t="s">
        <v>33</v>
      </c>
      <c r="B90" s="388"/>
      <c r="C90" s="388"/>
      <c r="D90" s="388"/>
      <c r="E90" s="388"/>
      <c r="F90" s="388"/>
      <c r="G90" s="388"/>
    </row>
    <row r="91" spans="1:7" s="159" customFormat="1" ht="16.5" customHeight="1" thickBot="1" x14ac:dyDescent="0.3">
      <c r="A91" s="390" t="s">
        <v>84</v>
      </c>
      <c r="B91" s="390"/>
      <c r="C91" s="52"/>
      <c r="G91" s="52" t="str">
        <f>G2</f>
        <v>Forintban!</v>
      </c>
    </row>
    <row r="92" spans="1:7" x14ac:dyDescent="0.25">
      <c r="A92" s="391" t="s">
        <v>48</v>
      </c>
      <c r="B92" s="393" t="s">
        <v>377</v>
      </c>
      <c r="C92" s="395" t="str">
        <f>+CONCATENATE(LEFT(ÖSSZEFÜGGÉSEK!A6,4),". évi")</f>
        <v>2018. évi</v>
      </c>
      <c r="D92" s="396"/>
      <c r="E92" s="397"/>
      <c r="F92" s="397"/>
      <c r="G92" s="398"/>
    </row>
    <row r="93" spans="1:7" ht="48.75" thickBot="1" x14ac:dyDescent="0.3">
      <c r="A93" s="392"/>
      <c r="B93" s="394"/>
      <c r="C93" s="315" t="s">
        <v>376</v>
      </c>
      <c r="D93" s="316" t="s">
        <v>454</v>
      </c>
      <c r="E93" s="316" t="s">
        <v>510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456</v>
      </c>
      <c r="G94" s="321" t="s">
        <v>457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1312243</v>
      </c>
      <c r="D95" s="136">
        <f>D96+D97+D98+D99+D100+D113</f>
        <v>25690</v>
      </c>
      <c r="E95" s="136">
        <f>E96+E97+E98+E99+E100+E113</f>
        <v>-4092</v>
      </c>
      <c r="F95" s="136">
        <f>F96+F97+F98+F99+F100+F113</f>
        <v>21598</v>
      </c>
      <c r="G95" s="195">
        <f>G96+G97+G98+G99+G100+G113</f>
        <v>1333841</v>
      </c>
    </row>
    <row r="96" spans="1:7" ht="12" customHeight="1" x14ac:dyDescent="0.25">
      <c r="A96" s="15" t="s">
        <v>60</v>
      </c>
      <c r="B96" s="8" t="s">
        <v>34</v>
      </c>
      <c r="C96" s="300">
        <v>151485</v>
      </c>
      <c r="D96" s="199">
        <v>10106</v>
      </c>
      <c r="E96" s="199"/>
      <c r="F96" s="308">
        <f t="shared" ref="F96:F115" si="8">D96+E96</f>
        <v>10106</v>
      </c>
      <c r="G96" s="244">
        <f t="shared" ref="G96:G115" si="9">C96+F96</f>
        <v>161591</v>
      </c>
    </row>
    <row r="97" spans="1:7" ht="12" customHeight="1" x14ac:dyDescent="0.25">
      <c r="A97" s="12" t="s">
        <v>61</v>
      </c>
      <c r="B97" s="6" t="s">
        <v>105</v>
      </c>
      <c r="C97" s="138">
        <v>28334</v>
      </c>
      <c r="D97" s="138">
        <v>1252</v>
      </c>
      <c r="E97" s="138"/>
      <c r="F97" s="309">
        <f t="shared" si="8"/>
        <v>1252</v>
      </c>
      <c r="G97" s="240">
        <f t="shared" si="9"/>
        <v>29586</v>
      </c>
    </row>
    <row r="98" spans="1:7" ht="12" customHeight="1" x14ac:dyDescent="0.25">
      <c r="A98" s="12" t="s">
        <v>62</v>
      </c>
      <c r="B98" s="6" t="s">
        <v>79</v>
      </c>
      <c r="C98" s="140">
        <v>579757</v>
      </c>
      <c r="D98" s="140">
        <v>7383</v>
      </c>
      <c r="E98" s="140">
        <v>521</v>
      </c>
      <c r="F98" s="310">
        <f t="shared" si="8"/>
        <v>7904</v>
      </c>
      <c r="G98" s="241">
        <f t="shared" si="9"/>
        <v>587661</v>
      </c>
    </row>
    <row r="99" spans="1:7" ht="12" customHeight="1" x14ac:dyDescent="0.25">
      <c r="A99" s="12" t="s">
        <v>63</v>
      </c>
      <c r="B99" s="9" t="s">
        <v>106</v>
      </c>
      <c r="C99" s="140">
        <v>24131</v>
      </c>
      <c r="D99" s="140"/>
      <c r="E99" s="140">
        <v>4000</v>
      </c>
      <c r="F99" s="310">
        <f t="shared" si="8"/>
        <v>4000</v>
      </c>
      <c r="G99" s="241">
        <f t="shared" si="9"/>
        <v>28131</v>
      </c>
    </row>
    <row r="100" spans="1:7" ht="12" customHeight="1" x14ac:dyDescent="0.25">
      <c r="A100" s="12" t="s">
        <v>71</v>
      </c>
      <c r="B100" s="17" t="s">
        <v>107</v>
      </c>
      <c r="C100" s="140">
        <f>C101+C102+C103+C104+C105+C106+C107+C108+C109+C110+C111+C112</f>
        <v>469498</v>
      </c>
      <c r="D100" s="140">
        <v>4973</v>
      </c>
      <c r="E100" s="140">
        <v>1492</v>
      </c>
      <c r="F100" s="310">
        <f t="shared" si="8"/>
        <v>6465</v>
      </c>
      <c r="G100" s="241">
        <f t="shared" si="9"/>
        <v>475963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>
        <v>80</v>
      </c>
      <c r="E101" s="140"/>
      <c r="F101" s="310">
        <f t="shared" si="8"/>
        <v>80</v>
      </c>
      <c r="G101" s="241">
        <f t="shared" si="9"/>
        <v>80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>
        <v>337725</v>
      </c>
      <c r="D107" s="140">
        <v>3489</v>
      </c>
      <c r="E107" s="140">
        <v>580</v>
      </c>
      <c r="F107" s="310">
        <f t="shared" si="8"/>
        <v>4069</v>
      </c>
      <c r="G107" s="241">
        <f t="shared" si="9"/>
        <v>341794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131773</v>
      </c>
      <c r="D112" s="140">
        <v>1404</v>
      </c>
      <c r="E112" s="140">
        <v>912</v>
      </c>
      <c r="F112" s="310">
        <f t="shared" si="8"/>
        <v>2316</v>
      </c>
      <c r="G112" s="241">
        <f t="shared" si="9"/>
        <v>134089</v>
      </c>
    </row>
    <row r="113" spans="1:7" ht="12" customHeight="1" x14ac:dyDescent="0.25">
      <c r="A113" s="12" t="s">
        <v>308</v>
      </c>
      <c r="B113" s="9" t="s">
        <v>35</v>
      </c>
      <c r="C113" s="138">
        <f>C114+C115</f>
        <v>59038</v>
      </c>
      <c r="D113" s="138">
        <v>1976</v>
      </c>
      <c r="E113" s="138">
        <v>-10105</v>
      </c>
      <c r="F113" s="309">
        <f t="shared" si="8"/>
        <v>-8129</v>
      </c>
      <c r="G113" s="240">
        <f t="shared" si="9"/>
        <v>50909</v>
      </c>
    </row>
    <row r="114" spans="1:7" ht="12" customHeight="1" x14ac:dyDescent="0.25">
      <c r="A114" s="12" t="s">
        <v>309</v>
      </c>
      <c r="B114" s="6" t="s">
        <v>311</v>
      </c>
      <c r="C114" s="138">
        <v>15436</v>
      </c>
      <c r="D114" s="138">
        <v>3913</v>
      </c>
      <c r="E114" s="138">
        <v>-9343</v>
      </c>
      <c r="F114" s="309">
        <f t="shared" si="8"/>
        <v>-5430</v>
      </c>
      <c r="G114" s="240">
        <f t="shared" si="9"/>
        <v>10006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43602</v>
      </c>
      <c r="D115" s="200">
        <v>-1937</v>
      </c>
      <c r="E115" s="200">
        <v>-762</v>
      </c>
      <c r="F115" s="311">
        <f t="shared" si="8"/>
        <v>-2699</v>
      </c>
      <c r="G115" s="245">
        <f t="shared" si="9"/>
        <v>40903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1470347</v>
      </c>
      <c r="D116" s="137">
        <f>+D117+D119+D121</f>
        <v>17769</v>
      </c>
      <c r="E116" s="201">
        <f>+E117+E119+E121</f>
        <v>6877</v>
      </c>
      <c r="F116" s="201">
        <f>+F117+F119+F121</f>
        <v>24646</v>
      </c>
      <c r="G116" s="196">
        <f>+G117+G119+G121</f>
        <v>1494993</v>
      </c>
    </row>
    <row r="117" spans="1:7" ht="12" customHeight="1" x14ac:dyDescent="0.25">
      <c r="A117" s="13" t="s">
        <v>66</v>
      </c>
      <c r="B117" s="6" t="s">
        <v>123</v>
      </c>
      <c r="C117" s="139">
        <v>1365005</v>
      </c>
      <c r="D117" s="139">
        <v>5482</v>
      </c>
      <c r="E117" s="139"/>
      <c r="F117" s="181">
        <f t="shared" ref="F117:F129" si="10">D117+E117</f>
        <v>5482</v>
      </c>
      <c r="G117" s="180">
        <f t="shared" ref="G117:G129" si="11">C117+F117</f>
        <v>1370487</v>
      </c>
    </row>
    <row r="118" spans="1:7" ht="12" customHeight="1" x14ac:dyDescent="0.25">
      <c r="A118" s="13" t="s">
        <v>67</v>
      </c>
      <c r="B118" s="10" t="s">
        <v>253</v>
      </c>
      <c r="C118" s="139">
        <v>866513</v>
      </c>
      <c r="D118" s="139"/>
      <c r="E118" s="139"/>
      <c r="F118" s="181">
        <f t="shared" si="10"/>
        <v>0</v>
      </c>
      <c r="G118" s="180">
        <f t="shared" si="11"/>
        <v>866513</v>
      </c>
    </row>
    <row r="119" spans="1:7" ht="12" customHeight="1" x14ac:dyDescent="0.25">
      <c r="A119" s="13" t="s">
        <v>68</v>
      </c>
      <c r="B119" s="10" t="s">
        <v>109</v>
      </c>
      <c r="C119" s="138">
        <v>93916</v>
      </c>
      <c r="D119" s="138">
        <v>11466</v>
      </c>
      <c r="E119" s="138">
        <v>6877</v>
      </c>
      <c r="F119" s="309">
        <f t="shared" si="10"/>
        <v>18343</v>
      </c>
      <c r="G119" s="240">
        <f t="shared" si="11"/>
        <v>112259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f>C122+C123+C124+C125+C126+C127+C128+C129</f>
        <v>11426</v>
      </c>
      <c r="D121" s="138">
        <v>821</v>
      </c>
      <c r="E121" s="138"/>
      <c r="F121" s="309">
        <f t="shared" si="10"/>
        <v>821</v>
      </c>
      <c r="G121" s="240">
        <f t="shared" si="11"/>
        <v>12247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x14ac:dyDescent="0.25">
      <c r="A125" s="13" t="s">
        <v>111</v>
      </c>
      <c r="B125" s="54" t="s">
        <v>258</v>
      </c>
      <c r="C125" s="138">
        <v>8658</v>
      </c>
      <c r="D125" s="138"/>
      <c r="E125" s="138"/>
      <c r="F125" s="309">
        <f t="shared" si="10"/>
        <v>0</v>
      </c>
      <c r="G125" s="240">
        <f t="shared" si="11"/>
        <v>8658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2768</v>
      </c>
      <c r="D129" s="140">
        <v>821</v>
      </c>
      <c r="E129" s="140"/>
      <c r="F129" s="310">
        <f t="shared" si="10"/>
        <v>821</v>
      </c>
      <c r="G129" s="241">
        <f t="shared" si="11"/>
        <v>3589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2782590</v>
      </c>
      <c r="D130" s="207">
        <f>+D95+D116</f>
        <v>43459</v>
      </c>
      <c r="E130" s="137">
        <f>+E95+E116</f>
        <v>2785</v>
      </c>
      <c r="F130" s="137">
        <f>+F95+F116</f>
        <v>46244</v>
      </c>
      <c r="G130" s="77">
        <f>+G95+G116</f>
        <v>2828834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20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209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209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209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20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209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209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209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209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209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209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15227</v>
      </c>
      <c r="D142" s="211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8"/>
      <c r="D143" s="209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>
        <v>15227</v>
      </c>
      <c r="D144" s="209"/>
      <c r="E144" s="138"/>
      <c r="F144" s="309">
        <f>D144+E144</f>
        <v>0</v>
      </c>
      <c r="G144" s="240">
        <f>C144+F144</f>
        <v>15227</v>
      </c>
    </row>
    <row r="145" spans="1:11" ht="12" customHeight="1" x14ac:dyDescent="0.25">
      <c r="A145" s="13" t="s">
        <v>177</v>
      </c>
      <c r="B145" s="7" t="s">
        <v>329</v>
      </c>
      <c r="C145" s="138"/>
      <c r="D145" s="209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209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1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209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209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209"/>
      <c r="E150" s="138"/>
      <c r="F150" s="309">
        <f t="shared" si="14"/>
        <v>0</v>
      </c>
      <c r="G150" s="240">
        <f t="shared" si="15"/>
        <v>0</v>
      </c>
    </row>
    <row r="151" spans="1:11" ht="12" customHeight="1" x14ac:dyDescent="0.25">
      <c r="A151" s="13" t="s">
        <v>190</v>
      </c>
      <c r="B151" s="7" t="s">
        <v>333</v>
      </c>
      <c r="C151" s="138"/>
      <c r="D151" s="209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209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1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13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15227</v>
      </c>
      <c r="D155" s="21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15227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2797817</v>
      </c>
      <c r="D156" s="214">
        <f>+D130+D155</f>
        <v>43459</v>
      </c>
      <c r="E156" s="204">
        <f>+E130+E155</f>
        <v>2785</v>
      </c>
      <c r="F156" s="204">
        <f>+F130+F155</f>
        <v>46244</v>
      </c>
      <c r="G156" s="198">
        <f>+G130+G155</f>
        <v>2844061</v>
      </c>
    </row>
    <row r="157" spans="1:11" ht="7.5" customHeight="1" x14ac:dyDescent="0.25"/>
    <row r="158" spans="1:11" x14ac:dyDescent="0.25">
      <c r="A158" s="399" t="s">
        <v>262</v>
      </c>
      <c r="B158" s="399"/>
      <c r="C158" s="399"/>
      <c r="D158" s="399"/>
      <c r="E158" s="399"/>
      <c r="F158" s="399"/>
      <c r="G158" s="399"/>
    </row>
    <row r="159" spans="1:11" ht="15" customHeight="1" thickBot="1" x14ac:dyDescent="0.3">
      <c r="A159" s="389" t="s">
        <v>85</v>
      </c>
      <c r="B159" s="389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-1097983</v>
      </c>
      <c r="D160" s="137">
        <f>+D63-D130</f>
        <v>-27875</v>
      </c>
      <c r="E160" s="137">
        <f>+E63-E130</f>
        <v>0</v>
      </c>
      <c r="F160" s="137">
        <f>+F63-F130</f>
        <v>-27875</v>
      </c>
      <c r="G160" s="77">
        <f>+G63-G130</f>
        <v>-1125858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1097983</v>
      </c>
      <c r="D161" s="137">
        <f>+D87-D155</f>
        <v>27875</v>
      </c>
      <c r="E161" s="137">
        <f>+E87-E155</f>
        <v>0</v>
      </c>
      <c r="F161" s="137">
        <f>+F87-F155</f>
        <v>27875</v>
      </c>
      <c r="G161" s="77">
        <f>+G87-G155</f>
        <v>1125858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2598425196850394" bottom="0.6692913385826772" header="0.78740157480314965" footer="0.59055118110236227"/>
  <pageSetup paperSize="9" scale="63" fitToHeight="2" orientation="portrait" r:id="rId1"/>
  <headerFooter alignWithMargins="0">
    <oddHeader xml:space="preserve">&amp;C&amp;"Times New Roman CE,Félkövér"&amp;12
Bátaszék Város Önkormányzat
2018. ÉVI KÖLTSÉGVETÉSÉNEK ÖSSZEVONT MÓDOSÍTOTT MÉRLEGE&amp;10
&amp;R&amp;"Times New Roman CE,Félkövér dőlt"&amp;11 1.1. melléklet </oddHeader>
    <oddFooter>&amp;C&amp;P</oddFooter>
  </headerFooter>
  <rowBreaks count="1" manualBreakCount="1">
    <brk id="7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topLeftCell="A130" zoomScaleNormal="100" zoomScaleSheetLayoutView="100" workbookViewId="0">
      <selection activeCell="N73" sqref="N73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8" t="s">
        <v>3</v>
      </c>
      <c r="B1" s="388"/>
      <c r="C1" s="388"/>
      <c r="D1" s="388"/>
      <c r="E1" s="388"/>
      <c r="F1" s="388"/>
      <c r="G1" s="388"/>
    </row>
    <row r="2" spans="1:7" ht="15.95" customHeight="1" thickBot="1" x14ac:dyDescent="0.3">
      <c r="A2" s="389" t="s">
        <v>83</v>
      </c>
      <c r="B2" s="389"/>
      <c r="C2" s="205"/>
      <c r="G2" s="205" t="s">
        <v>440</v>
      </c>
    </row>
    <row r="3" spans="1:7" x14ac:dyDescent="0.25">
      <c r="A3" s="391" t="s">
        <v>48</v>
      </c>
      <c r="B3" s="393" t="s">
        <v>4</v>
      </c>
      <c r="C3" s="395" t="str">
        <f>+CONCATENATE(LEFT(ÖSSZEFÜGGÉSEK!A6,4),". évi")</f>
        <v>2018. évi</v>
      </c>
      <c r="D3" s="396"/>
      <c r="E3" s="397"/>
      <c r="F3" s="397"/>
      <c r="G3" s="398"/>
    </row>
    <row r="4" spans="1:7" ht="48.75" thickBot="1" x14ac:dyDescent="0.3">
      <c r="A4" s="392"/>
      <c r="B4" s="394"/>
      <c r="C4" s="315" t="s">
        <v>376</v>
      </c>
      <c r="D4" s="316" t="s">
        <v>454</v>
      </c>
      <c r="E4" s="316" t="s">
        <v>512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456</v>
      </c>
      <c r="G5" s="321" t="s">
        <v>457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435909</v>
      </c>
      <c r="D6" s="137">
        <f>+D7+D8+D9+D10+D11+D12</f>
        <v>4242</v>
      </c>
      <c r="E6" s="137">
        <f>+E7+E8+E9+E10+E11+E12</f>
        <v>1935</v>
      </c>
      <c r="F6" s="137">
        <f>+F7+F8+F9+F10+F11+F12</f>
        <v>6177</v>
      </c>
      <c r="G6" s="77">
        <f>+G7+G8+G9+G10+G11+G12</f>
        <v>442086</v>
      </c>
    </row>
    <row r="7" spans="1:7" s="150" customFormat="1" ht="12" customHeight="1" x14ac:dyDescent="0.2">
      <c r="A7" s="13" t="s">
        <v>60</v>
      </c>
      <c r="B7" s="151" t="s">
        <v>143</v>
      </c>
      <c r="C7" s="139">
        <v>124239</v>
      </c>
      <c r="D7" s="139"/>
      <c r="E7" s="139"/>
      <c r="F7" s="181">
        <f>D7+E7</f>
        <v>0</v>
      </c>
      <c r="G7" s="180">
        <f t="shared" ref="G7:G12" si="0">C7+F7</f>
        <v>124239</v>
      </c>
    </row>
    <row r="8" spans="1:7" s="150" customFormat="1" ht="12" customHeight="1" x14ac:dyDescent="0.2">
      <c r="A8" s="12" t="s">
        <v>61</v>
      </c>
      <c r="B8" s="152" t="s">
        <v>144</v>
      </c>
      <c r="C8" s="138">
        <v>161029</v>
      </c>
      <c r="D8" s="139">
        <v>764</v>
      </c>
      <c r="E8" s="139"/>
      <c r="F8" s="181">
        <f t="shared" ref="F8:F62" si="1">D8+E8</f>
        <v>764</v>
      </c>
      <c r="G8" s="180">
        <f t="shared" si="0"/>
        <v>161793</v>
      </c>
    </row>
    <row r="9" spans="1:7" s="150" customFormat="1" ht="12" customHeight="1" x14ac:dyDescent="0.2">
      <c r="A9" s="12" t="s">
        <v>62</v>
      </c>
      <c r="B9" s="152" t="s">
        <v>145</v>
      </c>
      <c r="C9" s="138">
        <v>141750</v>
      </c>
      <c r="D9" s="139">
        <v>2900</v>
      </c>
      <c r="E9" s="139"/>
      <c r="F9" s="181">
        <f t="shared" si="1"/>
        <v>2900</v>
      </c>
      <c r="G9" s="180">
        <f t="shared" si="0"/>
        <v>144650</v>
      </c>
    </row>
    <row r="10" spans="1:7" s="150" customFormat="1" ht="12" customHeight="1" x14ac:dyDescent="0.2">
      <c r="A10" s="12" t="s">
        <v>63</v>
      </c>
      <c r="B10" s="152" t="s">
        <v>146</v>
      </c>
      <c r="C10" s="138">
        <v>7870</v>
      </c>
      <c r="D10" s="139">
        <v>117</v>
      </c>
      <c r="E10" s="139"/>
      <c r="F10" s="181">
        <f t="shared" si="1"/>
        <v>117</v>
      </c>
      <c r="G10" s="180">
        <f t="shared" si="0"/>
        <v>7987</v>
      </c>
    </row>
    <row r="11" spans="1:7" s="150" customFormat="1" ht="12" customHeight="1" x14ac:dyDescent="0.2">
      <c r="A11" s="12" t="s">
        <v>80</v>
      </c>
      <c r="B11" s="79" t="s">
        <v>297</v>
      </c>
      <c r="C11" s="138">
        <v>1021</v>
      </c>
      <c r="D11" s="139">
        <v>461</v>
      </c>
      <c r="E11" s="139"/>
      <c r="F11" s="181">
        <f t="shared" si="1"/>
        <v>461</v>
      </c>
      <c r="G11" s="180">
        <f t="shared" si="0"/>
        <v>1482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9"/>
      <c r="E12" s="139">
        <v>1935</v>
      </c>
      <c r="F12" s="181">
        <f t="shared" si="1"/>
        <v>1935</v>
      </c>
      <c r="G12" s="180">
        <f t="shared" si="0"/>
        <v>1935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86976</v>
      </c>
      <c r="D13" s="137">
        <f>+D14+D15+D16+D17+D18</f>
        <v>5078</v>
      </c>
      <c r="E13" s="137">
        <f>+E14+E15+E16+E17+E18</f>
        <v>850</v>
      </c>
      <c r="F13" s="137">
        <f>+F14+F15+F16+F17+F18</f>
        <v>5078</v>
      </c>
      <c r="G13" s="77">
        <f>+G14+G15+G16+G17+G18</f>
        <v>92054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9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9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9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86976</v>
      </c>
      <c r="D18" s="139">
        <v>5078</v>
      </c>
      <c r="E18" s="139">
        <v>850</v>
      </c>
      <c r="F18" s="181">
        <v>5078</v>
      </c>
      <c r="G18" s="180">
        <f t="shared" si="2"/>
        <v>92054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275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468762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468762</v>
      </c>
    </row>
    <row r="21" spans="1:7" s="150" customFormat="1" ht="12" customHeight="1" x14ac:dyDescent="0.2">
      <c r="A21" s="13" t="s">
        <v>49</v>
      </c>
      <c r="B21" s="151" t="s">
        <v>153</v>
      </c>
      <c r="C21" s="139">
        <v>20000</v>
      </c>
      <c r="D21" s="139"/>
      <c r="E21" s="139"/>
      <c r="F21" s="181">
        <f t="shared" si="1"/>
        <v>0</v>
      </c>
      <c r="G21" s="180">
        <f t="shared" ref="G21:G26" si="3">C21+F21</f>
        <v>20000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9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9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9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448762</v>
      </c>
      <c r="D25" s="139"/>
      <c r="E25" s="139"/>
      <c r="F25" s="181">
        <f t="shared" si="1"/>
        <v>0</v>
      </c>
      <c r="G25" s="180">
        <f t="shared" si="3"/>
        <v>448762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>
        <v>426324</v>
      </c>
      <c r="D26" s="275"/>
      <c r="E26" s="275"/>
      <c r="F26" s="303">
        <f t="shared" si="1"/>
        <v>0</v>
      </c>
      <c r="G26" s="180">
        <f t="shared" si="3"/>
        <v>426324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16500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16500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463</v>
      </c>
      <c r="C29" s="138"/>
      <c r="D29" s="139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159</v>
      </c>
      <c r="B30" s="152" t="s">
        <v>424</v>
      </c>
      <c r="C30" s="138"/>
      <c r="D30" s="139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160</v>
      </c>
      <c r="B31" s="152" t="s">
        <v>425</v>
      </c>
      <c r="C31" s="138"/>
      <c r="D31" s="139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426</v>
      </c>
      <c r="B32" s="152" t="s">
        <v>161</v>
      </c>
      <c r="C32" s="138">
        <v>16500</v>
      </c>
      <c r="D32" s="139"/>
      <c r="E32" s="139"/>
      <c r="F32" s="181">
        <f t="shared" si="1"/>
        <v>0</v>
      </c>
      <c r="G32" s="180">
        <f t="shared" si="4"/>
        <v>16500</v>
      </c>
    </row>
    <row r="33" spans="1:7" s="150" customFormat="1" ht="12" customHeight="1" x14ac:dyDescent="0.2">
      <c r="A33" s="12" t="s">
        <v>427</v>
      </c>
      <c r="B33" s="152" t="s">
        <v>162</v>
      </c>
      <c r="C33" s="138"/>
      <c r="D33" s="139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/>
      <c r="D34" s="275"/>
      <c r="E34" s="275"/>
      <c r="F34" s="303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149658</v>
      </c>
      <c r="D35" s="137">
        <f>SUM(D36:D46)</f>
        <v>412</v>
      </c>
      <c r="E35" s="137">
        <f>SUM(E36:E46)</f>
        <v>0</v>
      </c>
      <c r="F35" s="137">
        <f>SUM(F36:F46)</f>
        <v>412</v>
      </c>
      <c r="G35" s="77">
        <f>SUM(G36:G46)</f>
        <v>150070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10</v>
      </c>
      <c r="D36" s="139"/>
      <c r="E36" s="139"/>
      <c r="F36" s="181">
        <f t="shared" si="1"/>
        <v>0</v>
      </c>
      <c r="G36" s="180">
        <f t="shared" ref="G36:G46" si="5">C36+F36</f>
        <v>10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12344</v>
      </c>
      <c r="D37" s="139"/>
      <c r="E37" s="139"/>
      <c r="F37" s="181">
        <f t="shared" si="1"/>
        <v>0</v>
      </c>
      <c r="G37" s="180">
        <f t="shared" si="5"/>
        <v>12344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2042</v>
      </c>
      <c r="D38" s="139"/>
      <c r="E38" s="139"/>
      <c r="F38" s="181">
        <f t="shared" si="1"/>
        <v>0</v>
      </c>
      <c r="G38" s="180">
        <f t="shared" si="5"/>
        <v>2042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6950</v>
      </c>
      <c r="D39" s="139"/>
      <c r="E39" s="139"/>
      <c r="F39" s="181">
        <f t="shared" si="1"/>
        <v>0</v>
      </c>
      <c r="G39" s="180">
        <f t="shared" si="5"/>
        <v>6950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9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>
        <v>4527</v>
      </c>
      <c r="D41" s="139">
        <v>412</v>
      </c>
      <c r="E41" s="139"/>
      <c r="F41" s="181">
        <f t="shared" si="1"/>
        <v>412</v>
      </c>
      <c r="G41" s="180">
        <f t="shared" si="5"/>
        <v>4939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122366</v>
      </c>
      <c r="D42" s="139"/>
      <c r="E42" s="139"/>
      <c r="F42" s="181">
        <f t="shared" si="1"/>
        <v>0</v>
      </c>
      <c r="G42" s="180">
        <f t="shared" si="5"/>
        <v>122366</v>
      </c>
    </row>
    <row r="43" spans="1:7" s="150" customFormat="1" ht="12" customHeight="1" x14ac:dyDescent="0.2">
      <c r="A43" s="12" t="s">
        <v>101</v>
      </c>
      <c r="B43" s="152" t="s">
        <v>430</v>
      </c>
      <c r="C43" s="138">
        <v>506</v>
      </c>
      <c r="D43" s="139"/>
      <c r="E43" s="139"/>
      <c r="F43" s="181">
        <f t="shared" si="1"/>
        <v>0</v>
      </c>
      <c r="G43" s="180">
        <f t="shared" si="5"/>
        <v>506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82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>
        <v>884</v>
      </c>
      <c r="D45" s="276"/>
      <c r="E45" s="276"/>
      <c r="F45" s="305">
        <f t="shared" si="1"/>
        <v>0</v>
      </c>
      <c r="G45" s="180">
        <f t="shared" si="5"/>
        <v>884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>
        <v>29</v>
      </c>
      <c r="D46" s="279"/>
      <c r="E46" s="279"/>
      <c r="F46" s="306">
        <f t="shared" si="1"/>
        <v>0</v>
      </c>
      <c r="G46" s="180">
        <f t="shared" si="5"/>
        <v>29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31254</v>
      </c>
      <c r="D47" s="137">
        <f>SUM(D48:D52)</f>
        <v>400</v>
      </c>
      <c r="E47" s="137">
        <f>SUM(E48:E52)</f>
        <v>0</v>
      </c>
      <c r="F47" s="137">
        <f>SUM(F48:F52)</f>
        <v>400</v>
      </c>
      <c r="G47" s="77">
        <f>SUM(G48:G52)</f>
        <v>31654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>
        <v>31254</v>
      </c>
      <c r="D49" s="182">
        <v>400</v>
      </c>
      <c r="E49" s="182"/>
      <c r="F49" s="304">
        <f t="shared" si="1"/>
        <v>400</v>
      </c>
      <c r="G49" s="243">
        <f>C49+F49</f>
        <v>31654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82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82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276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500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500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>
        <v>500</v>
      </c>
      <c r="D55" s="139"/>
      <c r="E55" s="139"/>
      <c r="F55" s="181">
        <f t="shared" si="1"/>
        <v>0</v>
      </c>
      <c r="G55" s="180">
        <f>C55+F55</f>
        <v>500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9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275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4650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4650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>
        <v>4650</v>
      </c>
      <c r="D60" s="141"/>
      <c r="E60" s="141"/>
      <c r="F60" s="307">
        <f t="shared" si="1"/>
        <v>0</v>
      </c>
      <c r="G60" s="242">
        <f>C60+F60</f>
        <v>4650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/>
      <c r="F61" s="307">
        <f t="shared" si="1"/>
        <v>0</v>
      </c>
      <c r="G61" s="242">
        <f>C61+F61</f>
        <v>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1194209</v>
      </c>
      <c r="D63" s="143">
        <f>+D6+D13+D20+D27+D35+D47+D53+D58</f>
        <v>10132</v>
      </c>
      <c r="E63" s="143">
        <f>+E6+E13+E20+E27+E35+E47+E53+E58</f>
        <v>2785</v>
      </c>
      <c r="F63" s="143">
        <f>+F6+F13+F20+F27+F35+F47+F53+F58</f>
        <v>12067</v>
      </c>
      <c r="G63" s="179">
        <f>+G6+G13+G20+G27+G35+G47+G53+G58</f>
        <v>1206276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229</v>
      </c>
      <c r="B74" s="151" t="s">
        <v>208</v>
      </c>
      <c r="C74" s="141"/>
      <c r="D74" s="141"/>
      <c r="E74" s="141"/>
      <c r="F74" s="307">
        <f>D74+E74</f>
        <v>0</v>
      </c>
      <c r="G74" s="242">
        <f>C74+F74</f>
        <v>0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1194209</v>
      </c>
      <c r="D88" s="143">
        <f>+D63+D87</f>
        <v>10132</v>
      </c>
      <c r="E88" s="143">
        <f>+E63+E87</f>
        <v>2785</v>
      </c>
      <c r="F88" s="143">
        <f>+F63+F87</f>
        <v>12067</v>
      </c>
      <c r="G88" s="179">
        <f>+G63+G87</f>
        <v>1206276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8" t="s">
        <v>33</v>
      </c>
      <c r="B90" s="388"/>
      <c r="C90" s="388"/>
      <c r="D90" s="388"/>
      <c r="E90" s="388"/>
      <c r="F90" s="388"/>
      <c r="G90" s="388"/>
    </row>
    <row r="91" spans="1:7" s="159" customFormat="1" ht="16.5" customHeight="1" thickBot="1" x14ac:dyDescent="0.3">
      <c r="A91" s="390" t="s">
        <v>84</v>
      </c>
      <c r="B91" s="390"/>
      <c r="C91" s="52"/>
      <c r="G91" s="52" t="str">
        <f>G2</f>
        <v>Forintban!</v>
      </c>
    </row>
    <row r="92" spans="1:7" x14ac:dyDescent="0.25">
      <c r="A92" s="391" t="s">
        <v>48</v>
      </c>
      <c r="B92" s="393" t="s">
        <v>377</v>
      </c>
      <c r="C92" s="395" t="str">
        <f>+CONCATENATE(LEFT(ÖSSZEFÜGGÉSEK!A6,4),". évi")</f>
        <v>2018. évi</v>
      </c>
      <c r="D92" s="396"/>
      <c r="E92" s="397"/>
      <c r="F92" s="397"/>
      <c r="G92" s="398"/>
    </row>
    <row r="93" spans="1:7" ht="48.75" thickBot="1" x14ac:dyDescent="0.3">
      <c r="A93" s="392"/>
      <c r="B93" s="394"/>
      <c r="C93" s="315" t="s">
        <v>376</v>
      </c>
      <c r="D93" s="316" t="s">
        <v>454</v>
      </c>
      <c r="E93" s="316" t="s">
        <v>512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456</v>
      </c>
      <c r="G94" s="321" t="s">
        <v>457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858832</v>
      </c>
      <c r="D95" s="136">
        <f>D96+D97+D98+D99+D100+D113</f>
        <v>16786</v>
      </c>
      <c r="E95" s="136">
        <f>E96+E97+E98+E99+E100+E113</f>
        <v>-10105</v>
      </c>
      <c r="F95" s="136">
        <f>F96+F97+F98+F99+F100+F113</f>
        <v>6681</v>
      </c>
      <c r="G95" s="195">
        <f>G96+G97+G98+G99+G100+G113</f>
        <v>865513</v>
      </c>
    </row>
    <row r="96" spans="1:7" ht="12" customHeight="1" x14ac:dyDescent="0.25">
      <c r="A96" s="15" t="s">
        <v>60</v>
      </c>
      <c r="B96" s="8" t="s">
        <v>34</v>
      </c>
      <c r="C96" s="300">
        <v>138281</v>
      </c>
      <c r="D96" s="199">
        <v>2960</v>
      </c>
      <c r="E96" s="199"/>
      <c r="F96" s="308">
        <f t="shared" ref="F96:F115" si="8">D96+E96</f>
        <v>2960</v>
      </c>
      <c r="G96" s="244">
        <f t="shared" ref="G96:G115" si="9">C96+F96</f>
        <v>141241</v>
      </c>
    </row>
    <row r="97" spans="1:7" ht="12" customHeight="1" x14ac:dyDescent="0.25">
      <c r="A97" s="12" t="s">
        <v>61</v>
      </c>
      <c r="B97" s="6" t="s">
        <v>105</v>
      </c>
      <c r="C97" s="138">
        <v>26761</v>
      </c>
      <c r="D97" s="138">
        <v>560</v>
      </c>
      <c r="E97" s="138"/>
      <c r="F97" s="309">
        <f t="shared" si="8"/>
        <v>560</v>
      </c>
      <c r="G97" s="240">
        <f t="shared" si="9"/>
        <v>27321</v>
      </c>
    </row>
    <row r="98" spans="1:7" ht="12" customHeight="1" x14ac:dyDescent="0.25">
      <c r="A98" s="12" t="s">
        <v>62</v>
      </c>
      <c r="B98" s="6" t="s">
        <v>79</v>
      </c>
      <c r="C98" s="140">
        <v>216926</v>
      </c>
      <c r="D98" s="140">
        <v>4818</v>
      </c>
      <c r="E98" s="140"/>
      <c r="F98" s="310">
        <f t="shared" si="8"/>
        <v>4818</v>
      </c>
      <c r="G98" s="241">
        <f t="shared" si="9"/>
        <v>221744</v>
      </c>
    </row>
    <row r="99" spans="1:7" ht="12" customHeight="1" x14ac:dyDescent="0.25">
      <c r="A99" s="12" t="s">
        <v>63</v>
      </c>
      <c r="B99" s="9" t="s">
        <v>106</v>
      </c>
      <c r="C99" s="140">
        <v>8950</v>
      </c>
      <c r="D99" s="140"/>
      <c r="E99" s="140"/>
      <c r="F99" s="310">
        <f t="shared" si="8"/>
        <v>0</v>
      </c>
      <c r="G99" s="241">
        <f t="shared" si="9"/>
        <v>8950</v>
      </c>
    </row>
    <row r="100" spans="1:7" ht="12" customHeight="1" x14ac:dyDescent="0.25">
      <c r="A100" s="12" t="s">
        <v>71</v>
      </c>
      <c r="B100" s="17" t="s">
        <v>107</v>
      </c>
      <c r="C100" s="140">
        <v>410825</v>
      </c>
      <c r="D100" s="140">
        <v>4523</v>
      </c>
      <c r="E100" s="140"/>
      <c r="F100" s="310">
        <f t="shared" si="8"/>
        <v>4523</v>
      </c>
      <c r="G100" s="241">
        <f t="shared" si="9"/>
        <v>415348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>
        <v>80</v>
      </c>
      <c r="E101" s="140"/>
      <c r="F101" s="310">
        <f t="shared" si="8"/>
        <v>80</v>
      </c>
      <c r="G101" s="241">
        <f t="shared" si="9"/>
        <v>80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>
        <v>337725</v>
      </c>
      <c r="D107" s="140">
        <v>3489</v>
      </c>
      <c r="E107" s="140">
        <v>580</v>
      </c>
      <c r="F107" s="310">
        <f t="shared" si="8"/>
        <v>4069</v>
      </c>
      <c r="G107" s="241">
        <f t="shared" si="9"/>
        <v>341794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73100</v>
      </c>
      <c r="D112" s="140">
        <v>954</v>
      </c>
      <c r="E112" s="140"/>
      <c r="F112" s="310">
        <f t="shared" si="8"/>
        <v>954</v>
      </c>
      <c r="G112" s="241">
        <f t="shared" si="9"/>
        <v>74054</v>
      </c>
    </row>
    <row r="113" spans="1:7" ht="12" customHeight="1" x14ac:dyDescent="0.25">
      <c r="A113" s="12" t="s">
        <v>308</v>
      </c>
      <c r="B113" s="9" t="s">
        <v>35</v>
      </c>
      <c r="C113" s="138">
        <v>57089</v>
      </c>
      <c r="D113" s="138">
        <v>3925</v>
      </c>
      <c r="E113" s="138">
        <v>-10105</v>
      </c>
      <c r="F113" s="309">
        <f t="shared" si="8"/>
        <v>-6180</v>
      </c>
      <c r="G113" s="240">
        <f t="shared" si="9"/>
        <v>50909</v>
      </c>
    </row>
    <row r="114" spans="1:7" ht="12" customHeight="1" x14ac:dyDescent="0.25">
      <c r="A114" s="12" t="s">
        <v>309</v>
      </c>
      <c r="B114" s="6" t="s">
        <v>311</v>
      </c>
      <c r="C114" s="138">
        <v>15436</v>
      </c>
      <c r="D114" s="138">
        <v>3913</v>
      </c>
      <c r="E114" s="138">
        <v>-9343</v>
      </c>
      <c r="F114" s="309">
        <f t="shared" si="8"/>
        <v>-5430</v>
      </c>
      <c r="G114" s="240">
        <f t="shared" si="9"/>
        <v>10006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41653</v>
      </c>
      <c r="D115" s="200">
        <v>12</v>
      </c>
      <c r="E115" s="200">
        <v>-762</v>
      </c>
      <c r="F115" s="311">
        <f t="shared" si="8"/>
        <v>-750</v>
      </c>
      <c r="G115" s="245">
        <f t="shared" si="9"/>
        <v>40903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547270</v>
      </c>
      <c r="D116" s="201">
        <f>+D117+D119+D121</f>
        <v>15353</v>
      </c>
      <c r="E116" s="201">
        <f>+E117+E119+E121</f>
        <v>6877</v>
      </c>
      <c r="F116" s="201">
        <f>+F117+F119+F121</f>
        <v>22230</v>
      </c>
      <c r="G116" s="196">
        <f>+G117+G119+G121</f>
        <v>569500</v>
      </c>
    </row>
    <row r="117" spans="1:7" ht="12" customHeight="1" x14ac:dyDescent="0.25">
      <c r="A117" s="13" t="s">
        <v>66</v>
      </c>
      <c r="B117" s="6" t="s">
        <v>123</v>
      </c>
      <c r="C117" s="139">
        <v>483096</v>
      </c>
      <c r="D117" s="139">
        <v>3887</v>
      </c>
      <c r="E117" s="139"/>
      <c r="F117" s="181">
        <f t="shared" ref="F117:F129" si="10">D117+E117</f>
        <v>3887</v>
      </c>
      <c r="G117" s="180">
        <f t="shared" ref="G117:G129" si="11">C117+F117</f>
        <v>486983</v>
      </c>
    </row>
    <row r="118" spans="1:7" ht="12" customHeight="1" x14ac:dyDescent="0.25">
      <c r="A118" s="13" t="s">
        <v>67</v>
      </c>
      <c r="B118" s="10" t="s">
        <v>253</v>
      </c>
      <c r="C118" s="139"/>
      <c r="D118" s="139"/>
      <c r="E118" s="139"/>
      <c r="F118" s="181">
        <f t="shared" si="10"/>
        <v>0</v>
      </c>
      <c r="G118" s="180">
        <f t="shared" si="11"/>
        <v>0</v>
      </c>
    </row>
    <row r="119" spans="1:7" ht="12" customHeight="1" x14ac:dyDescent="0.25">
      <c r="A119" s="13" t="s">
        <v>68</v>
      </c>
      <c r="B119" s="10" t="s">
        <v>109</v>
      </c>
      <c r="C119" s="138">
        <v>53916</v>
      </c>
      <c r="D119" s="138">
        <v>11466</v>
      </c>
      <c r="E119" s="138">
        <v>6877</v>
      </c>
      <c r="F119" s="309">
        <f t="shared" si="10"/>
        <v>18343</v>
      </c>
      <c r="G119" s="240">
        <f t="shared" si="11"/>
        <v>72259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v>10258</v>
      </c>
      <c r="D121" s="138"/>
      <c r="E121" s="138"/>
      <c r="F121" s="309">
        <f t="shared" si="10"/>
        <v>0</v>
      </c>
      <c r="G121" s="240">
        <f t="shared" si="11"/>
        <v>10258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x14ac:dyDescent="0.25">
      <c r="A125" s="13" t="s">
        <v>111</v>
      </c>
      <c r="B125" s="54" t="s">
        <v>258</v>
      </c>
      <c r="C125" s="138">
        <v>8658</v>
      </c>
      <c r="D125" s="138"/>
      <c r="E125" s="138"/>
      <c r="F125" s="309">
        <f t="shared" si="10"/>
        <v>0</v>
      </c>
      <c r="G125" s="240">
        <f t="shared" si="11"/>
        <v>8658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1600</v>
      </c>
      <c r="D129" s="140"/>
      <c r="E129" s="140"/>
      <c r="F129" s="310">
        <f t="shared" si="10"/>
        <v>0</v>
      </c>
      <c r="G129" s="241">
        <f t="shared" si="11"/>
        <v>1600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1406102</v>
      </c>
      <c r="D130" s="137">
        <f>+D95+D116</f>
        <v>32139</v>
      </c>
      <c r="E130" s="137">
        <f>+E95+E116</f>
        <v>-3228</v>
      </c>
      <c r="F130" s="137">
        <f>+F95+F116</f>
        <v>28911</v>
      </c>
      <c r="G130" s="77">
        <f>+G95+G116</f>
        <v>1435013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15227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>
        <v>15227</v>
      </c>
      <c r="D144" s="138"/>
      <c r="E144" s="138"/>
      <c r="F144" s="309">
        <f>D144+E144</f>
        <v>0</v>
      </c>
      <c r="G144" s="240">
        <f>C144+F144</f>
        <v>15227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15227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15227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1421329</v>
      </c>
      <c r="D156" s="204">
        <f>+D130+D155</f>
        <v>32139</v>
      </c>
      <c r="E156" s="204">
        <f>+E130+E155</f>
        <v>-3228</v>
      </c>
      <c r="F156" s="204">
        <f>+F130+F155</f>
        <v>28911</v>
      </c>
      <c r="G156" s="198">
        <f>+G130+G155</f>
        <v>1450240</v>
      </c>
    </row>
    <row r="157" spans="1:11" ht="7.5" customHeight="1" x14ac:dyDescent="0.25"/>
    <row r="158" spans="1:11" x14ac:dyDescent="0.25">
      <c r="A158" s="399" t="s">
        <v>262</v>
      </c>
      <c r="B158" s="399"/>
      <c r="C158" s="399"/>
      <c r="D158" s="399"/>
      <c r="E158" s="399"/>
      <c r="F158" s="399"/>
      <c r="G158" s="399"/>
    </row>
    <row r="159" spans="1:11" ht="15" customHeight="1" thickBot="1" x14ac:dyDescent="0.3">
      <c r="A159" s="389" t="s">
        <v>85</v>
      </c>
      <c r="B159" s="389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-211893</v>
      </c>
      <c r="D160" s="137">
        <f>+D63-D130</f>
        <v>-22007</v>
      </c>
      <c r="E160" s="137">
        <f>+E63-E130</f>
        <v>6013</v>
      </c>
      <c r="F160" s="137">
        <f>+F63-F130</f>
        <v>-16844</v>
      </c>
      <c r="G160" s="77">
        <f>+G63-G130</f>
        <v>-228737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-15227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-15227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2598425196850394" bottom="0.6692913385826772" header="0.78740157480314965" footer="0.59055118110236227"/>
  <pageSetup paperSize="9" scale="61" fitToHeight="2" orientation="portrait" r:id="rId1"/>
  <headerFooter alignWithMargins="0">
    <oddHeader xml:space="preserve">&amp;C&amp;"Times New Roman CE,Félkövér"&amp;12
Bátaszék Város Önkormányzat
2018. ÉVI KÖLTSÉGVETÉS KÖTELEZŐ FELADATAINAK  MÓDOSÍTOTT MÉRLEGE&amp;10
&amp;R&amp;"Times New Roman CE,Félkövér dőlt"&amp;11 1.2. melléklet </oddHeader>
    <oddFooter>&amp;C&amp;P</oddFooter>
  </headerFooter>
  <rowBreaks count="1" manualBreakCount="1">
    <brk id="8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topLeftCell="A130" zoomScale="110" zoomScaleNormal="110" zoomScaleSheetLayoutView="100" workbookViewId="0">
      <selection activeCell="L25" sqref="L25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8" t="s">
        <v>3</v>
      </c>
      <c r="B1" s="388"/>
      <c r="C1" s="388"/>
      <c r="D1" s="388"/>
      <c r="E1" s="388"/>
      <c r="F1" s="388"/>
      <c r="G1" s="388"/>
    </row>
    <row r="2" spans="1:7" ht="15.95" customHeight="1" thickBot="1" x14ac:dyDescent="0.3">
      <c r="A2" s="389" t="s">
        <v>83</v>
      </c>
      <c r="B2" s="389"/>
      <c r="C2" s="205"/>
      <c r="G2" s="205" t="s">
        <v>440</v>
      </c>
    </row>
    <row r="3" spans="1:7" x14ac:dyDescent="0.25">
      <c r="A3" s="391" t="s">
        <v>48</v>
      </c>
      <c r="B3" s="393" t="s">
        <v>4</v>
      </c>
      <c r="C3" s="395" t="str">
        <f>+CONCATENATE(LEFT(ÖSSZEFÜGGÉSEK!A6,4),". évi")</f>
        <v>2018. évi</v>
      </c>
      <c r="D3" s="396"/>
      <c r="E3" s="397"/>
      <c r="F3" s="397"/>
      <c r="G3" s="398"/>
    </row>
    <row r="4" spans="1:7" ht="48.75" thickBot="1" x14ac:dyDescent="0.3">
      <c r="A4" s="392"/>
      <c r="B4" s="394"/>
      <c r="C4" s="315" t="s">
        <v>376</v>
      </c>
      <c r="D4" s="316" t="s">
        <v>454</v>
      </c>
      <c r="E4" s="316" t="s">
        <v>512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456</v>
      </c>
      <c r="G5" s="321" t="s">
        <v>457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60</v>
      </c>
      <c r="B7" s="151" t="s">
        <v>143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61</v>
      </c>
      <c r="B8" s="152" t="s">
        <v>144</v>
      </c>
      <c r="C8" s="138"/>
      <c r="D8" s="138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62</v>
      </c>
      <c r="B9" s="152" t="s">
        <v>145</v>
      </c>
      <c r="C9" s="138"/>
      <c r="D9" s="138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63</v>
      </c>
      <c r="B10" s="152" t="s">
        <v>146</v>
      </c>
      <c r="C10" s="138"/>
      <c r="D10" s="138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80</v>
      </c>
      <c r="B11" s="79" t="s">
        <v>297</v>
      </c>
      <c r="C11" s="138"/>
      <c r="D11" s="138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8"/>
      <c r="E12" s="139"/>
      <c r="F12" s="181">
        <f t="shared" si="1"/>
        <v>0</v>
      </c>
      <c r="G12" s="180">
        <f t="shared" si="0"/>
        <v>0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0</v>
      </c>
      <c r="D13" s="137">
        <f>+D14+D15+D16+D17+D18</f>
        <v>0</v>
      </c>
      <c r="E13" s="137">
        <f>+E14+E15+E16+E17+E18</f>
        <v>0</v>
      </c>
      <c r="F13" s="137">
        <f>+F14+F15+F16+F17+F18</f>
        <v>0</v>
      </c>
      <c r="G13" s="77">
        <f>+G14+G15+G16+G17+G18</f>
        <v>0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/>
      <c r="D18" s="138"/>
      <c r="E18" s="139"/>
      <c r="F18" s="181">
        <f t="shared" si="1"/>
        <v>0</v>
      </c>
      <c r="G18" s="180">
        <f t="shared" si="2"/>
        <v>0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140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20000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20000</v>
      </c>
    </row>
    <row r="21" spans="1:7" s="150" customFormat="1" ht="12" customHeight="1" x14ac:dyDescent="0.2">
      <c r="A21" s="13" t="s">
        <v>49</v>
      </c>
      <c r="B21" s="151" t="s">
        <v>153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20000</v>
      </c>
      <c r="D25" s="138"/>
      <c r="E25" s="139"/>
      <c r="F25" s="181">
        <f t="shared" si="1"/>
        <v>0</v>
      </c>
      <c r="G25" s="180">
        <f t="shared" si="3"/>
        <v>20000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/>
      <c r="D26" s="140"/>
      <c r="E26" s="275"/>
      <c r="F26" s="303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252905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252905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463</v>
      </c>
      <c r="C29" s="138">
        <v>32000</v>
      </c>
      <c r="D29" s="138"/>
      <c r="E29" s="139"/>
      <c r="F29" s="181">
        <f t="shared" si="1"/>
        <v>0</v>
      </c>
      <c r="G29" s="180">
        <f t="shared" si="4"/>
        <v>32000</v>
      </c>
    </row>
    <row r="30" spans="1:7" s="150" customFormat="1" ht="12" customHeight="1" x14ac:dyDescent="0.2">
      <c r="A30" s="12" t="s">
        <v>159</v>
      </c>
      <c r="B30" s="152" t="s">
        <v>424</v>
      </c>
      <c r="C30" s="138">
        <v>220000</v>
      </c>
      <c r="D30" s="138"/>
      <c r="E30" s="139"/>
      <c r="F30" s="181">
        <f t="shared" si="1"/>
        <v>0</v>
      </c>
      <c r="G30" s="180">
        <f t="shared" si="4"/>
        <v>220000</v>
      </c>
    </row>
    <row r="31" spans="1:7" s="150" customFormat="1" ht="12" customHeight="1" x14ac:dyDescent="0.2">
      <c r="A31" s="12" t="s">
        <v>160</v>
      </c>
      <c r="B31" s="152" t="s">
        <v>425</v>
      </c>
      <c r="C31" s="138">
        <v>200</v>
      </c>
      <c r="D31" s="138"/>
      <c r="E31" s="139"/>
      <c r="F31" s="181">
        <f t="shared" si="1"/>
        <v>0</v>
      </c>
      <c r="G31" s="180">
        <f t="shared" si="4"/>
        <v>200</v>
      </c>
    </row>
    <row r="32" spans="1:7" s="150" customFormat="1" ht="12" customHeight="1" x14ac:dyDescent="0.2">
      <c r="A32" s="12" t="s">
        <v>426</v>
      </c>
      <c r="B32" s="152" t="s">
        <v>161</v>
      </c>
      <c r="C32" s="138"/>
      <c r="D32" s="138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427</v>
      </c>
      <c r="B33" s="152" t="s">
        <v>162</v>
      </c>
      <c r="C33" s="138">
        <v>700</v>
      </c>
      <c r="D33" s="138"/>
      <c r="E33" s="139"/>
      <c r="F33" s="181">
        <f t="shared" si="1"/>
        <v>0</v>
      </c>
      <c r="G33" s="180">
        <f t="shared" si="4"/>
        <v>700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>
        <v>5</v>
      </c>
      <c r="D34" s="140"/>
      <c r="E34" s="275"/>
      <c r="F34" s="303">
        <f t="shared" si="1"/>
        <v>0</v>
      </c>
      <c r="G34" s="180">
        <f t="shared" si="4"/>
        <v>5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205690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205690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50</v>
      </c>
      <c r="D36" s="139"/>
      <c r="E36" s="139"/>
      <c r="F36" s="181">
        <f t="shared" si="1"/>
        <v>0</v>
      </c>
      <c r="G36" s="180">
        <f t="shared" ref="G36:G46" si="5">C36+F36</f>
        <v>50</v>
      </c>
    </row>
    <row r="37" spans="1:7" s="150" customFormat="1" ht="12" customHeight="1" x14ac:dyDescent="0.2">
      <c r="A37" s="12" t="s">
        <v>54</v>
      </c>
      <c r="B37" s="152" t="s">
        <v>167</v>
      </c>
      <c r="C37" s="138"/>
      <c r="D37" s="138"/>
      <c r="E37" s="139"/>
      <c r="F37" s="181">
        <f t="shared" si="1"/>
        <v>0</v>
      </c>
      <c r="G37" s="180">
        <f t="shared" si="5"/>
        <v>0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3088</v>
      </c>
      <c r="D38" s="138"/>
      <c r="E38" s="139"/>
      <c r="F38" s="181">
        <f t="shared" si="1"/>
        <v>0</v>
      </c>
      <c r="G38" s="180">
        <f t="shared" si="5"/>
        <v>3088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50</v>
      </c>
      <c r="D39" s="138"/>
      <c r="E39" s="139"/>
      <c r="F39" s="181">
        <f t="shared" si="1"/>
        <v>0</v>
      </c>
      <c r="G39" s="180">
        <f t="shared" si="5"/>
        <v>50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/>
      <c r="D41" s="138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202502</v>
      </c>
      <c r="D42" s="138"/>
      <c r="E42" s="139"/>
      <c r="F42" s="181">
        <f t="shared" si="1"/>
        <v>0</v>
      </c>
      <c r="G42" s="180">
        <f t="shared" si="5"/>
        <v>202502</v>
      </c>
    </row>
    <row r="43" spans="1:7" s="150" customFormat="1" ht="12" customHeight="1" x14ac:dyDescent="0.2">
      <c r="A43" s="12" t="s">
        <v>101</v>
      </c>
      <c r="B43" s="152" t="s">
        <v>430</v>
      </c>
      <c r="C43" s="138"/>
      <c r="D43" s="138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41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/>
      <c r="D45" s="142"/>
      <c r="E45" s="276"/>
      <c r="F45" s="305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/>
      <c r="D46" s="142"/>
      <c r="E46" s="279"/>
      <c r="F46" s="306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/>
      <c r="D49" s="141"/>
      <c r="E49" s="182"/>
      <c r="F49" s="304">
        <f t="shared" si="1"/>
        <v>0</v>
      </c>
      <c r="G49" s="243">
        <f>C49+F49</f>
        <v>0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41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41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142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/>
      <c r="D55" s="138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8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140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/>
      <c r="D60" s="141"/>
      <c r="E60" s="141"/>
      <c r="F60" s="307">
        <f t="shared" si="1"/>
        <v>0</v>
      </c>
      <c r="G60" s="242">
        <f>C60+F60</f>
        <v>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/>
      <c r="F61" s="307">
        <f t="shared" si="1"/>
        <v>0</v>
      </c>
      <c r="G61" s="242">
        <f>C61+F61</f>
        <v>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478595</v>
      </c>
      <c r="D63" s="143">
        <f>+D6+D13+D20+D27+D35+D47+D53+D58</f>
        <v>0</v>
      </c>
      <c r="E63" s="143">
        <f>+E6+E13+E20+E27+E35+E47+E53+E58</f>
        <v>0</v>
      </c>
      <c r="F63" s="143">
        <f>+F6+F13+F20+F27+F35+F47+F53+F58</f>
        <v>0</v>
      </c>
      <c r="G63" s="179">
        <f>+G6+G13+G20+G27+G35+G47+G53+G58</f>
        <v>478595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1113210</v>
      </c>
      <c r="D73" s="137">
        <f>SUM(D74:D75)</f>
        <v>27875</v>
      </c>
      <c r="E73" s="137">
        <f>SUM(E74:E75)</f>
        <v>0</v>
      </c>
      <c r="F73" s="137">
        <f>SUM(F74:F75)</f>
        <v>27875</v>
      </c>
      <c r="G73" s="77">
        <f>SUM(G74:G75)</f>
        <v>1141085</v>
      </c>
    </row>
    <row r="74" spans="1:7" s="150" customFormat="1" ht="12" customHeight="1" x14ac:dyDescent="0.2">
      <c r="A74" s="13" t="s">
        <v>229</v>
      </c>
      <c r="B74" s="151" t="s">
        <v>208</v>
      </c>
      <c r="C74" s="141">
        <v>1113210</v>
      </c>
      <c r="D74" s="141">
        <v>27875</v>
      </c>
      <c r="E74" s="141"/>
      <c r="F74" s="307">
        <f>D74+E74</f>
        <v>27875</v>
      </c>
      <c r="G74" s="242">
        <f>C74+F74</f>
        <v>1141085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1113210</v>
      </c>
      <c r="D87" s="143">
        <f>+D64+D68+D73+D76+D80+D86+D85</f>
        <v>27875</v>
      </c>
      <c r="E87" s="143">
        <f>+E64+E68+E73+E76+E80+E86+E85</f>
        <v>0</v>
      </c>
      <c r="F87" s="143">
        <f>+F64+F68+F73+F76+F80+F86+F85</f>
        <v>27875</v>
      </c>
      <c r="G87" s="179">
        <f>+G64+G68+G73+G76+G80+G86+G85</f>
        <v>1141085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1591805</v>
      </c>
      <c r="D88" s="143">
        <f>+D63+D87</f>
        <v>27875</v>
      </c>
      <c r="E88" s="143">
        <f>+E63+E87</f>
        <v>0</v>
      </c>
      <c r="F88" s="143">
        <f>+F63+F87</f>
        <v>27875</v>
      </c>
      <c r="G88" s="179">
        <f>+G63+G87</f>
        <v>1619680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8" t="s">
        <v>33</v>
      </c>
      <c r="B90" s="388"/>
      <c r="C90" s="388"/>
      <c r="D90" s="388"/>
      <c r="E90" s="388"/>
      <c r="F90" s="388"/>
      <c r="G90" s="388"/>
    </row>
    <row r="91" spans="1:7" s="159" customFormat="1" ht="16.5" customHeight="1" thickBot="1" x14ac:dyDescent="0.3">
      <c r="A91" s="390" t="s">
        <v>84</v>
      </c>
      <c r="B91" s="390"/>
      <c r="C91" s="52"/>
      <c r="G91" s="52" t="str">
        <f>G2</f>
        <v>Forintban!</v>
      </c>
    </row>
    <row r="92" spans="1:7" x14ac:dyDescent="0.25">
      <c r="A92" s="391" t="s">
        <v>48</v>
      </c>
      <c r="B92" s="393" t="s">
        <v>377</v>
      </c>
      <c r="C92" s="395" t="str">
        <f>+CONCATENATE(LEFT(ÖSSZEFÜGGÉSEK!A6,4),". évi")</f>
        <v>2018. évi</v>
      </c>
      <c r="D92" s="396"/>
      <c r="E92" s="397"/>
      <c r="F92" s="397"/>
      <c r="G92" s="398"/>
    </row>
    <row r="93" spans="1:7" ht="48.75" thickBot="1" x14ac:dyDescent="0.3">
      <c r="A93" s="392"/>
      <c r="B93" s="394"/>
      <c r="C93" s="315" t="s">
        <v>376</v>
      </c>
      <c r="D93" s="316" t="s">
        <v>454</v>
      </c>
      <c r="E93" s="316" t="s">
        <v>512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456</v>
      </c>
      <c r="G94" s="321" t="s">
        <v>457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300842</v>
      </c>
      <c r="D95" s="136">
        <f>D96+D97+D98+D99+D100+D113</f>
        <v>3065</v>
      </c>
      <c r="E95" s="136">
        <f>E96+E97+E98+E99+E100+E113</f>
        <v>4521</v>
      </c>
      <c r="F95" s="136">
        <f>F96+F97+F98+F99+F100+F113</f>
        <v>7586</v>
      </c>
      <c r="G95" s="195">
        <f>G96+G97+G98+G99+G100+G113</f>
        <v>308428</v>
      </c>
    </row>
    <row r="96" spans="1:7" ht="12" customHeight="1" x14ac:dyDescent="0.25">
      <c r="A96" s="15" t="s">
        <v>60</v>
      </c>
      <c r="B96" s="8" t="s">
        <v>34</v>
      </c>
      <c r="C96" s="300">
        <v>2804</v>
      </c>
      <c r="D96" s="199">
        <v>50</v>
      </c>
      <c r="E96" s="199"/>
      <c r="F96" s="308">
        <f t="shared" ref="F96:F115" si="8">D96+E96</f>
        <v>50</v>
      </c>
      <c r="G96" s="244">
        <f t="shared" ref="G96:G115" si="9">C96+F96</f>
        <v>2854</v>
      </c>
    </row>
    <row r="97" spans="1:7" ht="12" customHeight="1" x14ac:dyDescent="0.25">
      <c r="A97" s="12" t="s">
        <v>61</v>
      </c>
      <c r="B97" s="6" t="s">
        <v>105</v>
      </c>
      <c r="C97" s="138">
        <v>562</v>
      </c>
      <c r="D97" s="138"/>
      <c r="E97" s="138"/>
      <c r="F97" s="309">
        <f t="shared" si="8"/>
        <v>0</v>
      </c>
      <c r="G97" s="240">
        <f t="shared" si="9"/>
        <v>562</v>
      </c>
    </row>
    <row r="98" spans="1:7" ht="12" customHeight="1" x14ac:dyDescent="0.25">
      <c r="A98" s="12" t="s">
        <v>62</v>
      </c>
      <c r="B98" s="6" t="s">
        <v>79</v>
      </c>
      <c r="C98" s="140">
        <v>258645</v>
      </c>
      <c r="D98" s="140">
        <v>2565</v>
      </c>
      <c r="E98" s="140">
        <v>521</v>
      </c>
      <c r="F98" s="310">
        <f t="shared" si="8"/>
        <v>3086</v>
      </c>
      <c r="G98" s="241">
        <f t="shared" si="9"/>
        <v>261731</v>
      </c>
    </row>
    <row r="99" spans="1:7" ht="12" customHeight="1" x14ac:dyDescent="0.25">
      <c r="A99" s="12" t="s">
        <v>63</v>
      </c>
      <c r="B99" s="9" t="s">
        <v>106</v>
      </c>
      <c r="C99" s="140">
        <v>12181</v>
      </c>
      <c r="D99" s="140"/>
      <c r="E99" s="140">
        <v>4000</v>
      </c>
      <c r="F99" s="310">
        <f t="shared" si="8"/>
        <v>4000</v>
      </c>
      <c r="G99" s="241">
        <f t="shared" si="9"/>
        <v>16181</v>
      </c>
    </row>
    <row r="100" spans="1:7" ht="12" customHeight="1" x14ac:dyDescent="0.25">
      <c r="A100" s="12" t="s">
        <v>71</v>
      </c>
      <c r="B100" s="17" t="s">
        <v>107</v>
      </c>
      <c r="C100" s="140">
        <v>26650</v>
      </c>
      <c r="D100" s="140">
        <v>450</v>
      </c>
      <c r="E100" s="140"/>
      <c r="F100" s="310">
        <f t="shared" si="8"/>
        <v>450</v>
      </c>
      <c r="G100" s="241">
        <f t="shared" si="9"/>
        <v>27100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/>
      <c r="E101" s="140"/>
      <c r="F101" s="310">
        <f t="shared" si="8"/>
        <v>0</v>
      </c>
      <c r="G101" s="241">
        <f t="shared" si="9"/>
        <v>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ht="12" customHeight="1" x14ac:dyDescent="0.25">
      <c r="A107" s="12" t="s">
        <v>77</v>
      </c>
      <c r="B107" s="53" t="s">
        <v>243</v>
      </c>
      <c r="C107" s="140"/>
      <c r="D107" s="140"/>
      <c r="E107" s="140"/>
      <c r="F107" s="310">
        <f t="shared" si="8"/>
        <v>0</v>
      </c>
      <c r="G107" s="241">
        <f t="shared" si="9"/>
        <v>0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ht="12" customHeight="1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26650</v>
      </c>
      <c r="D112" s="140">
        <v>450</v>
      </c>
      <c r="E112" s="140">
        <v>912</v>
      </c>
      <c r="F112" s="310">
        <f t="shared" si="8"/>
        <v>1362</v>
      </c>
      <c r="G112" s="241">
        <f t="shared" si="9"/>
        <v>28012</v>
      </c>
    </row>
    <row r="113" spans="1:7" ht="12" customHeight="1" x14ac:dyDescent="0.25">
      <c r="A113" s="12" t="s">
        <v>308</v>
      </c>
      <c r="B113" s="9" t="s">
        <v>35</v>
      </c>
      <c r="C113" s="138"/>
      <c r="D113" s="138"/>
      <c r="E113" s="138"/>
      <c r="F113" s="309">
        <f t="shared" si="8"/>
        <v>0</v>
      </c>
      <c r="G113" s="240">
        <f t="shared" si="9"/>
        <v>0</v>
      </c>
    </row>
    <row r="114" spans="1:7" ht="12" customHeight="1" x14ac:dyDescent="0.25">
      <c r="A114" s="12" t="s">
        <v>309</v>
      </c>
      <c r="B114" s="6" t="s">
        <v>311</v>
      </c>
      <c r="C114" s="138"/>
      <c r="D114" s="138"/>
      <c r="E114" s="138"/>
      <c r="F114" s="309">
        <f t="shared" si="8"/>
        <v>0</v>
      </c>
      <c r="G114" s="240">
        <f t="shared" si="9"/>
        <v>0</v>
      </c>
    </row>
    <row r="115" spans="1:7" ht="12" customHeight="1" thickBot="1" x14ac:dyDescent="0.3">
      <c r="A115" s="16" t="s">
        <v>310</v>
      </c>
      <c r="B115" s="191" t="s">
        <v>312</v>
      </c>
      <c r="C115" s="200"/>
      <c r="D115" s="200"/>
      <c r="E115" s="200"/>
      <c r="F115" s="311">
        <f t="shared" si="8"/>
        <v>0</v>
      </c>
      <c r="G115" s="245">
        <f t="shared" si="9"/>
        <v>0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761178</v>
      </c>
      <c r="D116" s="201">
        <f>+D117+D119+D121</f>
        <v>2416</v>
      </c>
      <c r="E116" s="201">
        <f>+E117+E119+E121</f>
        <v>0</v>
      </c>
      <c r="F116" s="201">
        <f>+F117+F119+F121</f>
        <v>2416</v>
      </c>
      <c r="G116" s="196">
        <f>+G117+G119+G121</f>
        <v>763594</v>
      </c>
    </row>
    <row r="117" spans="1:7" ht="12" customHeight="1" x14ac:dyDescent="0.25">
      <c r="A117" s="13" t="s">
        <v>66</v>
      </c>
      <c r="B117" s="6" t="s">
        <v>123</v>
      </c>
      <c r="C117" s="139">
        <v>720010</v>
      </c>
      <c r="D117" s="139">
        <v>1595</v>
      </c>
      <c r="E117" s="139"/>
      <c r="F117" s="181">
        <f t="shared" ref="F117:F129" si="10">D117+E117</f>
        <v>1595</v>
      </c>
      <c r="G117" s="180">
        <f t="shared" ref="G117:G129" si="11">C117+F117</f>
        <v>721605</v>
      </c>
    </row>
    <row r="118" spans="1:7" ht="12" customHeight="1" x14ac:dyDescent="0.25">
      <c r="A118" s="13" t="s">
        <v>67</v>
      </c>
      <c r="B118" s="10" t="s">
        <v>253</v>
      </c>
      <c r="C118" s="139">
        <v>720010</v>
      </c>
      <c r="D118" s="139"/>
      <c r="E118" s="139"/>
      <c r="F118" s="181">
        <f t="shared" si="10"/>
        <v>0</v>
      </c>
      <c r="G118" s="180">
        <f t="shared" si="11"/>
        <v>720010</v>
      </c>
    </row>
    <row r="119" spans="1:7" ht="12" customHeight="1" x14ac:dyDescent="0.25">
      <c r="A119" s="13" t="s">
        <v>68</v>
      </c>
      <c r="B119" s="10" t="s">
        <v>109</v>
      </c>
      <c r="C119" s="138">
        <v>40000</v>
      </c>
      <c r="D119" s="138"/>
      <c r="E119" s="138"/>
      <c r="F119" s="309">
        <f t="shared" si="10"/>
        <v>0</v>
      </c>
      <c r="G119" s="240">
        <f t="shared" si="11"/>
        <v>40000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v>1168</v>
      </c>
      <c r="D121" s="138">
        <v>821</v>
      </c>
      <c r="E121" s="138"/>
      <c r="F121" s="309">
        <f t="shared" si="10"/>
        <v>821</v>
      </c>
      <c r="G121" s="240">
        <f t="shared" si="11"/>
        <v>1989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ht="12" customHeight="1" x14ac:dyDescent="0.25">
      <c r="A125" s="13" t="s">
        <v>111</v>
      </c>
      <c r="B125" s="54" t="s">
        <v>258</v>
      </c>
      <c r="C125" s="138"/>
      <c r="D125" s="138"/>
      <c r="E125" s="138"/>
      <c r="F125" s="309">
        <f t="shared" si="10"/>
        <v>0</v>
      </c>
      <c r="G125" s="240">
        <f t="shared" si="11"/>
        <v>0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1168</v>
      </c>
      <c r="D129" s="140">
        <v>821</v>
      </c>
      <c r="E129" s="140"/>
      <c r="F129" s="310">
        <f t="shared" si="10"/>
        <v>821</v>
      </c>
      <c r="G129" s="241">
        <f t="shared" si="11"/>
        <v>1989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1062020</v>
      </c>
      <c r="D130" s="137">
        <f>+D95+D116</f>
        <v>5481</v>
      </c>
      <c r="E130" s="137">
        <f>+E95+E116</f>
        <v>4521</v>
      </c>
      <c r="F130" s="137">
        <f>+F95+F116</f>
        <v>10002</v>
      </c>
      <c r="G130" s="77">
        <f>+G95+G116</f>
        <v>1072022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0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/>
      <c r="D144" s="138"/>
      <c r="E144" s="138"/>
      <c r="F144" s="309">
        <f>D144+E144</f>
        <v>0</v>
      </c>
      <c r="G144" s="240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0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1062020</v>
      </c>
      <c r="D156" s="204">
        <f>+D130+D155</f>
        <v>5481</v>
      </c>
      <c r="E156" s="204">
        <f>+E130+E155</f>
        <v>4521</v>
      </c>
      <c r="F156" s="204">
        <f>+F130+F155</f>
        <v>10002</v>
      </c>
      <c r="G156" s="198">
        <f>+G130+G155</f>
        <v>1072022</v>
      </c>
    </row>
    <row r="157" spans="1:11" ht="7.5" customHeight="1" x14ac:dyDescent="0.25"/>
    <row r="158" spans="1:11" x14ac:dyDescent="0.25">
      <c r="A158" s="399" t="s">
        <v>262</v>
      </c>
      <c r="B158" s="399"/>
      <c r="C158" s="399"/>
      <c r="D158" s="399"/>
      <c r="E158" s="399"/>
      <c r="F158" s="399"/>
      <c r="G158" s="399"/>
    </row>
    <row r="159" spans="1:11" ht="15" customHeight="1" thickBot="1" x14ac:dyDescent="0.3">
      <c r="A159" s="389" t="s">
        <v>85</v>
      </c>
      <c r="B159" s="389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-583425</v>
      </c>
      <c r="D160" s="137">
        <f>+D63-D130</f>
        <v>-5481</v>
      </c>
      <c r="E160" s="137">
        <f>+E63-E130</f>
        <v>-4521</v>
      </c>
      <c r="F160" s="137">
        <f>+F63-F130</f>
        <v>-10002</v>
      </c>
      <c r="G160" s="77">
        <f>+G63-G130</f>
        <v>-593427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1113210</v>
      </c>
      <c r="D161" s="137">
        <f>+D87-D155</f>
        <v>27875</v>
      </c>
      <c r="E161" s="137">
        <f>+E87-E155</f>
        <v>0</v>
      </c>
      <c r="F161" s="137">
        <f>+F87-F155</f>
        <v>27875</v>
      </c>
      <c r="G161" s="77">
        <f>+G87-G155</f>
        <v>1141085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ÖNKÉNT VÁLLALT FELADATAINAK MÓDOSÍTOTT MÉRLEGE&amp;10
&amp;R&amp;"Times New Roman CE,Félkövér dőlt"&amp;11 1.3. melléklet </oddHeader>
    <oddFooter>&amp;C&amp;P</oddFooter>
  </headerFooter>
  <rowBreaks count="1" manualBreakCount="1">
    <brk id="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topLeftCell="A118" zoomScaleNormal="100" zoomScaleSheetLayoutView="100" workbookViewId="0">
      <selection activeCell="N27" sqref="N27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8" t="s">
        <v>3</v>
      </c>
      <c r="B1" s="388"/>
      <c r="C1" s="388"/>
      <c r="D1" s="388"/>
      <c r="E1" s="388"/>
      <c r="F1" s="388"/>
      <c r="G1" s="388"/>
    </row>
    <row r="2" spans="1:7" ht="15.95" customHeight="1" thickBot="1" x14ac:dyDescent="0.3">
      <c r="A2" s="389" t="s">
        <v>83</v>
      </c>
      <c r="B2" s="389"/>
      <c r="C2" s="205"/>
      <c r="G2" s="205" t="s">
        <v>440</v>
      </c>
    </row>
    <row r="3" spans="1:7" x14ac:dyDescent="0.25">
      <c r="A3" s="391" t="s">
        <v>48</v>
      </c>
      <c r="B3" s="393" t="s">
        <v>4</v>
      </c>
      <c r="C3" s="395" t="str">
        <f>+CONCATENATE(LEFT(ÖSSZEFÜGGÉSEK!A6,4),". évi")</f>
        <v>2018. évi</v>
      </c>
      <c r="D3" s="396"/>
      <c r="E3" s="397"/>
      <c r="F3" s="397"/>
      <c r="G3" s="398"/>
    </row>
    <row r="4" spans="1:7" ht="48.75" thickBot="1" x14ac:dyDescent="0.3">
      <c r="A4" s="392"/>
      <c r="B4" s="394"/>
      <c r="C4" s="315" t="s">
        <v>376</v>
      </c>
      <c r="D4" s="316" t="s">
        <v>454</v>
      </c>
      <c r="E4" s="316" t="s">
        <v>462</v>
      </c>
      <c r="F4" s="317" t="s">
        <v>448</v>
      </c>
      <c r="G4" s="318" t="s">
        <v>461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456</v>
      </c>
      <c r="G5" s="321" t="s">
        <v>457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60</v>
      </c>
      <c r="B7" s="151" t="s">
        <v>143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61</v>
      </c>
      <c r="B8" s="152" t="s">
        <v>144</v>
      </c>
      <c r="C8" s="138"/>
      <c r="D8" s="139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62</v>
      </c>
      <c r="B9" s="152" t="s">
        <v>145</v>
      </c>
      <c r="C9" s="138"/>
      <c r="D9" s="139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63</v>
      </c>
      <c r="B10" s="152" t="s">
        <v>146</v>
      </c>
      <c r="C10" s="138"/>
      <c r="D10" s="139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80</v>
      </c>
      <c r="B11" s="79" t="s">
        <v>297</v>
      </c>
      <c r="C11" s="138"/>
      <c r="D11" s="139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9"/>
      <c r="E12" s="139"/>
      <c r="F12" s="181">
        <f t="shared" si="1"/>
        <v>0</v>
      </c>
      <c r="G12" s="180">
        <f t="shared" si="0"/>
        <v>0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11563</v>
      </c>
      <c r="D13" s="137">
        <f>+D14+D15+D16+D17+D18</f>
        <v>5452</v>
      </c>
      <c r="E13" s="137">
        <f>+E14+E15+E16+E17+E18</f>
        <v>0</v>
      </c>
      <c r="F13" s="137">
        <f>+F14+F15+F16+F17+F18</f>
        <v>5452</v>
      </c>
      <c r="G13" s="77">
        <f>+G14+G15+G16+G17+G18</f>
        <v>17015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9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9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9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11563</v>
      </c>
      <c r="D18" s="139">
        <v>5452</v>
      </c>
      <c r="E18" s="139"/>
      <c r="F18" s="181">
        <f t="shared" si="1"/>
        <v>5452</v>
      </c>
      <c r="G18" s="180">
        <f t="shared" si="2"/>
        <v>17015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275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0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0</v>
      </c>
    </row>
    <row r="21" spans="1:7" s="150" customFormat="1" ht="12" customHeight="1" x14ac:dyDescent="0.2">
      <c r="A21" s="13" t="s">
        <v>49</v>
      </c>
      <c r="B21" s="151" t="s">
        <v>153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9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9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9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/>
      <c r="D25" s="139"/>
      <c r="E25" s="139"/>
      <c r="F25" s="181">
        <f t="shared" si="1"/>
        <v>0</v>
      </c>
      <c r="G25" s="180">
        <f t="shared" si="3"/>
        <v>0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/>
      <c r="D26" s="275"/>
      <c r="E26" s="275"/>
      <c r="F26" s="303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0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463</v>
      </c>
      <c r="C29" s="138"/>
      <c r="D29" s="139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159</v>
      </c>
      <c r="B30" s="152" t="s">
        <v>424</v>
      </c>
      <c r="C30" s="138"/>
      <c r="D30" s="139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160</v>
      </c>
      <c r="B31" s="152" t="s">
        <v>425</v>
      </c>
      <c r="C31" s="138"/>
      <c r="D31" s="139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426</v>
      </c>
      <c r="B32" s="152" t="s">
        <v>161</v>
      </c>
      <c r="C32" s="138"/>
      <c r="D32" s="139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427</v>
      </c>
      <c r="B33" s="152" t="s">
        <v>162</v>
      </c>
      <c r="C33" s="138"/>
      <c r="D33" s="139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/>
      <c r="D34" s="275"/>
      <c r="E34" s="275"/>
      <c r="F34" s="303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240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240</v>
      </c>
    </row>
    <row r="36" spans="1:7" s="150" customFormat="1" ht="12" customHeight="1" x14ac:dyDescent="0.2">
      <c r="A36" s="13" t="s">
        <v>53</v>
      </c>
      <c r="B36" s="151" t="s">
        <v>166</v>
      </c>
      <c r="C36" s="139"/>
      <c r="D36" s="139"/>
      <c r="E36" s="139"/>
      <c r="F36" s="181">
        <f t="shared" si="1"/>
        <v>0</v>
      </c>
      <c r="G36" s="180">
        <f t="shared" ref="G36:G46" si="5">C36+F36</f>
        <v>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240</v>
      </c>
      <c r="D37" s="139"/>
      <c r="E37" s="139"/>
      <c r="F37" s="181">
        <f t="shared" si="1"/>
        <v>0</v>
      </c>
      <c r="G37" s="180">
        <f t="shared" si="5"/>
        <v>240</v>
      </c>
    </row>
    <row r="38" spans="1:7" s="150" customFormat="1" ht="12" customHeight="1" x14ac:dyDescent="0.2">
      <c r="A38" s="12" t="s">
        <v>55</v>
      </c>
      <c r="B38" s="152" t="s">
        <v>168</v>
      </c>
      <c r="C38" s="138"/>
      <c r="D38" s="139"/>
      <c r="E38" s="139"/>
      <c r="F38" s="181">
        <f t="shared" si="1"/>
        <v>0</v>
      </c>
      <c r="G38" s="180">
        <f t="shared" si="5"/>
        <v>0</v>
      </c>
    </row>
    <row r="39" spans="1:7" s="150" customFormat="1" ht="12" customHeight="1" x14ac:dyDescent="0.2">
      <c r="A39" s="12" t="s">
        <v>97</v>
      </c>
      <c r="B39" s="152" t="s">
        <v>169</v>
      </c>
      <c r="C39" s="138"/>
      <c r="D39" s="139"/>
      <c r="E39" s="139"/>
      <c r="F39" s="181">
        <f t="shared" si="1"/>
        <v>0</v>
      </c>
      <c r="G39" s="180">
        <f t="shared" si="5"/>
        <v>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9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/>
      <c r="D41" s="139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100</v>
      </c>
      <c r="B42" s="152" t="s">
        <v>172</v>
      </c>
      <c r="C42" s="138"/>
      <c r="D42" s="139"/>
      <c r="E42" s="139"/>
      <c r="F42" s="181">
        <f t="shared" si="1"/>
        <v>0</v>
      </c>
      <c r="G42" s="180">
        <f t="shared" si="5"/>
        <v>0</v>
      </c>
    </row>
    <row r="43" spans="1:7" s="150" customFormat="1" ht="12" customHeight="1" x14ac:dyDescent="0.2">
      <c r="A43" s="12" t="s">
        <v>101</v>
      </c>
      <c r="B43" s="152" t="s">
        <v>430</v>
      </c>
      <c r="C43" s="138"/>
      <c r="D43" s="139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82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/>
      <c r="D45" s="276"/>
      <c r="E45" s="276"/>
      <c r="F45" s="305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/>
      <c r="D46" s="279"/>
      <c r="E46" s="279"/>
      <c r="F46" s="306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/>
      <c r="D49" s="182"/>
      <c r="E49" s="182"/>
      <c r="F49" s="304">
        <f t="shared" si="1"/>
        <v>0</v>
      </c>
      <c r="G49" s="243">
        <f>C49+F49</f>
        <v>0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82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82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276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/>
      <c r="D55" s="139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9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275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/>
      <c r="D60" s="141"/>
      <c r="E60" s="141"/>
      <c r="F60" s="307">
        <f t="shared" si="1"/>
        <v>0</v>
      </c>
      <c r="G60" s="242">
        <f>C60+F60</f>
        <v>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/>
      <c r="F61" s="307">
        <f t="shared" si="1"/>
        <v>0</v>
      </c>
      <c r="G61" s="242">
        <f>C61+F61</f>
        <v>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11803</v>
      </c>
      <c r="D63" s="143">
        <f>+D6+D13+D20+D27+D35+D47+D53+D58</f>
        <v>5452</v>
      </c>
      <c r="E63" s="143">
        <f>+E6+E13+E20+E27+E35+E47+E53+E58</f>
        <v>0</v>
      </c>
      <c r="F63" s="143">
        <f>+F6+F13+F20+F27+F35+F47+F53+F58</f>
        <v>5452</v>
      </c>
      <c r="G63" s="179">
        <f>+G6+G13+G20+G27+G35+G47+G53+G58</f>
        <v>17255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229</v>
      </c>
      <c r="B74" s="151" t="s">
        <v>208</v>
      </c>
      <c r="C74" s="141"/>
      <c r="D74" s="141"/>
      <c r="E74" s="141"/>
      <c r="F74" s="307">
        <f>D74+E74</f>
        <v>0</v>
      </c>
      <c r="G74" s="242">
        <f>C74+F74</f>
        <v>0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11803</v>
      </c>
      <c r="D88" s="143">
        <f>+D63+D87</f>
        <v>5452</v>
      </c>
      <c r="E88" s="143">
        <f>+E63+E87</f>
        <v>0</v>
      </c>
      <c r="F88" s="143">
        <f>+F63+F87</f>
        <v>5452</v>
      </c>
      <c r="G88" s="179">
        <f>+G63+G87</f>
        <v>17255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8" t="s">
        <v>33</v>
      </c>
      <c r="B90" s="388"/>
      <c r="C90" s="388"/>
      <c r="D90" s="388"/>
      <c r="E90" s="388"/>
      <c r="F90" s="388"/>
      <c r="G90" s="388"/>
    </row>
    <row r="91" spans="1:7" s="159" customFormat="1" ht="16.5" customHeight="1" thickBot="1" x14ac:dyDescent="0.3">
      <c r="A91" s="390" t="s">
        <v>84</v>
      </c>
      <c r="B91" s="390"/>
      <c r="C91" s="52"/>
      <c r="G91" s="52" t="str">
        <f>G2</f>
        <v>Forintban!</v>
      </c>
    </row>
    <row r="92" spans="1:7" x14ac:dyDescent="0.25">
      <c r="A92" s="391" t="s">
        <v>48</v>
      </c>
      <c r="B92" s="393" t="s">
        <v>377</v>
      </c>
      <c r="C92" s="395" t="str">
        <f>+CONCATENATE(LEFT(ÖSSZEFÜGGÉSEK!A6,4),". évi")</f>
        <v>2018. évi</v>
      </c>
      <c r="D92" s="396"/>
      <c r="E92" s="397"/>
      <c r="F92" s="397"/>
      <c r="G92" s="398"/>
    </row>
    <row r="93" spans="1:7" ht="48.75" thickBot="1" x14ac:dyDescent="0.3">
      <c r="A93" s="392"/>
      <c r="B93" s="394"/>
      <c r="C93" s="315" t="s">
        <v>376</v>
      </c>
      <c r="D93" s="316" t="s">
        <v>454</v>
      </c>
      <c r="E93" s="316" t="s">
        <v>455</v>
      </c>
      <c r="F93" s="317" t="s">
        <v>448</v>
      </c>
      <c r="G93" s="318" t="s">
        <v>451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456</v>
      </c>
      <c r="G94" s="321" t="s">
        <v>457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152569</v>
      </c>
      <c r="D95" s="136">
        <f>D96+D97+D98+D99+D100+D113</f>
        <v>5839</v>
      </c>
      <c r="E95" s="136">
        <f>E96+E97+E98+E99+E100+E113</f>
        <v>0</v>
      </c>
      <c r="F95" s="136">
        <f>F96+F97+F98+F99+F100+F113</f>
        <v>5839</v>
      </c>
      <c r="G95" s="195">
        <f>G96+G97+G98+G99+G100+G113</f>
        <v>158408</v>
      </c>
    </row>
    <row r="96" spans="1:7" ht="12" customHeight="1" x14ac:dyDescent="0.25">
      <c r="A96" s="15" t="s">
        <v>60</v>
      </c>
      <c r="B96" s="8" t="s">
        <v>34</v>
      </c>
      <c r="C96" s="300">
        <v>10400</v>
      </c>
      <c r="D96" s="199">
        <v>7096</v>
      </c>
      <c r="E96" s="199"/>
      <c r="F96" s="308">
        <f t="shared" ref="F96:F115" si="8">D96+E96</f>
        <v>7096</v>
      </c>
      <c r="G96" s="244">
        <f t="shared" ref="G96:G115" si="9">C96+F96</f>
        <v>17496</v>
      </c>
    </row>
    <row r="97" spans="1:7" ht="12" customHeight="1" x14ac:dyDescent="0.25">
      <c r="A97" s="12" t="s">
        <v>61</v>
      </c>
      <c r="B97" s="6" t="s">
        <v>105</v>
      </c>
      <c r="C97" s="138">
        <v>1011</v>
      </c>
      <c r="D97" s="138">
        <v>692</v>
      </c>
      <c r="E97" s="138"/>
      <c r="F97" s="309">
        <f t="shared" si="8"/>
        <v>692</v>
      </c>
      <c r="G97" s="240">
        <f t="shared" si="9"/>
        <v>1703</v>
      </c>
    </row>
    <row r="98" spans="1:7" ht="12" customHeight="1" x14ac:dyDescent="0.25">
      <c r="A98" s="12" t="s">
        <v>62</v>
      </c>
      <c r="B98" s="6" t="s">
        <v>79</v>
      </c>
      <c r="C98" s="140">
        <v>104186</v>
      </c>
      <c r="D98" s="140"/>
      <c r="E98" s="140"/>
      <c r="F98" s="310">
        <f t="shared" si="8"/>
        <v>0</v>
      </c>
      <c r="G98" s="241">
        <f t="shared" si="9"/>
        <v>104186</v>
      </c>
    </row>
    <row r="99" spans="1:7" ht="12" customHeight="1" x14ac:dyDescent="0.25">
      <c r="A99" s="12" t="s">
        <v>63</v>
      </c>
      <c r="B99" s="9" t="s">
        <v>106</v>
      </c>
      <c r="C99" s="140">
        <v>3000</v>
      </c>
      <c r="D99" s="140"/>
      <c r="E99" s="140"/>
      <c r="F99" s="310">
        <f t="shared" si="8"/>
        <v>0</v>
      </c>
      <c r="G99" s="241">
        <f t="shared" si="9"/>
        <v>3000</v>
      </c>
    </row>
    <row r="100" spans="1:7" ht="12" customHeight="1" x14ac:dyDescent="0.25">
      <c r="A100" s="12" t="s">
        <v>71</v>
      </c>
      <c r="B100" s="17" t="s">
        <v>107</v>
      </c>
      <c r="C100" s="140">
        <v>32023</v>
      </c>
      <c r="D100" s="140"/>
      <c r="E100" s="140"/>
      <c r="F100" s="310">
        <f t="shared" si="8"/>
        <v>0</v>
      </c>
      <c r="G100" s="241">
        <f t="shared" si="9"/>
        <v>32023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/>
      <c r="E101" s="140"/>
      <c r="F101" s="310">
        <f t="shared" si="8"/>
        <v>0</v>
      </c>
      <c r="G101" s="241">
        <f t="shared" si="9"/>
        <v>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ht="12" customHeight="1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/>
      <c r="D107" s="140"/>
      <c r="E107" s="140"/>
      <c r="F107" s="310">
        <f t="shared" si="8"/>
        <v>0</v>
      </c>
      <c r="G107" s="241">
        <f t="shared" si="9"/>
        <v>0</v>
      </c>
    </row>
    <row r="108" spans="1:7" ht="12" customHeight="1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ht="12" customHeight="1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32023</v>
      </c>
      <c r="D112" s="140"/>
      <c r="E112" s="140"/>
      <c r="F112" s="310">
        <f t="shared" si="8"/>
        <v>0</v>
      </c>
      <c r="G112" s="241">
        <f t="shared" si="9"/>
        <v>32023</v>
      </c>
    </row>
    <row r="113" spans="1:7" ht="12" customHeight="1" x14ac:dyDescent="0.25">
      <c r="A113" s="12" t="s">
        <v>308</v>
      </c>
      <c r="B113" s="9" t="s">
        <v>35</v>
      </c>
      <c r="C113" s="138">
        <v>1949</v>
      </c>
      <c r="D113" s="138">
        <v>-1949</v>
      </c>
      <c r="E113" s="138"/>
      <c r="F113" s="309">
        <f t="shared" si="8"/>
        <v>-1949</v>
      </c>
      <c r="G113" s="240">
        <f t="shared" si="9"/>
        <v>0</v>
      </c>
    </row>
    <row r="114" spans="1:7" ht="12" customHeight="1" x14ac:dyDescent="0.25">
      <c r="A114" s="12" t="s">
        <v>309</v>
      </c>
      <c r="B114" s="6" t="s">
        <v>311</v>
      </c>
      <c r="C114" s="138"/>
      <c r="D114" s="138"/>
      <c r="E114" s="138"/>
      <c r="F114" s="309">
        <f t="shared" si="8"/>
        <v>0</v>
      </c>
      <c r="G114" s="240">
        <f t="shared" si="9"/>
        <v>0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1949</v>
      </c>
      <c r="D115" s="200">
        <v>-1949</v>
      </c>
      <c r="E115" s="200"/>
      <c r="F115" s="311">
        <f t="shared" si="8"/>
        <v>-1949</v>
      </c>
      <c r="G115" s="245">
        <f t="shared" si="9"/>
        <v>0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161899</v>
      </c>
      <c r="D116" s="201">
        <f>+D117+D119+D121</f>
        <v>0</v>
      </c>
      <c r="E116" s="201">
        <f>+E117+E119+E121</f>
        <v>0</v>
      </c>
      <c r="F116" s="201">
        <f>+F117+F119+F121</f>
        <v>0</v>
      </c>
      <c r="G116" s="196">
        <f>+G117+G119+G121</f>
        <v>161899</v>
      </c>
    </row>
    <row r="117" spans="1:7" ht="12" customHeight="1" x14ac:dyDescent="0.25">
      <c r="A117" s="13" t="s">
        <v>66</v>
      </c>
      <c r="B117" s="6" t="s">
        <v>123</v>
      </c>
      <c r="C117" s="139">
        <v>161899</v>
      </c>
      <c r="D117" s="139"/>
      <c r="E117" s="139"/>
      <c r="F117" s="181">
        <f t="shared" ref="F117:F129" si="10">D117+E117</f>
        <v>0</v>
      </c>
      <c r="G117" s="180">
        <f t="shared" ref="G117:G129" si="11">C117+F117</f>
        <v>161899</v>
      </c>
    </row>
    <row r="118" spans="1:7" ht="12" customHeight="1" x14ac:dyDescent="0.25">
      <c r="A118" s="13" t="s">
        <v>67</v>
      </c>
      <c r="B118" s="10" t="s">
        <v>253</v>
      </c>
      <c r="C118" s="139">
        <v>146503</v>
      </c>
      <c r="D118" s="139"/>
      <c r="E118" s="139"/>
      <c r="F118" s="181">
        <f t="shared" si="10"/>
        <v>0</v>
      </c>
      <c r="G118" s="180">
        <f t="shared" si="11"/>
        <v>146503</v>
      </c>
    </row>
    <row r="119" spans="1:7" ht="12" customHeight="1" x14ac:dyDescent="0.25">
      <c r="A119" s="13" t="s">
        <v>68</v>
      </c>
      <c r="B119" s="10" t="s">
        <v>109</v>
      </c>
      <c r="C119" s="138"/>
      <c r="D119" s="138"/>
      <c r="E119" s="138"/>
      <c r="F119" s="309">
        <f t="shared" si="10"/>
        <v>0</v>
      </c>
      <c r="G119" s="240">
        <f t="shared" si="11"/>
        <v>0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/>
      <c r="D121" s="138"/>
      <c r="E121" s="138"/>
      <c r="F121" s="309">
        <f t="shared" si="10"/>
        <v>0</v>
      </c>
      <c r="G121" s="240">
        <f t="shared" si="11"/>
        <v>0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ht="12" customHeight="1" x14ac:dyDescent="0.25">
      <c r="A125" s="13" t="s">
        <v>111</v>
      </c>
      <c r="B125" s="54" t="s">
        <v>258</v>
      </c>
      <c r="C125" s="138"/>
      <c r="D125" s="138"/>
      <c r="E125" s="138"/>
      <c r="F125" s="309">
        <f t="shared" si="10"/>
        <v>0</v>
      </c>
      <c r="G125" s="240">
        <f t="shared" si="11"/>
        <v>0</v>
      </c>
    </row>
    <row r="126" spans="1:7" ht="12" customHeight="1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/>
      <c r="D129" s="140"/>
      <c r="E129" s="140"/>
      <c r="F129" s="310">
        <f t="shared" si="10"/>
        <v>0</v>
      </c>
      <c r="G129" s="241">
        <f t="shared" si="11"/>
        <v>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314468</v>
      </c>
      <c r="D130" s="137">
        <f>+D95+D116</f>
        <v>5839</v>
      </c>
      <c r="E130" s="137">
        <f>+E95+E116</f>
        <v>0</v>
      </c>
      <c r="F130" s="137">
        <f>+F95+F116</f>
        <v>5839</v>
      </c>
      <c r="G130" s="77">
        <f>+G95+G116</f>
        <v>320307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0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/>
      <c r="D144" s="138"/>
      <c r="E144" s="138"/>
      <c r="F144" s="309">
        <f>D144+E144</f>
        <v>0</v>
      </c>
      <c r="G144" s="240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0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314468</v>
      </c>
      <c r="D156" s="204">
        <f>+D130+D155</f>
        <v>5839</v>
      </c>
      <c r="E156" s="204">
        <f>+E130+E155</f>
        <v>0</v>
      </c>
      <c r="F156" s="204">
        <f>+F130+F155</f>
        <v>5839</v>
      </c>
      <c r="G156" s="198">
        <f>+G130+G155</f>
        <v>320307</v>
      </c>
    </row>
    <row r="157" spans="1:11" ht="7.5" customHeight="1" x14ac:dyDescent="0.25"/>
    <row r="158" spans="1:11" x14ac:dyDescent="0.25">
      <c r="A158" s="399" t="s">
        <v>262</v>
      </c>
      <c r="B158" s="399"/>
      <c r="C158" s="399"/>
      <c r="D158" s="399"/>
      <c r="E158" s="399"/>
      <c r="F158" s="399"/>
      <c r="G158" s="399"/>
    </row>
    <row r="159" spans="1:11" ht="15" customHeight="1" thickBot="1" x14ac:dyDescent="0.3">
      <c r="A159" s="389" t="s">
        <v>85</v>
      </c>
      <c r="B159" s="389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-302665</v>
      </c>
      <c r="D160" s="137">
        <f>+D63-D130</f>
        <v>-387</v>
      </c>
      <c r="E160" s="137">
        <f>+E63-E130</f>
        <v>0</v>
      </c>
      <c r="F160" s="137">
        <f>+F63-F130</f>
        <v>-387</v>
      </c>
      <c r="G160" s="77">
        <f>+G63-G130</f>
        <v>-303052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0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0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ÁLLAMIGAZGATÁSI FELADATOK MÓDOSÍTOTT MÉRLEGE&amp;10
&amp;R&amp;"Times New Roman CE,Félkövér dőlt"&amp;11 1.4. melléklet </oddHeader>
    <oddFooter>&amp;C&amp;P</oddFooter>
  </headerFooter>
  <rowBreaks count="3" manualBreakCount="3">
    <brk id="67" max="6" man="1"/>
    <brk id="89" max="4" man="1"/>
    <brk id="1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4" zoomScale="130" zoomScaleNormal="130" zoomScaleSheetLayoutView="100" workbookViewId="0">
      <selection activeCell="I11" sqref="I11:I12"/>
    </sheetView>
  </sheetViews>
  <sheetFormatPr defaultRowHeight="12.75" x14ac:dyDescent="0.2"/>
  <cols>
    <col min="1" max="1" width="6.83203125" style="34" customWidth="1"/>
    <col min="2" max="2" width="48" style="58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 x14ac:dyDescent="0.2">
      <c r="B1" s="90" t="s">
        <v>89</v>
      </c>
      <c r="C1" s="91"/>
      <c r="D1" s="91"/>
      <c r="E1" s="91"/>
      <c r="F1" s="91"/>
      <c r="G1" s="91"/>
      <c r="H1" s="91"/>
      <c r="I1" s="91"/>
      <c r="J1" s="402" t="s">
        <v>379</v>
      </c>
    </row>
    <row r="2" spans="1:10" ht="14.25" thickBot="1" x14ac:dyDescent="0.25">
      <c r="G2" s="92"/>
      <c r="H2" s="92"/>
      <c r="I2" s="92"/>
      <c r="J2" s="402"/>
    </row>
    <row r="3" spans="1:10" ht="18" customHeight="1" thickBot="1" x14ac:dyDescent="0.25">
      <c r="A3" s="400" t="s">
        <v>48</v>
      </c>
      <c r="B3" s="93" t="s">
        <v>37</v>
      </c>
      <c r="C3" s="94"/>
      <c r="D3" s="215"/>
      <c r="E3" s="215"/>
      <c r="F3" s="93" t="s">
        <v>38</v>
      </c>
      <c r="G3" s="95"/>
      <c r="H3" s="218"/>
      <c r="I3" s="219"/>
      <c r="J3" s="402"/>
    </row>
    <row r="4" spans="1:10" s="96" customFormat="1" ht="42.75" customHeight="1" thickBot="1" x14ac:dyDescent="0.25">
      <c r="A4" s="401"/>
      <c r="B4" s="59" t="s">
        <v>41</v>
      </c>
      <c r="C4" s="332" t="str">
        <f>+CONCATENATE('1.1.sz.mell.'!C3," eredeti előirányzat")</f>
        <v>2018. évi eredeti előirányzat</v>
      </c>
      <c r="D4" s="333" t="s">
        <v>452</v>
      </c>
      <c r="E4" s="333" t="str">
        <f>+CONCATENATE(LEFT('1.1.sz.mell.'!C3,4),".2. Módisítás után" )</f>
        <v>2018.2. Módisítás után</v>
      </c>
      <c r="F4" s="334" t="s">
        <v>41</v>
      </c>
      <c r="G4" s="332" t="str">
        <f>+C4</f>
        <v>2018. évi eredeti előirányzat</v>
      </c>
      <c r="H4" s="335" t="str">
        <f>+D4</f>
        <v>Halmozott módosítás 2018. …….-ig</v>
      </c>
      <c r="I4" s="333" t="str">
        <f>+CONCATENATE(LEFT('1.1.sz.mell.'!G3,4),".2. Módisítás után" )</f>
        <v>.2. Módisítás után</v>
      </c>
      <c r="J4" s="402"/>
    </row>
    <row r="5" spans="1:10" s="100" customFormat="1" ht="12" customHeight="1" thickBot="1" x14ac:dyDescent="0.25">
      <c r="A5" s="97" t="s">
        <v>352</v>
      </c>
      <c r="B5" s="98" t="s">
        <v>353</v>
      </c>
      <c r="C5" s="99" t="s">
        <v>354</v>
      </c>
      <c r="D5" s="216" t="s">
        <v>356</v>
      </c>
      <c r="E5" s="216" t="s">
        <v>437</v>
      </c>
      <c r="F5" s="98" t="s">
        <v>380</v>
      </c>
      <c r="G5" s="99" t="s">
        <v>358</v>
      </c>
      <c r="H5" s="99" t="s">
        <v>359</v>
      </c>
      <c r="I5" s="258" t="s">
        <v>438</v>
      </c>
      <c r="J5" s="402"/>
    </row>
    <row r="6" spans="1:10" ht="12.95" customHeight="1" x14ac:dyDescent="0.2">
      <c r="A6" s="101" t="s">
        <v>5</v>
      </c>
      <c r="B6" s="102" t="s">
        <v>263</v>
      </c>
      <c r="C6" s="84">
        <v>435909</v>
      </c>
      <c r="D6" s="84">
        <v>6177</v>
      </c>
      <c r="E6" s="246">
        <f>C6+D6</f>
        <v>442086</v>
      </c>
      <c r="F6" s="102" t="s">
        <v>42</v>
      </c>
      <c r="G6" s="84">
        <v>151485</v>
      </c>
      <c r="H6" s="84">
        <v>10106</v>
      </c>
      <c r="I6" s="250">
        <f>G6+H6</f>
        <v>161591</v>
      </c>
      <c r="J6" s="402"/>
    </row>
    <row r="7" spans="1:10" ht="12.95" customHeight="1" x14ac:dyDescent="0.2">
      <c r="A7" s="103" t="s">
        <v>6</v>
      </c>
      <c r="B7" s="104" t="s">
        <v>264</v>
      </c>
      <c r="C7" s="85">
        <v>98539</v>
      </c>
      <c r="D7" s="85">
        <v>11380</v>
      </c>
      <c r="E7" s="246">
        <f t="shared" ref="E7:E16" si="0">C7+D7</f>
        <v>109919</v>
      </c>
      <c r="F7" s="104" t="s">
        <v>105</v>
      </c>
      <c r="G7" s="85">
        <v>28334</v>
      </c>
      <c r="H7" s="85">
        <v>1252</v>
      </c>
      <c r="I7" s="250">
        <f t="shared" ref="I7:I17" si="1">G7+H7</f>
        <v>29586</v>
      </c>
      <c r="J7" s="402"/>
    </row>
    <row r="8" spans="1:10" ht="12.95" customHeight="1" x14ac:dyDescent="0.2">
      <c r="A8" s="103" t="s">
        <v>7</v>
      </c>
      <c r="B8" s="104" t="s">
        <v>285</v>
      </c>
      <c r="C8" s="85"/>
      <c r="D8" s="85"/>
      <c r="E8" s="246">
        <f t="shared" si="0"/>
        <v>0</v>
      </c>
      <c r="F8" s="104" t="s">
        <v>128</v>
      </c>
      <c r="G8" s="85">
        <v>579757</v>
      </c>
      <c r="H8" s="85">
        <v>7904</v>
      </c>
      <c r="I8" s="250">
        <f t="shared" si="1"/>
        <v>587661</v>
      </c>
      <c r="J8" s="402"/>
    </row>
    <row r="9" spans="1:10" ht="12.95" customHeight="1" x14ac:dyDescent="0.2">
      <c r="A9" s="103" t="s">
        <v>8</v>
      </c>
      <c r="B9" s="104" t="s">
        <v>96</v>
      </c>
      <c r="C9" s="85">
        <v>269405</v>
      </c>
      <c r="D9" s="85"/>
      <c r="E9" s="246">
        <f t="shared" si="0"/>
        <v>269405</v>
      </c>
      <c r="F9" s="104" t="s">
        <v>106</v>
      </c>
      <c r="G9" s="85">
        <v>24131</v>
      </c>
      <c r="H9" s="85">
        <v>4000</v>
      </c>
      <c r="I9" s="250">
        <f t="shared" si="1"/>
        <v>28131</v>
      </c>
      <c r="J9" s="402"/>
    </row>
    <row r="10" spans="1:10" ht="12.95" customHeight="1" x14ac:dyDescent="0.2">
      <c r="A10" s="103" t="s">
        <v>9</v>
      </c>
      <c r="B10" s="105" t="s">
        <v>289</v>
      </c>
      <c r="C10" s="85">
        <v>31920</v>
      </c>
      <c r="D10" s="85">
        <v>412</v>
      </c>
      <c r="E10" s="246">
        <f t="shared" si="0"/>
        <v>32332</v>
      </c>
      <c r="F10" s="104" t="s">
        <v>107</v>
      </c>
      <c r="G10" s="85">
        <v>469498</v>
      </c>
      <c r="H10" s="85">
        <v>6465</v>
      </c>
      <c r="I10" s="250">
        <f t="shared" si="1"/>
        <v>475963</v>
      </c>
      <c r="J10" s="402"/>
    </row>
    <row r="11" spans="1:10" ht="12.95" customHeight="1" x14ac:dyDescent="0.2">
      <c r="A11" s="103" t="s">
        <v>10</v>
      </c>
      <c r="B11" s="104" t="s">
        <v>265</v>
      </c>
      <c r="C11" s="86">
        <v>500</v>
      </c>
      <c r="D11" s="86"/>
      <c r="E11" s="246">
        <f t="shared" si="0"/>
        <v>500</v>
      </c>
      <c r="F11" s="104" t="s">
        <v>465</v>
      </c>
      <c r="G11" s="85">
        <v>15436</v>
      </c>
      <c r="H11" s="85">
        <v>-5430</v>
      </c>
      <c r="I11" s="250">
        <f t="shared" si="1"/>
        <v>10006</v>
      </c>
      <c r="J11" s="402"/>
    </row>
    <row r="12" spans="1:10" ht="12.95" customHeight="1" x14ac:dyDescent="0.2">
      <c r="A12" s="103" t="s">
        <v>11</v>
      </c>
      <c r="B12" s="104" t="s">
        <v>346</v>
      </c>
      <c r="C12" s="85"/>
      <c r="D12" s="85"/>
      <c r="E12" s="246">
        <f t="shared" si="0"/>
        <v>0</v>
      </c>
      <c r="F12" s="30" t="s">
        <v>464</v>
      </c>
      <c r="G12" s="85">
        <v>8937</v>
      </c>
      <c r="H12" s="85">
        <v>-3623</v>
      </c>
      <c r="I12" s="250">
        <f t="shared" si="1"/>
        <v>5314</v>
      </c>
      <c r="J12" s="402"/>
    </row>
    <row r="13" spans="1:10" ht="12.95" customHeight="1" x14ac:dyDescent="0.2">
      <c r="A13" s="103" t="s">
        <v>12</v>
      </c>
      <c r="B13" s="30"/>
      <c r="C13" s="85"/>
      <c r="D13" s="85"/>
      <c r="E13" s="246">
        <f t="shared" si="0"/>
        <v>0</v>
      </c>
      <c r="F13" s="30"/>
      <c r="G13" s="85"/>
      <c r="H13" s="85"/>
      <c r="I13" s="250">
        <f t="shared" si="1"/>
        <v>0</v>
      </c>
      <c r="J13" s="402"/>
    </row>
    <row r="14" spans="1:10" ht="12.95" customHeight="1" x14ac:dyDescent="0.2">
      <c r="A14" s="103" t="s">
        <v>13</v>
      </c>
      <c r="B14" s="162"/>
      <c r="C14" s="86"/>
      <c r="D14" s="86"/>
      <c r="E14" s="246">
        <f t="shared" si="0"/>
        <v>0</v>
      </c>
      <c r="F14" s="30"/>
      <c r="G14" s="85"/>
      <c r="H14" s="85"/>
      <c r="I14" s="250">
        <f t="shared" si="1"/>
        <v>0</v>
      </c>
      <c r="J14" s="402"/>
    </row>
    <row r="15" spans="1:10" ht="12.95" customHeight="1" x14ac:dyDescent="0.2">
      <c r="A15" s="103" t="s">
        <v>14</v>
      </c>
      <c r="B15" s="30"/>
      <c r="C15" s="85"/>
      <c r="D15" s="85"/>
      <c r="E15" s="246">
        <f t="shared" si="0"/>
        <v>0</v>
      </c>
      <c r="F15" s="30"/>
      <c r="G15" s="85"/>
      <c r="H15" s="85"/>
      <c r="I15" s="250">
        <f t="shared" si="1"/>
        <v>0</v>
      </c>
      <c r="J15" s="402"/>
    </row>
    <row r="16" spans="1:10" ht="12.95" customHeight="1" x14ac:dyDescent="0.2">
      <c r="A16" s="103" t="s">
        <v>15</v>
      </c>
      <c r="B16" s="30"/>
      <c r="C16" s="85"/>
      <c r="D16" s="85"/>
      <c r="E16" s="246">
        <f t="shared" si="0"/>
        <v>0</v>
      </c>
      <c r="F16" s="30"/>
      <c r="G16" s="85"/>
      <c r="H16" s="85"/>
      <c r="I16" s="250">
        <f t="shared" si="1"/>
        <v>0</v>
      </c>
      <c r="J16" s="402"/>
    </row>
    <row r="17" spans="1:10" ht="12.95" customHeight="1" thickBot="1" x14ac:dyDescent="0.25">
      <c r="A17" s="103" t="s">
        <v>16</v>
      </c>
      <c r="B17" s="36"/>
      <c r="C17" s="87"/>
      <c r="D17" s="87"/>
      <c r="E17" s="247"/>
      <c r="F17" s="30"/>
      <c r="G17" s="87"/>
      <c r="H17" s="87"/>
      <c r="I17" s="250">
        <f t="shared" si="1"/>
        <v>0</v>
      </c>
      <c r="J17" s="402"/>
    </row>
    <row r="18" spans="1:10" ht="21.75" thickBot="1" x14ac:dyDescent="0.25">
      <c r="A18" s="106" t="s">
        <v>17</v>
      </c>
      <c r="B18" s="51" t="s">
        <v>347</v>
      </c>
      <c r="C18" s="88">
        <f>SUM(C6:C17)</f>
        <v>836273</v>
      </c>
      <c r="D18" s="88">
        <f>SUM(D6:D17)</f>
        <v>17969</v>
      </c>
      <c r="E18" s="88">
        <f>SUM(E6:E17)</f>
        <v>854242</v>
      </c>
      <c r="F18" s="51" t="s">
        <v>271</v>
      </c>
      <c r="G18" s="88">
        <f>SUM(G6:G17)</f>
        <v>1277578</v>
      </c>
      <c r="H18" s="88">
        <f>SUM(H6:H17)</f>
        <v>20674</v>
      </c>
      <c r="I18" s="122">
        <f>SUM(I6:I17)</f>
        <v>1298252</v>
      </c>
      <c r="J18" s="402"/>
    </row>
    <row r="19" spans="1:10" ht="12.95" customHeight="1" x14ac:dyDescent="0.2">
      <c r="A19" s="107" t="s">
        <v>18</v>
      </c>
      <c r="B19" s="108" t="s">
        <v>268</v>
      </c>
      <c r="C19" s="193">
        <f>+C20+C21+C22+C23</f>
        <v>146746</v>
      </c>
      <c r="D19" s="193">
        <f>+D20+D21+D22+D23</f>
        <v>27875</v>
      </c>
      <c r="E19" s="193">
        <f>+E20+E21+E22+E23</f>
        <v>174621</v>
      </c>
      <c r="F19" s="109" t="s">
        <v>113</v>
      </c>
      <c r="G19" s="89"/>
      <c r="H19" s="89"/>
      <c r="I19" s="251">
        <f>G19+H19</f>
        <v>0</v>
      </c>
      <c r="J19" s="402"/>
    </row>
    <row r="20" spans="1:10" ht="12.95" customHeight="1" x14ac:dyDescent="0.2">
      <c r="A20" s="110" t="s">
        <v>19</v>
      </c>
      <c r="B20" s="109" t="s">
        <v>121</v>
      </c>
      <c r="C20" s="42">
        <v>146746</v>
      </c>
      <c r="D20" s="42">
        <v>27875</v>
      </c>
      <c r="E20" s="248">
        <f>C20+D20</f>
        <v>174621</v>
      </c>
      <c r="F20" s="109" t="s">
        <v>270</v>
      </c>
      <c r="G20" s="42"/>
      <c r="H20" s="42"/>
      <c r="I20" s="252">
        <f t="shared" ref="I20:I28" si="2">G20+H20</f>
        <v>0</v>
      </c>
      <c r="J20" s="402"/>
    </row>
    <row r="21" spans="1:10" ht="12.95" customHeight="1" x14ac:dyDescent="0.2">
      <c r="A21" s="110" t="s">
        <v>20</v>
      </c>
      <c r="B21" s="109" t="s">
        <v>122</v>
      </c>
      <c r="C21" s="42"/>
      <c r="D21" s="42"/>
      <c r="E21" s="248">
        <f>C21+D21</f>
        <v>0</v>
      </c>
      <c r="F21" s="109" t="s">
        <v>87</v>
      </c>
      <c r="G21" s="42"/>
      <c r="H21" s="42"/>
      <c r="I21" s="252">
        <f t="shared" si="2"/>
        <v>0</v>
      </c>
      <c r="J21" s="402"/>
    </row>
    <row r="22" spans="1:10" ht="12.95" customHeight="1" x14ac:dyDescent="0.2">
      <c r="A22" s="110" t="s">
        <v>21</v>
      </c>
      <c r="B22" s="109" t="s">
        <v>126</v>
      </c>
      <c r="C22" s="42"/>
      <c r="D22" s="42"/>
      <c r="E22" s="248">
        <f>C22+D22</f>
        <v>0</v>
      </c>
      <c r="F22" s="109" t="s">
        <v>88</v>
      </c>
      <c r="G22" s="42"/>
      <c r="H22" s="42"/>
      <c r="I22" s="252">
        <f t="shared" si="2"/>
        <v>0</v>
      </c>
      <c r="J22" s="402"/>
    </row>
    <row r="23" spans="1:10" ht="12.95" customHeight="1" x14ac:dyDescent="0.2">
      <c r="A23" s="110" t="s">
        <v>22</v>
      </c>
      <c r="B23" s="109" t="s">
        <v>127</v>
      </c>
      <c r="C23" s="42"/>
      <c r="D23" s="42"/>
      <c r="E23" s="248">
        <f>C23+D23</f>
        <v>0</v>
      </c>
      <c r="F23" s="108" t="s">
        <v>129</v>
      </c>
      <c r="G23" s="42"/>
      <c r="H23" s="42"/>
      <c r="I23" s="252">
        <f t="shared" si="2"/>
        <v>0</v>
      </c>
      <c r="J23" s="402"/>
    </row>
    <row r="24" spans="1:10" ht="12.95" customHeight="1" x14ac:dyDescent="0.2">
      <c r="A24" s="110" t="s">
        <v>23</v>
      </c>
      <c r="B24" s="109" t="s">
        <v>269</v>
      </c>
      <c r="C24" s="111">
        <f>+C25+C26</f>
        <v>0</v>
      </c>
      <c r="D24" s="111">
        <f>+D25+D26</f>
        <v>0</v>
      </c>
      <c r="E24" s="111">
        <f>+E25+E26</f>
        <v>0</v>
      </c>
      <c r="F24" s="109" t="s">
        <v>114</v>
      </c>
      <c r="G24" s="42"/>
      <c r="H24" s="42"/>
      <c r="I24" s="252">
        <f t="shared" si="2"/>
        <v>0</v>
      </c>
      <c r="J24" s="402"/>
    </row>
    <row r="25" spans="1:10" ht="12.95" customHeight="1" x14ac:dyDescent="0.2">
      <c r="A25" s="107" t="s">
        <v>24</v>
      </c>
      <c r="B25" s="108" t="s">
        <v>266</v>
      </c>
      <c r="C25" s="89"/>
      <c r="D25" s="89"/>
      <c r="E25" s="249">
        <f>C25+D25</f>
        <v>0</v>
      </c>
      <c r="F25" s="102" t="s">
        <v>329</v>
      </c>
      <c r="G25" s="89"/>
      <c r="H25" s="89"/>
      <c r="I25" s="251">
        <f t="shared" si="2"/>
        <v>0</v>
      </c>
      <c r="J25" s="402"/>
    </row>
    <row r="26" spans="1:10" ht="12.95" customHeight="1" x14ac:dyDescent="0.2">
      <c r="A26" s="110" t="s">
        <v>25</v>
      </c>
      <c r="B26" s="109" t="s">
        <v>267</v>
      </c>
      <c r="C26" s="42"/>
      <c r="D26" s="42"/>
      <c r="E26" s="248">
        <f>C26+D26</f>
        <v>0</v>
      </c>
      <c r="F26" s="104" t="s">
        <v>335</v>
      </c>
      <c r="G26" s="42"/>
      <c r="H26" s="42"/>
      <c r="I26" s="252">
        <f t="shared" si="2"/>
        <v>0</v>
      </c>
      <c r="J26" s="402"/>
    </row>
    <row r="27" spans="1:10" ht="12.95" customHeight="1" x14ac:dyDescent="0.2">
      <c r="A27" s="103" t="s">
        <v>26</v>
      </c>
      <c r="B27" s="109" t="s">
        <v>432</v>
      </c>
      <c r="C27" s="42"/>
      <c r="D27" s="42"/>
      <c r="E27" s="248">
        <f>C27+D27</f>
        <v>0</v>
      </c>
      <c r="F27" s="104" t="s">
        <v>212</v>
      </c>
      <c r="G27" s="42">
        <v>15227</v>
      </c>
      <c r="H27" s="42"/>
      <c r="I27" s="252">
        <f t="shared" si="2"/>
        <v>15227</v>
      </c>
      <c r="J27" s="402"/>
    </row>
    <row r="28" spans="1:10" ht="12.95" customHeight="1" thickBot="1" x14ac:dyDescent="0.25">
      <c r="A28" s="133" t="s">
        <v>27</v>
      </c>
      <c r="B28" s="108" t="s">
        <v>224</v>
      </c>
      <c r="C28" s="89"/>
      <c r="D28" s="89"/>
      <c r="E28" s="249">
        <f>C28+D28</f>
        <v>0</v>
      </c>
      <c r="F28" s="164"/>
      <c r="G28" s="89"/>
      <c r="H28" s="89"/>
      <c r="I28" s="251">
        <f t="shared" si="2"/>
        <v>0</v>
      </c>
      <c r="J28" s="402"/>
    </row>
    <row r="29" spans="1:10" ht="24" customHeight="1" thickBot="1" x14ac:dyDescent="0.25">
      <c r="A29" s="106" t="s">
        <v>28</v>
      </c>
      <c r="B29" s="51" t="s">
        <v>348</v>
      </c>
      <c r="C29" s="88">
        <f>+C19+C24+C27+C28</f>
        <v>146746</v>
      </c>
      <c r="D29" s="88">
        <f>+D19+D24+D27+D28</f>
        <v>27875</v>
      </c>
      <c r="E29" s="217">
        <f>+E19+E24+E27+E28</f>
        <v>174621</v>
      </c>
      <c r="F29" s="51" t="s">
        <v>350</v>
      </c>
      <c r="G29" s="88">
        <f>SUM(G19:G28)</f>
        <v>15227</v>
      </c>
      <c r="H29" s="88">
        <f>SUM(H19:H28)</f>
        <v>0</v>
      </c>
      <c r="I29" s="122">
        <f>SUM(I19:I28)</f>
        <v>15227</v>
      </c>
      <c r="J29" s="402"/>
    </row>
    <row r="30" spans="1:10" ht="13.5" thickBot="1" x14ac:dyDescent="0.25">
      <c r="A30" s="106" t="s">
        <v>29</v>
      </c>
      <c r="B30" s="112" t="s">
        <v>349</v>
      </c>
      <c r="C30" s="259">
        <f>+C18+C29</f>
        <v>983019</v>
      </c>
      <c r="D30" s="259">
        <f>+D18+D29</f>
        <v>45844</v>
      </c>
      <c r="E30" s="260">
        <f>+E18+E29</f>
        <v>1028863</v>
      </c>
      <c r="F30" s="112" t="s">
        <v>351</v>
      </c>
      <c r="G30" s="259">
        <f>+G18+G29</f>
        <v>1292805</v>
      </c>
      <c r="H30" s="259">
        <f>+H18+H29</f>
        <v>20674</v>
      </c>
      <c r="I30" s="260">
        <f>+I18+I29</f>
        <v>1313479</v>
      </c>
      <c r="J30" s="402"/>
    </row>
    <row r="31" spans="1:10" ht="13.5" thickBot="1" x14ac:dyDescent="0.25">
      <c r="A31" s="106" t="s">
        <v>30</v>
      </c>
      <c r="B31" s="112" t="s">
        <v>91</v>
      </c>
      <c r="C31" s="259">
        <f>IF(C18-G18&lt;0,G18-C18,"-")</f>
        <v>441305</v>
      </c>
      <c r="D31" s="259">
        <f>IF(D18-H18&lt;0,H18-D18,"-")</f>
        <v>2705</v>
      </c>
      <c r="E31" s="260">
        <f>IF(E18-I18&lt;0,I18-E18,"-")</f>
        <v>444010</v>
      </c>
      <c r="F31" s="112" t="s">
        <v>92</v>
      </c>
      <c r="G31" s="259" t="str">
        <f>IF(C18-G18&gt;0,C18-G18,"-")</f>
        <v>-</v>
      </c>
      <c r="H31" s="259" t="str">
        <f>IF(D18-H18&gt;0,D18-H18,"-")</f>
        <v>-</v>
      </c>
      <c r="I31" s="260" t="str">
        <f>IF(E18-I18&gt;0,E18-I18,"-")</f>
        <v>-</v>
      </c>
      <c r="J31" s="402"/>
    </row>
    <row r="32" spans="1:10" ht="13.5" thickBot="1" x14ac:dyDescent="0.25">
      <c r="A32" s="106" t="s">
        <v>31</v>
      </c>
      <c r="B32" s="112" t="s">
        <v>441</v>
      </c>
      <c r="C32" s="259">
        <f>IF(C30-G30&lt;0,G30-C30,"-")</f>
        <v>309786</v>
      </c>
      <c r="D32" s="259" t="str">
        <f>IF(D30-H30&lt;0,H30-D30,"-")</f>
        <v>-</v>
      </c>
      <c r="E32" s="259">
        <f>IF(E30-I30&lt;0,I30-E30,"-")</f>
        <v>284616</v>
      </c>
      <c r="F32" s="112" t="s">
        <v>442</v>
      </c>
      <c r="G32" s="259" t="str">
        <f>IF(C30-G30&gt;0,C30-G30,"-")</f>
        <v>-</v>
      </c>
      <c r="H32" s="259">
        <f>IF(D30-H30&gt;0,D30-H30,"-")</f>
        <v>25170</v>
      </c>
      <c r="I32" s="261" t="str">
        <f>IF(E30-I30&gt;0,E30-I30,"-")</f>
        <v>-</v>
      </c>
      <c r="J32" s="402"/>
    </row>
    <row r="33" spans="2:6" ht="18.75" x14ac:dyDescent="0.2">
      <c r="B33" s="403"/>
      <c r="C33" s="403"/>
      <c r="D33" s="403"/>
      <c r="E33" s="403"/>
      <c r="F33" s="403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4" zoomScale="120" zoomScaleNormal="120" zoomScaleSheetLayoutView="115" workbookViewId="0">
      <selection activeCell="F27" sqref="F27"/>
    </sheetView>
  </sheetViews>
  <sheetFormatPr defaultRowHeight="12.75" x14ac:dyDescent="0.2"/>
  <cols>
    <col min="1" max="1" width="6.83203125" style="34" customWidth="1"/>
    <col min="2" max="2" width="49.83203125" style="58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 x14ac:dyDescent="0.2">
      <c r="B1" s="90" t="s">
        <v>90</v>
      </c>
      <c r="C1" s="91"/>
      <c r="D1" s="91"/>
      <c r="E1" s="91"/>
      <c r="F1" s="91"/>
      <c r="G1" s="91"/>
      <c r="H1" s="91"/>
      <c r="I1" s="91"/>
      <c r="J1" s="402" t="s">
        <v>381</v>
      </c>
    </row>
    <row r="2" spans="1:10" ht="14.25" thickBot="1" x14ac:dyDescent="0.25">
      <c r="G2" s="92"/>
      <c r="H2" s="92"/>
      <c r="I2" s="92">
        <f>'2.1.sz.mell  '!I2</f>
        <v>0</v>
      </c>
      <c r="J2" s="402"/>
    </row>
    <row r="3" spans="1:10" ht="13.5" customHeight="1" thickBot="1" x14ac:dyDescent="0.25">
      <c r="A3" s="400" t="s">
        <v>48</v>
      </c>
      <c r="B3" s="93" t="s">
        <v>37</v>
      </c>
      <c r="C3" s="94"/>
      <c r="D3" s="215"/>
      <c r="E3" s="215"/>
      <c r="F3" s="93" t="s">
        <v>38</v>
      </c>
      <c r="G3" s="95"/>
      <c r="H3" s="218"/>
      <c r="I3" s="219"/>
      <c r="J3" s="402"/>
    </row>
    <row r="4" spans="1:10" s="96" customFormat="1" ht="36.75" thickBot="1" x14ac:dyDescent="0.25">
      <c r="A4" s="401"/>
      <c r="B4" s="59" t="s">
        <v>41</v>
      </c>
      <c r="C4" s="332" t="str">
        <f>+CONCATENATE('1.1.sz.mell.'!C3," eredeti előirányzat")</f>
        <v>2018. évi eredeti előirányzat</v>
      </c>
      <c r="D4" s="333" t="s">
        <v>452</v>
      </c>
      <c r="E4" s="333" t="str">
        <f>+CONCATENATE(LEFT('1.1.sz.mell.'!C3,4),". 2. Módisítás után" )</f>
        <v>2018. 2. Módisítás után</v>
      </c>
      <c r="F4" s="334" t="s">
        <v>41</v>
      </c>
      <c r="G4" s="332" t="str">
        <f>+C4</f>
        <v>2018. évi eredeti előirányzat</v>
      </c>
      <c r="H4" s="335" t="str">
        <f>+D4</f>
        <v>Halmozott módosítás 2018. …….-ig</v>
      </c>
      <c r="I4" s="336" t="str">
        <f>+E4</f>
        <v>2018. 2. Módisítás után</v>
      </c>
      <c r="J4" s="402"/>
    </row>
    <row r="5" spans="1:10" s="96" customFormat="1" ht="13.5" thickBot="1" x14ac:dyDescent="0.25">
      <c r="A5" s="97" t="s">
        <v>352</v>
      </c>
      <c r="B5" s="98" t="s">
        <v>353</v>
      </c>
      <c r="C5" s="99" t="s">
        <v>354</v>
      </c>
      <c r="D5" s="216" t="s">
        <v>356</v>
      </c>
      <c r="E5" s="216" t="s">
        <v>437</v>
      </c>
      <c r="F5" s="98" t="s">
        <v>380</v>
      </c>
      <c r="G5" s="99" t="s">
        <v>358</v>
      </c>
      <c r="H5" s="99" t="s">
        <v>359</v>
      </c>
      <c r="I5" s="258" t="s">
        <v>438</v>
      </c>
      <c r="J5" s="402"/>
    </row>
    <row r="6" spans="1:10" ht="12.95" customHeight="1" x14ac:dyDescent="0.2">
      <c r="A6" s="101" t="s">
        <v>5</v>
      </c>
      <c r="B6" s="102" t="s">
        <v>272</v>
      </c>
      <c r="C6" s="84">
        <v>488762</v>
      </c>
      <c r="D6" s="84"/>
      <c r="E6" s="246">
        <f>C6+D6</f>
        <v>488762</v>
      </c>
      <c r="F6" s="102" t="s">
        <v>123</v>
      </c>
      <c r="G6" s="84">
        <v>1365005</v>
      </c>
      <c r="H6" s="222">
        <v>5482</v>
      </c>
      <c r="I6" s="253">
        <f>G6+H6</f>
        <v>1370487</v>
      </c>
      <c r="J6" s="402"/>
    </row>
    <row r="7" spans="1:10" x14ac:dyDescent="0.2">
      <c r="A7" s="103" t="s">
        <v>6</v>
      </c>
      <c r="B7" s="104" t="s">
        <v>273</v>
      </c>
      <c r="C7" s="85"/>
      <c r="D7" s="85"/>
      <c r="E7" s="246">
        <f t="shared" ref="E7:E16" si="0">C7+D7</f>
        <v>0</v>
      </c>
      <c r="F7" s="104" t="s">
        <v>278</v>
      </c>
      <c r="G7" s="85"/>
      <c r="H7" s="85"/>
      <c r="I7" s="254">
        <f t="shared" ref="I7:I29" si="1">G7+H7</f>
        <v>0</v>
      </c>
      <c r="J7" s="402"/>
    </row>
    <row r="8" spans="1:10" ht="12.95" customHeight="1" x14ac:dyDescent="0.2">
      <c r="A8" s="103" t="s">
        <v>7</v>
      </c>
      <c r="B8" s="104" t="s">
        <v>2</v>
      </c>
      <c r="C8" s="85">
        <v>31254</v>
      </c>
      <c r="D8" s="85">
        <v>400</v>
      </c>
      <c r="E8" s="246">
        <f t="shared" si="0"/>
        <v>31654</v>
      </c>
      <c r="F8" s="104" t="s">
        <v>109</v>
      </c>
      <c r="G8" s="85">
        <v>93916</v>
      </c>
      <c r="H8" s="85">
        <v>18343</v>
      </c>
      <c r="I8" s="254">
        <f t="shared" si="1"/>
        <v>112259</v>
      </c>
      <c r="J8" s="402"/>
    </row>
    <row r="9" spans="1:10" ht="12.95" customHeight="1" x14ac:dyDescent="0.2">
      <c r="A9" s="103" t="s">
        <v>8</v>
      </c>
      <c r="B9" s="104" t="s">
        <v>274</v>
      </c>
      <c r="C9" s="85">
        <v>4650</v>
      </c>
      <c r="D9" s="85"/>
      <c r="E9" s="246">
        <f t="shared" si="0"/>
        <v>4650</v>
      </c>
      <c r="F9" s="104" t="s">
        <v>279</v>
      </c>
      <c r="G9" s="85"/>
      <c r="H9" s="85"/>
      <c r="I9" s="254">
        <f t="shared" si="1"/>
        <v>0</v>
      </c>
      <c r="J9" s="402"/>
    </row>
    <row r="10" spans="1:10" ht="12.75" customHeight="1" x14ac:dyDescent="0.2">
      <c r="A10" s="103" t="s">
        <v>9</v>
      </c>
      <c r="B10" s="104" t="s">
        <v>275</v>
      </c>
      <c r="C10" s="85"/>
      <c r="D10" s="85"/>
      <c r="E10" s="246">
        <f t="shared" si="0"/>
        <v>0</v>
      </c>
      <c r="F10" s="104" t="s">
        <v>125</v>
      </c>
      <c r="G10" s="85">
        <v>11426</v>
      </c>
      <c r="H10" s="85">
        <v>821</v>
      </c>
      <c r="I10" s="254">
        <f t="shared" si="1"/>
        <v>12247</v>
      </c>
      <c r="J10" s="402"/>
    </row>
    <row r="11" spans="1:10" ht="12.95" customHeight="1" x14ac:dyDescent="0.2">
      <c r="A11" s="103" t="s">
        <v>10</v>
      </c>
      <c r="B11" s="104" t="s">
        <v>276</v>
      </c>
      <c r="C11" s="86">
        <v>323668</v>
      </c>
      <c r="D11" s="86"/>
      <c r="E11" s="246">
        <f t="shared" si="0"/>
        <v>323668</v>
      </c>
      <c r="F11" s="165" t="s">
        <v>464</v>
      </c>
      <c r="G11" s="85">
        <v>34665</v>
      </c>
      <c r="H11" s="85">
        <v>924</v>
      </c>
      <c r="I11" s="254">
        <f t="shared" si="1"/>
        <v>35589</v>
      </c>
      <c r="J11" s="402"/>
    </row>
    <row r="12" spans="1:10" ht="12.95" customHeight="1" x14ac:dyDescent="0.2">
      <c r="A12" s="103" t="s">
        <v>11</v>
      </c>
      <c r="B12" s="30"/>
      <c r="C12" s="85"/>
      <c r="D12" s="85"/>
      <c r="E12" s="246">
        <f t="shared" si="0"/>
        <v>0</v>
      </c>
      <c r="F12" s="165"/>
      <c r="G12" s="85"/>
      <c r="H12" s="85"/>
      <c r="I12" s="254">
        <f t="shared" si="1"/>
        <v>0</v>
      </c>
      <c r="J12" s="402"/>
    </row>
    <row r="13" spans="1:10" ht="12.95" customHeight="1" x14ac:dyDescent="0.2">
      <c r="A13" s="103" t="s">
        <v>12</v>
      </c>
      <c r="B13" s="30"/>
      <c r="C13" s="85"/>
      <c r="D13" s="85"/>
      <c r="E13" s="246">
        <f t="shared" si="0"/>
        <v>0</v>
      </c>
      <c r="F13" s="166"/>
      <c r="G13" s="85"/>
      <c r="H13" s="85"/>
      <c r="I13" s="254">
        <f t="shared" si="1"/>
        <v>0</v>
      </c>
      <c r="J13" s="402"/>
    </row>
    <row r="14" spans="1:10" ht="12.95" customHeight="1" x14ac:dyDescent="0.2">
      <c r="A14" s="103" t="s">
        <v>13</v>
      </c>
      <c r="B14" s="163"/>
      <c r="C14" s="86"/>
      <c r="D14" s="86"/>
      <c r="E14" s="246">
        <f t="shared" si="0"/>
        <v>0</v>
      </c>
      <c r="F14" s="165"/>
      <c r="G14" s="85"/>
      <c r="H14" s="85"/>
      <c r="I14" s="254">
        <f t="shared" si="1"/>
        <v>0</v>
      </c>
      <c r="J14" s="402"/>
    </row>
    <row r="15" spans="1:10" x14ac:dyDescent="0.2">
      <c r="A15" s="103" t="s">
        <v>14</v>
      </c>
      <c r="B15" s="30"/>
      <c r="C15" s="86"/>
      <c r="D15" s="86"/>
      <c r="E15" s="246">
        <f t="shared" si="0"/>
        <v>0</v>
      </c>
      <c r="F15" s="165"/>
      <c r="G15" s="85"/>
      <c r="H15" s="85"/>
      <c r="I15" s="254">
        <f t="shared" si="1"/>
        <v>0</v>
      </c>
      <c r="J15" s="402"/>
    </row>
    <row r="16" spans="1:10" ht="12.95" customHeight="1" thickBot="1" x14ac:dyDescent="0.25">
      <c r="A16" s="133" t="s">
        <v>15</v>
      </c>
      <c r="B16" s="164"/>
      <c r="C16" s="135"/>
      <c r="D16" s="135"/>
      <c r="E16" s="246">
        <f t="shared" si="0"/>
        <v>0</v>
      </c>
      <c r="F16" s="134" t="s">
        <v>35</v>
      </c>
      <c r="G16" s="220"/>
      <c r="H16" s="220"/>
      <c r="I16" s="255">
        <f t="shared" si="1"/>
        <v>0</v>
      </c>
      <c r="J16" s="402"/>
    </row>
    <row r="17" spans="1:10" ht="15.95" customHeight="1" thickBot="1" x14ac:dyDescent="0.25">
      <c r="A17" s="106" t="s">
        <v>16</v>
      </c>
      <c r="B17" s="51" t="s">
        <v>286</v>
      </c>
      <c r="C17" s="88">
        <f>+C6+C8+C9+C11+C12+C13+C14+C15+C16</f>
        <v>848334</v>
      </c>
      <c r="D17" s="88">
        <f>+D6+D8+D9+D11+D12+D13+D14+D15+D16</f>
        <v>400</v>
      </c>
      <c r="E17" s="88">
        <f>+E6+E8+E9+E11+E12+E13+E14+E15+E16</f>
        <v>848734</v>
      </c>
      <c r="F17" s="51" t="s">
        <v>287</v>
      </c>
      <c r="G17" s="88">
        <f>+G6+G8+G10+G11+G12+G13+G14+G15+G16</f>
        <v>1505012</v>
      </c>
      <c r="H17" s="88">
        <f>+H6+H8+H10+H11+H12+H13+H14+H15+H16</f>
        <v>25570</v>
      </c>
      <c r="I17" s="122">
        <f>+I6+I8+I10+I11+I12+I13+I14+I15+I16</f>
        <v>1530582</v>
      </c>
      <c r="J17" s="402"/>
    </row>
    <row r="18" spans="1:10" ht="12.95" customHeight="1" x14ac:dyDescent="0.2">
      <c r="A18" s="101" t="s">
        <v>17</v>
      </c>
      <c r="B18" s="114" t="s">
        <v>141</v>
      </c>
      <c r="C18" s="121">
        <f>+C19+C20+C21+C22+C23</f>
        <v>966464</v>
      </c>
      <c r="D18" s="121">
        <f>+D19+D20+D21+D22+D23</f>
        <v>0</v>
      </c>
      <c r="E18" s="121">
        <f>+E19+E20+E21+E22+E23</f>
        <v>966464</v>
      </c>
      <c r="F18" s="109" t="s">
        <v>113</v>
      </c>
      <c r="G18" s="221"/>
      <c r="H18" s="221"/>
      <c r="I18" s="256">
        <f t="shared" si="1"/>
        <v>0</v>
      </c>
      <c r="J18" s="402"/>
    </row>
    <row r="19" spans="1:10" ht="12.95" customHeight="1" x14ac:dyDescent="0.2">
      <c r="A19" s="103" t="s">
        <v>18</v>
      </c>
      <c r="B19" s="115" t="s">
        <v>130</v>
      </c>
      <c r="C19" s="42">
        <v>966464</v>
      </c>
      <c r="D19" s="42"/>
      <c r="E19" s="248">
        <f t="shared" ref="E19:E29" si="2">C19+D19</f>
        <v>966464</v>
      </c>
      <c r="F19" s="109" t="s">
        <v>116</v>
      </c>
      <c r="G19" s="42"/>
      <c r="H19" s="42"/>
      <c r="I19" s="252">
        <f t="shared" si="1"/>
        <v>0</v>
      </c>
      <c r="J19" s="402"/>
    </row>
    <row r="20" spans="1:10" ht="12.95" customHeight="1" x14ac:dyDescent="0.2">
      <c r="A20" s="101" t="s">
        <v>19</v>
      </c>
      <c r="B20" s="115" t="s">
        <v>131</v>
      </c>
      <c r="C20" s="42"/>
      <c r="D20" s="42"/>
      <c r="E20" s="248">
        <f t="shared" si="2"/>
        <v>0</v>
      </c>
      <c r="F20" s="109" t="s">
        <v>87</v>
      </c>
      <c r="G20" s="42"/>
      <c r="H20" s="42"/>
      <c r="I20" s="252">
        <f t="shared" si="1"/>
        <v>0</v>
      </c>
      <c r="J20" s="402"/>
    </row>
    <row r="21" spans="1:10" ht="12.95" customHeight="1" x14ac:dyDescent="0.2">
      <c r="A21" s="103" t="s">
        <v>20</v>
      </c>
      <c r="B21" s="115" t="s">
        <v>132</v>
      </c>
      <c r="C21" s="42"/>
      <c r="D21" s="42"/>
      <c r="E21" s="248">
        <f t="shared" si="2"/>
        <v>0</v>
      </c>
      <c r="F21" s="109" t="s">
        <v>88</v>
      </c>
      <c r="G21" s="42"/>
      <c r="H21" s="42"/>
      <c r="I21" s="252">
        <f t="shared" si="1"/>
        <v>0</v>
      </c>
      <c r="J21" s="402"/>
    </row>
    <row r="22" spans="1:10" ht="12.95" customHeight="1" x14ac:dyDescent="0.2">
      <c r="A22" s="101" t="s">
        <v>21</v>
      </c>
      <c r="B22" s="115" t="s">
        <v>133</v>
      </c>
      <c r="C22" s="42"/>
      <c r="D22" s="42"/>
      <c r="E22" s="248">
        <f t="shared" si="2"/>
        <v>0</v>
      </c>
      <c r="F22" s="108" t="s">
        <v>129</v>
      </c>
      <c r="G22" s="42"/>
      <c r="H22" s="42"/>
      <c r="I22" s="252">
        <f t="shared" si="1"/>
        <v>0</v>
      </c>
      <c r="J22" s="402"/>
    </row>
    <row r="23" spans="1:10" ht="12.95" customHeight="1" x14ac:dyDescent="0.2">
      <c r="A23" s="103" t="s">
        <v>22</v>
      </c>
      <c r="B23" s="116" t="s">
        <v>134</v>
      </c>
      <c r="C23" s="42"/>
      <c r="D23" s="42"/>
      <c r="E23" s="248">
        <f t="shared" si="2"/>
        <v>0</v>
      </c>
      <c r="F23" s="109" t="s">
        <v>117</v>
      </c>
      <c r="G23" s="42"/>
      <c r="H23" s="42"/>
      <c r="I23" s="252">
        <f t="shared" si="1"/>
        <v>0</v>
      </c>
      <c r="J23" s="402"/>
    </row>
    <row r="24" spans="1:10" ht="12.95" customHeight="1" x14ac:dyDescent="0.2">
      <c r="A24" s="101" t="s">
        <v>23</v>
      </c>
      <c r="B24" s="117" t="s">
        <v>135</v>
      </c>
      <c r="C24" s="111">
        <f>+C25+C26+C27+C28+C29</f>
        <v>0</v>
      </c>
      <c r="D24" s="111">
        <f>+D25+D26+D27+D28+D29</f>
        <v>0</v>
      </c>
      <c r="E24" s="111">
        <f>+E25+E26+E27+E28+E29</f>
        <v>0</v>
      </c>
      <c r="F24" s="118" t="s">
        <v>115</v>
      </c>
      <c r="G24" s="42"/>
      <c r="H24" s="42"/>
      <c r="I24" s="252">
        <f t="shared" si="1"/>
        <v>0</v>
      </c>
      <c r="J24" s="402"/>
    </row>
    <row r="25" spans="1:10" ht="12.95" customHeight="1" x14ac:dyDescent="0.2">
      <c r="A25" s="103" t="s">
        <v>24</v>
      </c>
      <c r="B25" s="116" t="s">
        <v>136</v>
      </c>
      <c r="C25" s="42"/>
      <c r="D25" s="42"/>
      <c r="E25" s="248">
        <f t="shared" si="2"/>
        <v>0</v>
      </c>
      <c r="F25" s="118" t="s">
        <v>280</v>
      </c>
      <c r="G25" s="42"/>
      <c r="H25" s="42"/>
      <c r="I25" s="252">
        <f t="shared" si="1"/>
        <v>0</v>
      </c>
      <c r="J25" s="402"/>
    </row>
    <row r="26" spans="1:10" ht="12.95" customHeight="1" x14ac:dyDescent="0.2">
      <c r="A26" s="101" t="s">
        <v>25</v>
      </c>
      <c r="B26" s="116" t="s">
        <v>137</v>
      </c>
      <c r="C26" s="42"/>
      <c r="D26" s="42"/>
      <c r="E26" s="248">
        <f t="shared" si="2"/>
        <v>0</v>
      </c>
      <c r="F26" s="113"/>
      <c r="G26" s="42"/>
      <c r="H26" s="42"/>
      <c r="I26" s="252">
        <f t="shared" si="1"/>
        <v>0</v>
      </c>
      <c r="J26" s="402"/>
    </row>
    <row r="27" spans="1:10" ht="12.95" customHeight="1" x14ac:dyDescent="0.2">
      <c r="A27" s="103" t="s">
        <v>26</v>
      </c>
      <c r="B27" s="115" t="s">
        <v>138</v>
      </c>
      <c r="C27" s="42"/>
      <c r="D27" s="42"/>
      <c r="E27" s="248">
        <f t="shared" si="2"/>
        <v>0</v>
      </c>
      <c r="F27" s="49"/>
      <c r="G27" s="42"/>
      <c r="H27" s="42"/>
      <c r="I27" s="252">
        <f t="shared" si="1"/>
        <v>0</v>
      </c>
      <c r="J27" s="402"/>
    </row>
    <row r="28" spans="1:10" ht="12.95" customHeight="1" x14ac:dyDescent="0.2">
      <c r="A28" s="101" t="s">
        <v>27</v>
      </c>
      <c r="B28" s="119" t="s">
        <v>139</v>
      </c>
      <c r="C28" s="42"/>
      <c r="D28" s="42"/>
      <c r="E28" s="248">
        <f t="shared" si="2"/>
        <v>0</v>
      </c>
      <c r="F28" s="30"/>
      <c r="G28" s="42"/>
      <c r="H28" s="42"/>
      <c r="I28" s="252">
        <f t="shared" si="1"/>
        <v>0</v>
      </c>
      <c r="J28" s="402"/>
    </row>
    <row r="29" spans="1:10" ht="12.95" customHeight="1" thickBot="1" x14ac:dyDescent="0.25">
      <c r="A29" s="103" t="s">
        <v>28</v>
      </c>
      <c r="B29" s="120" t="s">
        <v>140</v>
      </c>
      <c r="C29" s="42"/>
      <c r="D29" s="42"/>
      <c r="E29" s="248">
        <f t="shared" si="2"/>
        <v>0</v>
      </c>
      <c r="F29" s="49"/>
      <c r="G29" s="42"/>
      <c r="H29" s="42"/>
      <c r="I29" s="252">
        <f t="shared" si="1"/>
        <v>0</v>
      </c>
      <c r="J29" s="402"/>
    </row>
    <row r="30" spans="1:10" ht="21.75" customHeight="1" thickBot="1" x14ac:dyDescent="0.25">
      <c r="A30" s="106" t="s">
        <v>29</v>
      </c>
      <c r="B30" s="51" t="s">
        <v>277</v>
      </c>
      <c r="C30" s="88">
        <f>+C18+C24</f>
        <v>966464</v>
      </c>
      <c r="D30" s="88">
        <f>+D18+D24</f>
        <v>0</v>
      </c>
      <c r="E30" s="88">
        <f>+E18+E24</f>
        <v>966464</v>
      </c>
      <c r="F30" s="51" t="s">
        <v>281</v>
      </c>
      <c r="G30" s="88">
        <f>SUM(G18:G29)</f>
        <v>0</v>
      </c>
      <c r="H30" s="88">
        <f>SUM(H18:H29)</f>
        <v>0</v>
      </c>
      <c r="I30" s="122">
        <f>SUM(I18:I29)</f>
        <v>0</v>
      </c>
      <c r="J30" s="402"/>
    </row>
    <row r="31" spans="1:10" ht="13.5" thickBot="1" x14ac:dyDescent="0.25">
      <c r="A31" s="106" t="s">
        <v>30</v>
      </c>
      <c r="B31" s="112" t="s">
        <v>282</v>
      </c>
      <c r="C31" s="259">
        <f>+C17+C30</f>
        <v>1814798</v>
      </c>
      <c r="D31" s="259">
        <f>+D17+D30</f>
        <v>400</v>
      </c>
      <c r="E31" s="260">
        <f>+E17+E30</f>
        <v>1815198</v>
      </c>
      <c r="F31" s="112" t="s">
        <v>283</v>
      </c>
      <c r="G31" s="259">
        <f>+G17+G30</f>
        <v>1505012</v>
      </c>
      <c r="H31" s="259">
        <f>+H17+H30</f>
        <v>25570</v>
      </c>
      <c r="I31" s="260">
        <f>+I17+I30</f>
        <v>1530582</v>
      </c>
      <c r="J31" s="402"/>
    </row>
    <row r="32" spans="1:10" ht="13.5" thickBot="1" x14ac:dyDescent="0.25">
      <c r="A32" s="106" t="s">
        <v>31</v>
      </c>
      <c r="B32" s="112" t="s">
        <v>91</v>
      </c>
      <c r="C32" s="259">
        <f>IF(C17-G17&lt;0,G17-C17,"-")</f>
        <v>656678</v>
      </c>
      <c r="D32" s="259">
        <f>IF(D17-H17&lt;0,H17-D17,"-")</f>
        <v>25170</v>
      </c>
      <c r="E32" s="260">
        <f>IF(E17-I17&lt;0,I17-E17,"-")</f>
        <v>681848</v>
      </c>
      <c r="F32" s="112" t="s">
        <v>92</v>
      </c>
      <c r="G32" s="259" t="str">
        <f>IF(C17-G17&gt;0,C17-G17,"-")</f>
        <v>-</v>
      </c>
      <c r="H32" s="259" t="str">
        <f>IF(D17-H17&gt;0,D17-H17,"-")</f>
        <v>-</v>
      </c>
      <c r="I32" s="260" t="str">
        <f>IF(E17-I17&gt;0,E17-I17,"-")</f>
        <v>-</v>
      </c>
      <c r="J32" s="402"/>
    </row>
    <row r="33" spans="1:10" ht="13.5" thickBot="1" x14ac:dyDescent="0.25">
      <c r="A33" s="106" t="s">
        <v>32</v>
      </c>
      <c r="B33" s="112" t="s">
        <v>441</v>
      </c>
      <c r="C33" s="259" t="str">
        <f>IF(C31-G31&lt;0,G31-C31,"-")</f>
        <v>-</v>
      </c>
      <c r="D33" s="259">
        <f>IF(D31-H31&lt;0,H31-D31,"-")</f>
        <v>25170</v>
      </c>
      <c r="E33" s="259" t="str">
        <f>IF(E31-I31&lt;0,I31-E31,"-")</f>
        <v>-</v>
      </c>
      <c r="F33" s="112" t="s">
        <v>442</v>
      </c>
      <c r="G33" s="259">
        <f>IF(C31-G31&gt;0,C31-G31,"-")</f>
        <v>309786</v>
      </c>
      <c r="H33" s="259" t="str">
        <f>IF(D31-H31&gt;0,D31-H31,"-")</f>
        <v>-</v>
      </c>
      <c r="I33" s="261">
        <f>IF(E31-I31&gt;0,E31-I31,"-")</f>
        <v>284616</v>
      </c>
      <c r="J33" s="40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I27" sqref="I27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23" t="s">
        <v>436</v>
      </c>
      <c r="B1" s="64"/>
      <c r="C1" s="64"/>
      <c r="D1" s="64"/>
      <c r="E1" s="224" t="s">
        <v>86</v>
      </c>
    </row>
    <row r="2" spans="1:5" x14ac:dyDescent="0.2">
      <c r="A2" s="64"/>
      <c r="B2" s="64"/>
      <c r="C2" s="64"/>
      <c r="D2" s="64"/>
      <c r="E2" s="64"/>
    </row>
    <row r="3" spans="1:5" x14ac:dyDescent="0.2">
      <c r="A3" s="225"/>
      <c r="B3" s="226"/>
      <c r="C3" s="225"/>
      <c r="D3" s="227"/>
      <c r="E3" s="226"/>
    </row>
    <row r="4" spans="1:5" ht="15.75" x14ac:dyDescent="0.25">
      <c r="A4" s="66" t="str">
        <f>+ÖSSZEFÜGGÉSEK!A6</f>
        <v>2018. évi eredeti előirányzat BEVÉTELEK</v>
      </c>
      <c r="B4" s="228"/>
      <c r="C4" s="229"/>
      <c r="D4" s="227"/>
      <c r="E4" s="226"/>
    </row>
    <row r="5" spans="1:5" x14ac:dyDescent="0.2">
      <c r="A5" s="225"/>
      <c r="B5" s="226"/>
      <c r="C5" s="225"/>
      <c r="D5" s="227"/>
      <c r="E5" s="226"/>
    </row>
    <row r="6" spans="1:5" x14ac:dyDescent="0.2">
      <c r="A6" s="225" t="s">
        <v>402</v>
      </c>
      <c r="B6" s="226">
        <f>+'1.1.sz.mell.'!C63</f>
        <v>1684607</v>
      </c>
      <c r="C6" s="225" t="s">
        <v>382</v>
      </c>
      <c r="D6" s="227">
        <f>+'2.1.sz.mell  '!C18+'2.2.sz.mell  '!C17</f>
        <v>1684607</v>
      </c>
      <c r="E6" s="226">
        <f>+B6-D6</f>
        <v>0</v>
      </c>
    </row>
    <row r="7" spans="1:5" x14ac:dyDescent="0.2">
      <c r="A7" s="225" t="s">
        <v>418</v>
      </c>
      <c r="B7" s="226">
        <f>+'1.1.sz.mell.'!C87</f>
        <v>1113210</v>
      </c>
      <c r="C7" s="225" t="s">
        <v>388</v>
      </c>
      <c r="D7" s="227">
        <f>+'2.1.sz.mell  '!C29+'2.2.sz.mell  '!C30</f>
        <v>1113210</v>
      </c>
      <c r="E7" s="226">
        <f>+B7-D7</f>
        <v>0</v>
      </c>
    </row>
    <row r="8" spans="1:5" x14ac:dyDescent="0.2">
      <c r="A8" s="225" t="s">
        <v>419</v>
      </c>
      <c r="B8" s="226">
        <f>+'1.1.sz.mell.'!C88</f>
        <v>2797817</v>
      </c>
      <c r="C8" s="225" t="s">
        <v>389</v>
      </c>
      <c r="D8" s="227">
        <f>+'2.1.sz.mell  '!C30+'2.2.sz.mell  '!C31</f>
        <v>2797817</v>
      </c>
      <c r="E8" s="226">
        <f>+B8-D8</f>
        <v>0</v>
      </c>
    </row>
    <row r="9" spans="1:5" x14ac:dyDescent="0.2">
      <c r="A9" s="225"/>
      <c r="B9" s="226"/>
      <c r="C9" s="225"/>
      <c r="D9" s="227"/>
      <c r="E9" s="226"/>
    </row>
    <row r="10" spans="1:5" ht="15.75" x14ac:dyDescent="0.25">
      <c r="A10" s="66" t="str">
        <f>+ÖSSZEFÜGGÉSEK!A13</f>
        <v>2018. évi előirányzat módosítások BEVÉTELEK</v>
      </c>
      <c r="B10" s="228"/>
      <c r="C10" s="229"/>
      <c r="D10" s="227"/>
      <c r="E10" s="226"/>
    </row>
    <row r="11" spans="1:5" x14ac:dyDescent="0.2">
      <c r="A11" s="225"/>
      <c r="B11" s="226"/>
      <c r="C11" s="225"/>
      <c r="D11" s="227"/>
      <c r="E11" s="226"/>
    </row>
    <row r="12" spans="1:5" x14ac:dyDescent="0.2">
      <c r="A12" s="225" t="s">
        <v>403</v>
      </c>
      <c r="B12" s="226">
        <f>+'1.1.sz.mell.'!F63</f>
        <v>18369</v>
      </c>
      <c r="C12" s="225" t="s">
        <v>383</v>
      </c>
      <c r="D12" s="227">
        <f>+'2.1.sz.mell  '!D18+'2.2.sz.mell  '!D17</f>
        <v>18369</v>
      </c>
      <c r="E12" s="226">
        <f>+B12-D12</f>
        <v>0</v>
      </c>
    </row>
    <row r="13" spans="1:5" x14ac:dyDescent="0.2">
      <c r="A13" s="225" t="s">
        <v>404</v>
      </c>
      <c r="B13" s="226">
        <f>+'1.1.sz.mell.'!F87</f>
        <v>27875</v>
      </c>
      <c r="C13" s="225" t="s">
        <v>390</v>
      </c>
      <c r="D13" s="227">
        <f>+'2.1.sz.mell  '!D29+'2.2.sz.mell  '!D30</f>
        <v>27875</v>
      </c>
      <c r="E13" s="226">
        <f>+B13-D13</f>
        <v>0</v>
      </c>
    </row>
    <row r="14" spans="1:5" x14ac:dyDescent="0.2">
      <c r="A14" s="225" t="s">
        <v>405</v>
      </c>
      <c r="B14" s="226">
        <f>+'1.1.sz.mell.'!F88</f>
        <v>46244</v>
      </c>
      <c r="C14" s="225" t="s">
        <v>391</v>
      </c>
      <c r="D14" s="227">
        <f>+'2.1.sz.mell  '!D30+'2.2.sz.mell  '!D31</f>
        <v>46244</v>
      </c>
      <c r="E14" s="226">
        <f>+B14-D14</f>
        <v>0</v>
      </c>
    </row>
    <row r="15" spans="1:5" x14ac:dyDescent="0.2">
      <c r="A15" s="225"/>
      <c r="B15" s="226"/>
      <c r="C15" s="225"/>
      <c r="D15" s="227"/>
      <c r="E15" s="226"/>
    </row>
    <row r="16" spans="1:5" ht="14.25" x14ac:dyDescent="0.2">
      <c r="A16" s="230" t="str">
        <f>+ÖSSZEFÜGGÉSEK!A19</f>
        <v>2018. módosítás utáni módosított előrirányzatok BEVÉTELEK</v>
      </c>
      <c r="B16" s="65"/>
      <c r="C16" s="229"/>
      <c r="D16" s="227"/>
      <c r="E16" s="226"/>
    </row>
    <row r="17" spans="1:5" x14ac:dyDescent="0.2">
      <c r="A17" s="225"/>
      <c r="B17" s="226"/>
      <c r="C17" s="225"/>
      <c r="D17" s="227"/>
      <c r="E17" s="226"/>
    </row>
    <row r="18" spans="1:5" x14ac:dyDescent="0.2">
      <c r="A18" s="225" t="s">
        <v>406</v>
      </c>
      <c r="B18" s="226">
        <f>+'1.1.sz.mell.'!G63</f>
        <v>1702976</v>
      </c>
      <c r="C18" s="225" t="s">
        <v>384</v>
      </c>
      <c r="D18" s="227">
        <f>+'2.1.sz.mell  '!E18+'2.2.sz.mell  '!E17</f>
        <v>1702976</v>
      </c>
      <c r="E18" s="226">
        <f>+B18-D18</f>
        <v>0</v>
      </c>
    </row>
    <row r="19" spans="1:5" x14ac:dyDescent="0.2">
      <c r="A19" s="225" t="s">
        <v>407</v>
      </c>
      <c r="B19" s="226">
        <f>+'1.1.sz.mell.'!G87</f>
        <v>1141085</v>
      </c>
      <c r="C19" s="225" t="s">
        <v>392</v>
      </c>
      <c r="D19" s="227">
        <f>+'2.1.sz.mell  '!E29+'2.2.sz.mell  '!E30</f>
        <v>1141085</v>
      </c>
      <c r="E19" s="226">
        <f>+B19-D19</f>
        <v>0</v>
      </c>
    </row>
    <row r="20" spans="1:5" x14ac:dyDescent="0.2">
      <c r="A20" s="225" t="s">
        <v>408</v>
      </c>
      <c r="B20" s="226">
        <f>+'1.1.sz.mell.'!G88</f>
        <v>2844061</v>
      </c>
      <c r="C20" s="225" t="s">
        <v>393</v>
      </c>
      <c r="D20" s="227">
        <f>+'2.1.sz.mell  '!E30+'2.2.sz.mell  '!E31</f>
        <v>2844061</v>
      </c>
      <c r="E20" s="226">
        <f>+B20-D20</f>
        <v>0</v>
      </c>
    </row>
    <row r="21" spans="1:5" x14ac:dyDescent="0.2">
      <c r="A21" s="225"/>
      <c r="B21" s="226"/>
      <c r="C21" s="225"/>
      <c r="D21" s="227"/>
      <c r="E21" s="226"/>
    </row>
    <row r="22" spans="1:5" ht="15.75" x14ac:dyDescent="0.25">
      <c r="A22" s="66" t="str">
        <f>+ÖSSZEFÜGGÉSEK!A25</f>
        <v>2018. évi eredeti előirányzat KIADÁSOK</v>
      </c>
      <c r="B22" s="228"/>
      <c r="C22" s="229"/>
      <c r="D22" s="227"/>
      <c r="E22" s="226"/>
    </row>
    <row r="23" spans="1:5" x14ac:dyDescent="0.2">
      <c r="A23" s="225"/>
      <c r="B23" s="226"/>
      <c r="C23" s="225"/>
      <c r="D23" s="227"/>
      <c r="E23" s="226"/>
    </row>
    <row r="24" spans="1:5" x14ac:dyDescent="0.2">
      <c r="A24" s="225" t="s">
        <v>420</v>
      </c>
      <c r="B24" s="226">
        <f>+'1.1.sz.mell.'!C130</f>
        <v>2782590</v>
      </c>
      <c r="C24" s="225" t="s">
        <v>385</v>
      </c>
      <c r="D24" s="227">
        <f>+'2.1.sz.mell  '!G18+'2.2.sz.mell  '!G17</f>
        <v>2782590</v>
      </c>
      <c r="E24" s="226">
        <f>+B24-D24</f>
        <v>0</v>
      </c>
    </row>
    <row r="25" spans="1:5" x14ac:dyDescent="0.2">
      <c r="A25" s="225" t="s">
        <v>410</v>
      </c>
      <c r="B25" s="226">
        <f>+'1.1.sz.mell.'!C155</f>
        <v>15227</v>
      </c>
      <c r="C25" s="225" t="s">
        <v>394</v>
      </c>
      <c r="D25" s="227">
        <f>+'2.1.sz.mell  '!G29+'2.2.sz.mell  '!G30</f>
        <v>15227</v>
      </c>
      <c r="E25" s="226">
        <f>+B25-D25</f>
        <v>0</v>
      </c>
    </row>
    <row r="26" spans="1:5" x14ac:dyDescent="0.2">
      <c r="A26" s="225" t="s">
        <v>411</v>
      </c>
      <c r="B26" s="226">
        <f>+'1.1.sz.mell.'!C156</f>
        <v>2797817</v>
      </c>
      <c r="C26" s="225" t="s">
        <v>395</v>
      </c>
      <c r="D26" s="227">
        <f>+'2.1.sz.mell  '!G30+'2.2.sz.mell  '!G31</f>
        <v>2797817</v>
      </c>
      <c r="E26" s="226">
        <f>+B26-D26</f>
        <v>0</v>
      </c>
    </row>
    <row r="27" spans="1:5" x14ac:dyDescent="0.2">
      <c r="A27" s="225"/>
      <c r="B27" s="226"/>
      <c r="C27" s="225"/>
      <c r="D27" s="227"/>
      <c r="E27" s="226"/>
    </row>
    <row r="28" spans="1:5" ht="15.75" x14ac:dyDescent="0.25">
      <c r="A28" s="66" t="str">
        <f>+ÖSSZEFÜGGÉSEK!A31</f>
        <v>2018. évi előirányzat módosítások KIADÁSOK</v>
      </c>
      <c r="B28" s="228"/>
      <c r="C28" s="229"/>
      <c r="D28" s="227"/>
      <c r="E28" s="226"/>
    </row>
    <row r="29" spans="1:5" x14ac:dyDescent="0.2">
      <c r="A29" s="225"/>
      <c r="B29" s="226"/>
      <c r="C29" s="225"/>
      <c r="D29" s="227"/>
      <c r="E29" s="226"/>
    </row>
    <row r="30" spans="1:5" x14ac:dyDescent="0.2">
      <c r="A30" s="225" t="s">
        <v>412</v>
      </c>
      <c r="B30" s="226">
        <f>+'1.1.sz.mell.'!F130</f>
        <v>46244</v>
      </c>
      <c r="C30" s="225" t="s">
        <v>386</v>
      </c>
      <c r="D30" s="227">
        <f>+'2.1.sz.mell  '!H18+'2.2.sz.mell  '!H17</f>
        <v>46244</v>
      </c>
      <c r="E30" s="226">
        <f>+B30-D30</f>
        <v>0</v>
      </c>
    </row>
    <row r="31" spans="1:5" x14ac:dyDescent="0.2">
      <c r="A31" s="225" t="s">
        <v>413</v>
      </c>
      <c r="B31" s="226">
        <f>+'1.1.sz.mell.'!F155</f>
        <v>0</v>
      </c>
      <c r="C31" s="225" t="s">
        <v>396</v>
      </c>
      <c r="D31" s="227">
        <f>+'2.1.sz.mell  '!H29+'2.2.sz.mell  '!H30</f>
        <v>0</v>
      </c>
      <c r="E31" s="226">
        <f>+B31-D31</f>
        <v>0</v>
      </c>
    </row>
    <row r="32" spans="1:5" x14ac:dyDescent="0.2">
      <c r="A32" s="225" t="s">
        <v>414</v>
      </c>
      <c r="B32" s="226">
        <f>+'1.1.sz.mell.'!F156</f>
        <v>46244</v>
      </c>
      <c r="C32" s="225" t="s">
        <v>397</v>
      </c>
      <c r="D32" s="227">
        <f>+'2.1.sz.mell  '!H30+'2.2.sz.mell  '!H31</f>
        <v>46244</v>
      </c>
      <c r="E32" s="226">
        <f>+B32-D32</f>
        <v>0</v>
      </c>
    </row>
    <row r="33" spans="1:5" x14ac:dyDescent="0.2">
      <c r="A33" s="225"/>
      <c r="B33" s="226"/>
      <c r="C33" s="225"/>
      <c r="D33" s="227"/>
      <c r="E33" s="226"/>
    </row>
    <row r="34" spans="1:5" ht="15.75" x14ac:dyDescent="0.25">
      <c r="A34" s="231" t="str">
        <f>+ÖSSZEFÜGGÉSEK!A37</f>
        <v>2018. módosítás utáni módosított előirányzatok KIADÁSOK</v>
      </c>
      <c r="B34" s="228"/>
      <c r="C34" s="229"/>
      <c r="D34" s="227"/>
      <c r="E34" s="226"/>
    </row>
    <row r="35" spans="1:5" x14ac:dyDescent="0.2">
      <c r="A35" s="225"/>
      <c r="B35" s="226"/>
      <c r="C35" s="225"/>
      <c r="D35" s="227"/>
      <c r="E35" s="226"/>
    </row>
    <row r="36" spans="1:5" x14ac:dyDescent="0.2">
      <c r="A36" s="225" t="s">
        <v>415</v>
      </c>
      <c r="B36" s="226">
        <f>+'1.1.sz.mell.'!G130</f>
        <v>2828834</v>
      </c>
      <c r="C36" s="225" t="s">
        <v>387</v>
      </c>
      <c r="D36" s="227">
        <f>+'2.1.sz.mell  '!I18+'2.2.sz.mell  '!I17</f>
        <v>2828834</v>
      </c>
      <c r="E36" s="226">
        <f>+B36-D36</f>
        <v>0</v>
      </c>
    </row>
    <row r="37" spans="1:5" x14ac:dyDescent="0.2">
      <c r="A37" s="225" t="s">
        <v>416</v>
      </c>
      <c r="B37" s="226">
        <f>+'1.1.sz.mell.'!G155</f>
        <v>15227</v>
      </c>
      <c r="C37" s="225" t="s">
        <v>398</v>
      </c>
      <c r="D37" s="227">
        <f>+'2.1.sz.mell  '!I29+'2.2.sz.mell  '!I30</f>
        <v>15227</v>
      </c>
      <c r="E37" s="226">
        <f>+B37-D37</f>
        <v>0</v>
      </c>
    </row>
    <row r="38" spans="1:5" x14ac:dyDescent="0.2">
      <c r="A38" s="225" t="s">
        <v>421</v>
      </c>
      <c r="B38" s="226">
        <f>+'1.1.sz.mell.'!G156</f>
        <v>2844061</v>
      </c>
      <c r="C38" s="225" t="s">
        <v>399</v>
      </c>
      <c r="D38" s="227">
        <f>+'2.1.sz.mell  '!I30+'2.2.sz.mell  '!I31</f>
        <v>2844061</v>
      </c>
      <c r="E38" s="226">
        <f>+B38-D38</f>
        <v>0</v>
      </c>
    </row>
  </sheetData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1"/>
  <sheetViews>
    <sheetView zoomScaleNormal="100" workbookViewId="0">
      <selection sqref="A1:XFD1048576"/>
    </sheetView>
  </sheetViews>
  <sheetFormatPr defaultRowHeight="12.75" x14ac:dyDescent="0.2"/>
  <cols>
    <col min="1" max="1" width="50.5" style="28" customWidth="1"/>
    <col min="2" max="8" width="15.83203125" style="27" customWidth="1"/>
    <col min="9" max="9" width="15.83203125" style="34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404" t="s">
        <v>0</v>
      </c>
      <c r="B1" s="404"/>
      <c r="C1" s="404"/>
      <c r="D1" s="404"/>
      <c r="E1" s="404"/>
      <c r="F1" s="404"/>
      <c r="G1" s="404"/>
      <c r="H1" s="404"/>
      <c r="I1" s="404"/>
    </row>
    <row r="2" spans="1:9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>
        <f>'2.2.sz.mell  '!I2</f>
        <v>0</v>
      </c>
    </row>
    <row r="3" spans="1:9" s="29" customFormat="1" ht="44.25" customHeight="1" thickBot="1" x14ac:dyDescent="0.25">
      <c r="A3" s="59" t="s">
        <v>44</v>
      </c>
      <c r="B3" s="60" t="s">
        <v>45</v>
      </c>
      <c r="C3" s="60" t="s">
        <v>46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5" t="s">
        <v>447</v>
      </c>
      <c r="G3" s="335" t="s">
        <v>513</v>
      </c>
      <c r="H3" s="335" t="s">
        <v>453</v>
      </c>
      <c r="I3" s="337" t="s">
        <v>511</v>
      </c>
    </row>
    <row r="4" spans="1:9" s="34" customFormat="1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3" t="s">
        <v>357</v>
      </c>
      <c r="G4" s="33" t="s">
        <v>358</v>
      </c>
      <c r="H4" s="338" t="s">
        <v>450</v>
      </c>
      <c r="I4" s="339" t="s">
        <v>449</v>
      </c>
    </row>
    <row r="5" spans="1:9" ht="15.95" customHeight="1" x14ac:dyDescent="0.2">
      <c r="A5" s="345" t="s">
        <v>466</v>
      </c>
      <c r="B5" s="348">
        <v>2000</v>
      </c>
      <c r="C5" s="349" t="s">
        <v>484</v>
      </c>
      <c r="D5" s="21"/>
      <c r="E5" s="348">
        <v>2000</v>
      </c>
      <c r="F5" s="21"/>
      <c r="G5" s="21"/>
      <c r="H5" s="21">
        <f>F5+G5</f>
        <v>0</v>
      </c>
      <c r="I5" s="35">
        <f>E5+H5</f>
        <v>2000</v>
      </c>
    </row>
    <row r="6" spans="1:9" ht="15.95" customHeight="1" x14ac:dyDescent="0.2">
      <c r="A6" s="346" t="s">
        <v>467</v>
      </c>
      <c r="B6" s="348">
        <v>1500</v>
      </c>
      <c r="C6" s="349" t="s">
        <v>484</v>
      </c>
      <c r="D6" s="21"/>
      <c r="E6" s="348">
        <v>1500</v>
      </c>
      <c r="F6" s="21"/>
      <c r="G6" s="21"/>
      <c r="H6" s="21">
        <f>F6+G6</f>
        <v>0</v>
      </c>
      <c r="I6" s="35">
        <f>E6+H6</f>
        <v>1500</v>
      </c>
    </row>
    <row r="7" spans="1:9" ht="15.95" customHeight="1" x14ac:dyDescent="0.2">
      <c r="A7" s="345" t="s">
        <v>468</v>
      </c>
      <c r="B7" s="348">
        <v>10000</v>
      </c>
      <c r="C7" s="349" t="s">
        <v>484</v>
      </c>
      <c r="D7" s="21"/>
      <c r="E7" s="348">
        <v>10000</v>
      </c>
      <c r="F7" s="21"/>
      <c r="G7" s="21"/>
      <c r="H7" s="21">
        <f t="shared" ref="H7:H30" si="0">F7+G7</f>
        <v>0</v>
      </c>
      <c r="I7" s="35">
        <f t="shared" ref="I7:I30" si="1">E7+H7</f>
        <v>10000</v>
      </c>
    </row>
    <row r="8" spans="1:9" ht="25.5" x14ac:dyDescent="0.2">
      <c r="A8" s="346" t="s">
        <v>469</v>
      </c>
      <c r="B8" s="348">
        <v>6000</v>
      </c>
      <c r="C8" s="349" t="s">
        <v>484</v>
      </c>
      <c r="D8" s="21"/>
      <c r="E8" s="348">
        <v>6000</v>
      </c>
      <c r="F8" s="21"/>
      <c r="G8" s="21"/>
      <c r="H8" s="21">
        <f t="shared" si="0"/>
        <v>0</v>
      </c>
      <c r="I8" s="35">
        <f t="shared" si="1"/>
        <v>6000</v>
      </c>
    </row>
    <row r="9" spans="1:9" ht="15.95" customHeight="1" x14ac:dyDescent="0.2">
      <c r="A9" s="346" t="s">
        <v>470</v>
      </c>
      <c r="B9" s="348">
        <v>11000</v>
      </c>
      <c r="C9" s="349" t="s">
        <v>484</v>
      </c>
      <c r="D9" s="21"/>
      <c r="E9" s="348">
        <v>11000</v>
      </c>
      <c r="F9" s="21"/>
      <c r="G9" s="21"/>
      <c r="H9" s="21">
        <f t="shared" si="0"/>
        <v>0</v>
      </c>
      <c r="I9" s="35">
        <f t="shared" si="1"/>
        <v>11000</v>
      </c>
    </row>
    <row r="10" spans="1:9" ht="15.95" customHeight="1" x14ac:dyDescent="0.2">
      <c r="A10" s="346" t="s">
        <v>471</v>
      </c>
      <c r="B10" s="348">
        <v>1505</v>
      </c>
      <c r="C10" s="349" t="s">
        <v>484</v>
      </c>
      <c r="D10" s="21"/>
      <c r="E10" s="348">
        <v>1505</v>
      </c>
      <c r="F10" s="21"/>
      <c r="G10" s="21"/>
      <c r="H10" s="21">
        <f t="shared" si="0"/>
        <v>0</v>
      </c>
      <c r="I10" s="35">
        <f t="shared" si="1"/>
        <v>1505</v>
      </c>
    </row>
    <row r="11" spans="1:9" ht="15.95" customHeight="1" x14ac:dyDescent="0.2">
      <c r="A11" s="346" t="s">
        <v>472</v>
      </c>
      <c r="B11" s="348">
        <v>800</v>
      </c>
      <c r="C11" s="349" t="s">
        <v>484</v>
      </c>
      <c r="D11" s="21"/>
      <c r="E11" s="348">
        <v>800</v>
      </c>
      <c r="F11" s="21"/>
      <c r="G11" s="21"/>
      <c r="H11" s="21">
        <f t="shared" si="0"/>
        <v>0</v>
      </c>
      <c r="I11" s="35">
        <f t="shared" si="1"/>
        <v>800</v>
      </c>
    </row>
    <row r="12" spans="1:9" ht="15.95" customHeight="1" x14ac:dyDescent="0.2">
      <c r="A12" s="350" t="s">
        <v>473</v>
      </c>
      <c r="B12" s="352">
        <v>233550</v>
      </c>
      <c r="C12" s="349" t="s">
        <v>484</v>
      </c>
      <c r="D12" s="21"/>
      <c r="E12" s="352">
        <v>233550</v>
      </c>
      <c r="F12" s="21"/>
      <c r="G12" s="21"/>
      <c r="H12" s="21">
        <f t="shared" si="0"/>
        <v>0</v>
      </c>
      <c r="I12" s="35">
        <f t="shared" si="1"/>
        <v>233550</v>
      </c>
    </row>
    <row r="13" spans="1:9" ht="15.95" customHeight="1" x14ac:dyDescent="0.2">
      <c r="A13" s="350" t="s">
        <v>474</v>
      </c>
      <c r="B13" s="352">
        <v>486460</v>
      </c>
      <c r="C13" s="349" t="s">
        <v>484</v>
      </c>
      <c r="D13" s="21"/>
      <c r="E13" s="352">
        <v>486460</v>
      </c>
      <c r="F13" s="21"/>
      <c r="G13" s="21"/>
      <c r="H13" s="21">
        <f t="shared" si="0"/>
        <v>0</v>
      </c>
      <c r="I13" s="35">
        <f t="shared" si="1"/>
        <v>486460</v>
      </c>
    </row>
    <row r="14" spans="1:9" ht="15.95" customHeight="1" x14ac:dyDescent="0.2">
      <c r="A14" s="350" t="s">
        <v>475</v>
      </c>
      <c r="B14" s="352">
        <v>146503</v>
      </c>
      <c r="C14" s="349" t="s">
        <v>484</v>
      </c>
      <c r="D14" s="21"/>
      <c r="E14" s="352">
        <v>146503</v>
      </c>
      <c r="F14" s="21"/>
      <c r="G14" s="21"/>
      <c r="H14" s="21">
        <f t="shared" si="0"/>
        <v>0</v>
      </c>
      <c r="I14" s="35">
        <f t="shared" si="1"/>
        <v>146503</v>
      </c>
    </row>
    <row r="15" spans="1:9" ht="15.95" customHeight="1" x14ac:dyDescent="0.2">
      <c r="A15" s="350" t="s">
        <v>476</v>
      </c>
      <c r="B15" s="352">
        <v>15396</v>
      </c>
      <c r="C15" s="349" t="s">
        <v>484</v>
      </c>
      <c r="D15" s="21"/>
      <c r="E15" s="352">
        <v>15396</v>
      </c>
      <c r="F15" s="21"/>
      <c r="G15" s="21"/>
      <c r="H15" s="21">
        <f t="shared" si="0"/>
        <v>0</v>
      </c>
      <c r="I15" s="35">
        <f t="shared" si="1"/>
        <v>15396</v>
      </c>
    </row>
    <row r="16" spans="1:9" ht="15.95" customHeight="1" x14ac:dyDescent="0.2">
      <c r="A16" s="351" t="s">
        <v>477</v>
      </c>
      <c r="B16" s="352">
        <v>446255</v>
      </c>
      <c r="C16" s="349" t="s">
        <v>484</v>
      </c>
      <c r="D16" s="21"/>
      <c r="E16" s="352">
        <v>446255</v>
      </c>
      <c r="F16" s="21"/>
      <c r="G16" s="21"/>
      <c r="H16" s="21">
        <f t="shared" si="0"/>
        <v>0</v>
      </c>
      <c r="I16" s="35">
        <f t="shared" si="1"/>
        <v>446255</v>
      </c>
    </row>
    <row r="17" spans="1:9" ht="15.95" customHeight="1" x14ac:dyDescent="0.2">
      <c r="A17" s="350" t="s">
        <v>478</v>
      </c>
      <c r="B17" s="352">
        <v>2196</v>
      </c>
      <c r="C17" s="349" t="s">
        <v>484</v>
      </c>
      <c r="D17" s="21"/>
      <c r="E17" s="352">
        <v>2196</v>
      </c>
      <c r="F17" s="21"/>
      <c r="G17" s="21"/>
      <c r="H17" s="21">
        <f t="shared" si="0"/>
        <v>0</v>
      </c>
      <c r="I17" s="35">
        <f t="shared" si="1"/>
        <v>2196</v>
      </c>
    </row>
    <row r="18" spans="1:9" ht="15.95" customHeight="1" x14ac:dyDescent="0.2">
      <c r="A18" s="346" t="s">
        <v>479</v>
      </c>
      <c r="B18" s="348">
        <v>600</v>
      </c>
      <c r="C18" s="349" t="s">
        <v>484</v>
      </c>
      <c r="D18" s="21"/>
      <c r="E18" s="348">
        <v>600</v>
      </c>
      <c r="F18" s="21"/>
      <c r="G18" s="21"/>
      <c r="H18" s="21">
        <f t="shared" si="0"/>
        <v>0</v>
      </c>
      <c r="I18" s="35">
        <f t="shared" si="1"/>
        <v>600</v>
      </c>
    </row>
    <row r="19" spans="1:9" ht="15.95" customHeight="1" x14ac:dyDescent="0.2">
      <c r="A19" s="346" t="s">
        <v>480</v>
      </c>
      <c r="B19" s="348">
        <v>300</v>
      </c>
      <c r="C19" s="349" t="s">
        <v>484</v>
      </c>
      <c r="D19" s="21"/>
      <c r="E19" s="348">
        <v>300</v>
      </c>
      <c r="F19" s="21"/>
      <c r="G19" s="21"/>
      <c r="H19" s="21">
        <f t="shared" si="0"/>
        <v>0</v>
      </c>
      <c r="I19" s="35">
        <f t="shared" si="1"/>
        <v>300</v>
      </c>
    </row>
    <row r="20" spans="1:9" ht="15.95" customHeight="1" x14ac:dyDescent="0.2">
      <c r="A20" s="346" t="s">
        <v>481</v>
      </c>
      <c r="B20" s="348">
        <v>215</v>
      </c>
      <c r="C20" s="349" t="s">
        <v>484</v>
      </c>
      <c r="D20" s="21"/>
      <c r="E20" s="348">
        <v>215</v>
      </c>
      <c r="F20" s="21"/>
      <c r="G20" s="21"/>
      <c r="H20" s="21">
        <f t="shared" si="0"/>
        <v>0</v>
      </c>
      <c r="I20" s="35">
        <f t="shared" si="1"/>
        <v>215</v>
      </c>
    </row>
    <row r="21" spans="1:9" ht="15.95" customHeight="1" x14ac:dyDescent="0.2">
      <c r="A21" s="346" t="s">
        <v>482</v>
      </c>
      <c r="B21" s="348">
        <v>225</v>
      </c>
      <c r="C21" s="349" t="s">
        <v>484</v>
      </c>
      <c r="D21" s="21"/>
      <c r="E21" s="348">
        <v>225</v>
      </c>
      <c r="F21" s="21"/>
      <c r="G21" s="21"/>
      <c r="H21" s="21">
        <f t="shared" si="0"/>
        <v>0</v>
      </c>
      <c r="I21" s="35">
        <f t="shared" si="1"/>
        <v>225</v>
      </c>
    </row>
    <row r="22" spans="1:9" ht="15.95" customHeight="1" x14ac:dyDescent="0.2">
      <c r="A22" s="347" t="s">
        <v>483</v>
      </c>
      <c r="B22" s="348">
        <v>500</v>
      </c>
      <c r="C22" s="349" t="s">
        <v>484</v>
      </c>
      <c r="D22" s="21"/>
      <c r="E22" s="348">
        <v>500</v>
      </c>
      <c r="F22" s="21"/>
      <c r="G22" s="21"/>
      <c r="H22" s="21">
        <f t="shared" si="0"/>
        <v>0</v>
      </c>
      <c r="I22" s="35">
        <f t="shared" si="1"/>
        <v>500</v>
      </c>
    </row>
    <row r="23" spans="1:9" ht="15.95" customHeight="1" x14ac:dyDescent="0.25">
      <c r="A23" s="357" t="s">
        <v>501</v>
      </c>
      <c r="B23" s="362">
        <v>1595</v>
      </c>
      <c r="C23" s="349" t="s">
        <v>484</v>
      </c>
      <c r="D23" s="21"/>
      <c r="E23" s="348"/>
      <c r="F23" s="362">
        <v>1595</v>
      </c>
      <c r="G23" s="362"/>
      <c r="H23" s="21">
        <f t="shared" si="0"/>
        <v>1595</v>
      </c>
      <c r="I23" s="35">
        <f t="shared" si="1"/>
        <v>1595</v>
      </c>
    </row>
    <row r="24" spans="1:9" ht="33.75" customHeight="1" x14ac:dyDescent="0.25">
      <c r="A24" s="358" t="s">
        <v>502</v>
      </c>
      <c r="B24" s="362">
        <v>577</v>
      </c>
      <c r="C24" s="349" t="s">
        <v>484</v>
      </c>
      <c r="D24" s="21"/>
      <c r="E24" s="348"/>
      <c r="F24" s="362">
        <v>577</v>
      </c>
      <c r="G24" s="362"/>
      <c r="H24" s="21">
        <f t="shared" si="0"/>
        <v>577</v>
      </c>
      <c r="I24" s="35">
        <f t="shared" si="1"/>
        <v>577</v>
      </c>
    </row>
    <row r="25" spans="1:9" ht="15.75" x14ac:dyDescent="0.25">
      <c r="A25" s="359" t="s">
        <v>503</v>
      </c>
      <c r="B25" s="362">
        <v>500</v>
      </c>
      <c r="C25" s="349" t="s">
        <v>484</v>
      </c>
      <c r="D25" s="21"/>
      <c r="E25" s="348"/>
      <c r="F25" s="362">
        <v>500</v>
      </c>
      <c r="G25" s="362"/>
      <c r="H25" s="21">
        <f t="shared" si="0"/>
        <v>500</v>
      </c>
      <c r="I25" s="35">
        <f t="shared" si="1"/>
        <v>500</v>
      </c>
    </row>
    <row r="26" spans="1:9" ht="15.75" x14ac:dyDescent="0.25">
      <c r="A26" s="359" t="s">
        <v>504</v>
      </c>
      <c r="B26" s="362">
        <v>310</v>
      </c>
      <c r="C26" s="349" t="s">
        <v>484</v>
      </c>
      <c r="D26" s="21"/>
      <c r="E26" s="348"/>
      <c r="F26" s="362">
        <v>310</v>
      </c>
      <c r="G26" s="362"/>
      <c r="H26" s="21">
        <f t="shared" si="0"/>
        <v>310</v>
      </c>
      <c r="I26" s="35">
        <f t="shared" si="1"/>
        <v>310</v>
      </c>
    </row>
    <row r="27" spans="1:9" ht="30" x14ac:dyDescent="0.2">
      <c r="A27" s="360" t="s">
        <v>505</v>
      </c>
      <c r="B27" s="362">
        <v>1250</v>
      </c>
      <c r="C27" s="349" t="s">
        <v>484</v>
      </c>
      <c r="D27" s="21"/>
      <c r="E27" s="348"/>
      <c r="F27" s="362">
        <v>1250</v>
      </c>
      <c r="G27" s="362"/>
      <c r="H27" s="21">
        <f t="shared" si="0"/>
        <v>1250</v>
      </c>
      <c r="I27" s="35">
        <f t="shared" si="1"/>
        <v>1250</v>
      </c>
    </row>
    <row r="28" spans="1:9" ht="15.95" customHeight="1" x14ac:dyDescent="0.2">
      <c r="A28" s="361" t="s">
        <v>506</v>
      </c>
      <c r="B28" s="356">
        <v>1250</v>
      </c>
      <c r="C28" s="349" t="s">
        <v>484</v>
      </c>
      <c r="D28" s="21"/>
      <c r="E28" s="21"/>
      <c r="F28" s="356">
        <v>1250</v>
      </c>
      <c r="G28" s="356"/>
      <c r="H28" s="21">
        <f t="shared" si="0"/>
        <v>1250</v>
      </c>
      <c r="I28" s="35">
        <f t="shared" si="1"/>
        <v>1250</v>
      </c>
    </row>
    <row r="29" spans="1:9" ht="15.95" customHeight="1" x14ac:dyDescent="0.2">
      <c r="A29" s="186"/>
      <c r="B29" s="21"/>
      <c r="C29" s="187"/>
      <c r="D29" s="21"/>
      <c r="E29" s="21"/>
      <c r="F29" s="21"/>
      <c r="G29" s="21"/>
      <c r="H29" s="21">
        <f t="shared" si="0"/>
        <v>0</v>
      </c>
      <c r="I29" s="35">
        <f t="shared" si="1"/>
        <v>0</v>
      </c>
    </row>
    <row r="30" spans="1:9" ht="15.95" customHeight="1" thickBot="1" x14ac:dyDescent="0.25">
      <c r="A30" s="36"/>
      <c r="B30" s="22"/>
      <c r="C30" s="188"/>
      <c r="D30" s="22"/>
      <c r="E30" s="22"/>
      <c r="F30" s="22"/>
      <c r="G30" s="22"/>
      <c r="H30" s="21">
        <f t="shared" si="0"/>
        <v>0</v>
      </c>
      <c r="I30" s="37">
        <f t="shared" si="1"/>
        <v>0</v>
      </c>
    </row>
    <row r="31" spans="1:9" s="40" customFormat="1" ht="18" customHeight="1" thickBot="1" x14ac:dyDescent="0.25">
      <c r="A31" s="61" t="s">
        <v>43</v>
      </c>
      <c r="B31" s="38">
        <f>SUM(B5:B30)</f>
        <v>1370487</v>
      </c>
      <c r="C31" s="48"/>
      <c r="D31" s="38">
        <f>SUM(D5:D30)</f>
        <v>0</v>
      </c>
      <c r="E31" s="38">
        <f>SUM(E5:E30)</f>
        <v>1365005</v>
      </c>
      <c r="F31" s="38"/>
      <c r="G31" s="38">
        <f>SUM(G5:G30)</f>
        <v>0</v>
      </c>
      <c r="H31" s="38">
        <f>SUM(H5:H30)</f>
        <v>5482</v>
      </c>
      <c r="I31" s="39">
        <f>SUM(I5:I30)</f>
        <v>1370487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ÖSSZEFÜGGÉSEK</vt:lpstr>
      <vt:lpstr>1.1.sz.mell.</vt:lpstr>
      <vt:lpstr>1.2.sz.mell. </vt:lpstr>
      <vt:lpstr>1.3.sz.mell. </vt:lpstr>
      <vt:lpstr>1.4.sz.mell. </vt:lpstr>
      <vt:lpstr>2.1.sz.mell  </vt:lpstr>
      <vt:lpstr>2.2.sz.mell  </vt:lpstr>
      <vt:lpstr>ELLENŐRZÉS-1.sz.2.a.sz.2.b.sz.</vt:lpstr>
      <vt:lpstr>3.sz.mell.</vt:lpstr>
      <vt:lpstr>4.sz.mell. </vt:lpstr>
      <vt:lpstr>5.1. sz. mell</vt:lpstr>
      <vt:lpstr>5.2. sz. mell </vt:lpstr>
      <vt:lpstr>5.3. sz. mell  </vt:lpstr>
      <vt:lpstr>1.tájékoztó_ellátottak jut.</vt:lpstr>
      <vt:lpstr>Munka2</vt:lpstr>
      <vt:lpstr>'5.1. sz. mell'!Nyomtatási_cím</vt:lpstr>
      <vt:lpstr>'5.2. sz. mell '!Nyomtatási_cím</vt:lpstr>
      <vt:lpstr>'5.3. sz. mell  '!Nyomtatási_cím</vt:lpstr>
      <vt:lpstr>'1.1.sz.mell.'!Nyomtatási_terület</vt:lpstr>
      <vt:lpstr>'1.2.sz.mell. '!Nyomtatási_terület</vt:lpstr>
      <vt:lpstr>'1.3.sz.mell. '!Nyomtatási_terület</vt:lpstr>
      <vt:lpstr>'1.4.sz.mell.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Polgármester</cp:lastModifiedBy>
  <cp:lastPrinted>2018-07-18T12:02:21Z</cp:lastPrinted>
  <dcterms:created xsi:type="dcterms:W3CDTF">1999-10-30T10:30:45Z</dcterms:created>
  <dcterms:modified xsi:type="dcterms:W3CDTF">2018-07-20T05:50:28Z</dcterms:modified>
</cp:coreProperties>
</file>