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énzügy\Költségvetés\ktgv_2018\ktgv_mod_V\"/>
    </mc:Choice>
  </mc:AlternateContent>
  <bookViews>
    <workbookView xWindow="-120" yWindow="-120" windowWidth="29040" windowHeight="15840" tabRatio="727" activeTab="6"/>
  </bookViews>
  <sheets>
    <sheet name="ÖSSZEFÜGGÉSEK" sheetId="75" r:id="rId1"/>
    <sheet name="1.1.sz.mell." sheetId="1" r:id="rId2"/>
    <sheet name="1.2.sz.mell. " sheetId="148" r:id="rId3"/>
    <sheet name="1.3.sz.mell. " sheetId="149" r:id="rId4"/>
    <sheet name="1.4.sz.mell. " sheetId="150" r:id="rId5"/>
    <sheet name="2.1.sz.mell  " sheetId="73" r:id="rId6"/>
    <sheet name="2.2.sz.mell  " sheetId="61" r:id="rId7"/>
    <sheet name="ELLENŐRZÉS-1.sz.2.a.sz.2.b.sz." sheetId="76" r:id="rId8"/>
    <sheet name="3.sz.mell." sheetId="63" r:id="rId9"/>
    <sheet name="4.sz.mell. " sheetId="147" r:id="rId10"/>
    <sheet name="5.1. sz. mell" sheetId="3" r:id="rId11"/>
    <sheet name="5.2. sz. mell " sheetId="154" r:id="rId12"/>
    <sheet name="5.3. sz. mell  " sheetId="158" r:id="rId13"/>
    <sheet name="Munka1" sheetId="94" r:id="rId14"/>
    <sheet name="Munka2" sheetId="142" r:id="rId15"/>
  </sheets>
  <definedNames>
    <definedName name="_xlnm.Print_Titles" localSheetId="10">'5.1. sz. mell'!$1:$6</definedName>
    <definedName name="_xlnm.Print_Titles" localSheetId="11">'5.2. sz. mell '!$1:$6</definedName>
    <definedName name="_xlnm.Print_Titles" localSheetId="12">'5.3. sz. mell  '!$1:$6</definedName>
    <definedName name="_xlnm.Print_Area" localSheetId="1">'1.1.sz.mell.'!$A$1:$G$161</definedName>
    <definedName name="_xlnm.Print_Area" localSheetId="2">'1.2.sz.mell. '!$A$1:$G$161</definedName>
    <definedName name="_xlnm.Print_Area" localSheetId="3">'1.3.sz.mell. '!$A$1:$G$161</definedName>
    <definedName name="_xlnm.Print_Area" localSheetId="4">'1.4.sz.mell. '!$A$1:$G$161</definedName>
  </definedNames>
  <calcPr calcId="162913"/>
</workbook>
</file>

<file path=xl/calcChain.xml><?xml version="1.0" encoding="utf-8"?>
<calcChain xmlns="http://schemas.openxmlformats.org/spreadsheetml/2006/main">
  <c r="I4" i="73" l="1"/>
  <c r="E4" i="73"/>
  <c r="E4" i="61"/>
  <c r="F113" i="1" l="1"/>
  <c r="F118" i="1" l="1"/>
  <c r="G113" i="1"/>
  <c r="G114" i="1"/>
  <c r="G115" i="1"/>
  <c r="F115" i="1"/>
  <c r="E135" i="1" l="1"/>
  <c r="E131" i="1"/>
  <c r="E116" i="1"/>
  <c r="E95" i="1"/>
  <c r="E130" i="1" s="1"/>
  <c r="E147" i="1"/>
  <c r="E142" i="1" s="1"/>
  <c r="E155" i="1" s="1"/>
  <c r="E80" i="1"/>
  <c r="E76" i="1"/>
  <c r="E73" i="1"/>
  <c r="E68" i="1"/>
  <c r="E64" i="1"/>
  <c r="E58" i="1"/>
  <c r="E53" i="1"/>
  <c r="E47" i="1"/>
  <c r="E35" i="1"/>
  <c r="E27" i="1"/>
  <c r="E20" i="1"/>
  <c r="E13" i="1"/>
  <c r="E6" i="1"/>
  <c r="F49" i="1"/>
  <c r="E87" i="1" l="1"/>
  <c r="E156" i="1"/>
  <c r="E63" i="1"/>
  <c r="I22" i="147"/>
  <c r="I23" i="147"/>
  <c r="I24" i="147"/>
  <c r="H24" i="147"/>
  <c r="E113" i="148"/>
  <c r="F39" i="149"/>
  <c r="F40" i="149"/>
  <c r="F41" i="149"/>
  <c r="F42" i="149"/>
  <c r="F38" i="149"/>
  <c r="E88" i="1" l="1"/>
  <c r="F8" i="148"/>
  <c r="F9" i="148"/>
  <c r="F10" i="148"/>
  <c r="F11" i="148"/>
  <c r="F12" i="148"/>
  <c r="D6" i="148" l="1"/>
  <c r="D13" i="148"/>
  <c r="D20" i="148"/>
  <c r="D27" i="148"/>
  <c r="D35" i="148"/>
  <c r="D47" i="148"/>
  <c r="D53" i="148"/>
  <c r="D58" i="148"/>
  <c r="D64" i="148"/>
  <c r="D68" i="148"/>
  <c r="D73" i="148"/>
  <c r="D76" i="148"/>
  <c r="D87" i="148" s="1"/>
  <c r="D80" i="148"/>
  <c r="D63" i="148" l="1"/>
  <c r="D88" i="148" s="1"/>
  <c r="E100" i="148"/>
  <c r="E100" i="149"/>
  <c r="H30" i="63" l="1"/>
  <c r="I30" i="63" s="1"/>
  <c r="H31" i="63"/>
  <c r="I31" i="63" s="1"/>
  <c r="H32" i="63"/>
  <c r="I32" i="63" s="1"/>
  <c r="H38" i="63"/>
  <c r="I38" i="63" s="1"/>
  <c r="H37" i="63"/>
  <c r="I37" i="63" s="1"/>
  <c r="H36" i="63"/>
  <c r="I36" i="63" s="1"/>
  <c r="H35" i="63"/>
  <c r="I35" i="63" s="1"/>
  <c r="H34" i="63"/>
  <c r="I34" i="63" s="1"/>
  <c r="H29" i="63"/>
  <c r="I29" i="63" s="1"/>
  <c r="H33" i="63"/>
  <c r="I33" i="63" s="1"/>
  <c r="F40" i="63" l="1"/>
  <c r="F25" i="147" l="1"/>
  <c r="F18" i="148"/>
  <c r="H25" i="63" l="1"/>
  <c r="I25" i="63" s="1"/>
  <c r="H26" i="63"/>
  <c r="I26" i="63" s="1"/>
  <c r="H27" i="63"/>
  <c r="I27" i="63" s="1"/>
  <c r="H28" i="63"/>
  <c r="I28" i="63" s="1"/>
  <c r="D93" i="154" l="1"/>
  <c r="D114" i="154"/>
  <c r="D129" i="154"/>
  <c r="D133" i="154"/>
  <c r="D140" i="154"/>
  <c r="D146" i="154"/>
  <c r="D8" i="154"/>
  <c r="D15" i="154"/>
  <c r="D65" i="154" s="1"/>
  <c r="D22" i="154"/>
  <c r="D29" i="154"/>
  <c r="D37" i="154"/>
  <c r="D49" i="154"/>
  <c r="D55" i="154"/>
  <c r="D60" i="154"/>
  <c r="D66" i="154"/>
  <c r="D70" i="154"/>
  <c r="D75" i="154"/>
  <c r="D78" i="154"/>
  <c r="D82" i="154"/>
  <c r="D93" i="3"/>
  <c r="D114" i="3"/>
  <c r="D129" i="3"/>
  <c r="D133" i="3"/>
  <c r="D140" i="3"/>
  <c r="D146" i="3"/>
  <c r="D8" i="3"/>
  <c r="D15" i="3"/>
  <c r="D22" i="3"/>
  <c r="D29" i="3"/>
  <c r="D37" i="3"/>
  <c r="D49" i="3"/>
  <c r="D55" i="3"/>
  <c r="D60" i="3"/>
  <c r="D66" i="3"/>
  <c r="D70" i="3"/>
  <c r="D75" i="3"/>
  <c r="D78" i="3"/>
  <c r="D82" i="3"/>
  <c r="D95" i="150"/>
  <c r="D116" i="150"/>
  <c r="D131" i="150"/>
  <c r="D135" i="150"/>
  <c r="D142" i="150"/>
  <c r="D147" i="150"/>
  <c r="D6" i="150"/>
  <c r="D13" i="150"/>
  <c r="D20" i="150"/>
  <c r="D27" i="150"/>
  <c r="D35" i="150"/>
  <c r="D47" i="150"/>
  <c r="D53" i="150"/>
  <c r="D58" i="150"/>
  <c r="D64" i="150"/>
  <c r="D68" i="150"/>
  <c r="D73" i="150"/>
  <c r="D76" i="150"/>
  <c r="D80" i="150"/>
  <c r="D116" i="149"/>
  <c r="D131" i="149"/>
  <c r="D135" i="149"/>
  <c r="D155" i="149" s="1"/>
  <c r="D142" i="149"/>
  <c r="D147" i="149"/>
  <c r="D95" i="148"/>
  <c r="D116" i="148"/>
  <c r="D131" i="148"/>
  <c r="D135" i="148"/>
  <c r="D142" i="148"/>
  <c r="D147" i="148"/>
  <c r="D128" i="154" l="1"/>
  <c r="D155" i="154" s="1"/>
  <c r="D130" i="150"/>
  <c r="D155" i="148"/>
  <c r="D63" i="150"/>
  <c r="D155" i="150"/>
  <c r="D89" i="3"/>
  <c r="D87" i="150"/>
  <c r="D89" i="154"/>
  <c r="D90" i="154" s="1"/>
  <c r="D154" i="3"/>
  <c r="D65" i="3"/>
  <c r="D90" i="3" s="1"/>
  <c r="D130" i="148"/>
  <c r="D156" i="148" s="1"/>
  <c r="D128" i="3"/>
  <c r="G25" i="147"/>
  <c r="H21" i="147"/>
  <c r="I21" i="147" s="1"/>
  <c r="G40" i="63"/>
  <c r="H19" i="63"/>
  <c r="I19" i="63" s="1"/>
  <c r="H20" i="63"/>
  <c r="I20" i="63" s="1"/>
  <c r="H21" i="63"/>
  <c r="I21" i="63" s="1"/>
  <c r="H22" i="63"/>
  <c r="I22" i="63" s="1"/>
  <c r="H23" i="63"/>
  <c r="I23" i="63" s="1"/>
  <c r="D155" i="3" l="1"/>
  <c r="D88" i="150"/>
  <c r="D156" i="150"/>
  <c r="F81" i="154"/>
  <c r="H24" i="63" l="1"/>
  <c r="I24" i="63" s="1"/>
  <c r="C121" i="1"/>
  <c r="C100" i="1"/>
  <c r="C113" i="1"/>
  <c r="F158" i="158" l="1"/>
  <c r="G158" i="158" s="1"/>
  <c r="F157" i="158"/>
  <c r="G157" i="158" s="1"/>
  <c r="F153" i="158"/>
  <c r="G153" i="158" s="1"/>
  <c r="F152" i="158"/>
  <c r="G152" i="158" s="1"/>
  <c r="F151" i="158"/>
  <c r="G151" i="158" s="1"/>
  <c r="F150" i="158"/>
  <c r="G150" i="158" s="1"/>
  <c r="F149" i="158"/>
  <c r="G149" i="158" s="1"/>
  <c r="F148" i="158"/>
  <c r="G148" i="158" s="1"/>
  <c r="G146" i="158" s="1"/>
  <c r="F147" i="158"/>
  <c r="G147" i="158" s="1"/>
  <c r="E146" i="158"/>
  <c r="D146" i="158"/>
  <c r="C146" i="158"/>
  <c r="F145" i="158"/>
  <c r="G145" i="158"/>
  <c r="F144" i="158"/>
  <c r="G144" i="158" s="1"/>
  <c r="F143" i="158"/>
  <c r="G143" i="158" s="1"/>
  <c r="F142" i="158"/>
  <c r="G142" i="158" s="1"/>
  <c r="F141" i="158"/>
  <c r="G141" i="158" s="1"/>
  <c r="E140" i="158"/>
  <c r="D140" i="158"/>
  <c r="C140" i="158"/>
  <c r="F139" i="158"/>
  <c r="G139" i="158" s="1"/>
  <c r="F138" i="158"/>
  <c r="G138" i="158" s="1"/>
  <c r="F137" i="158"/>
  <c r="G137" i="158" s="1"/>
  <c r="F136" i="158"/>
  <c r="G136" i="158"/>
  <c r="F135" i="158"/>
  <c r="G135" i="158" s="1"/>
  <c r="F134" i="158"/>
  <c r="G134" i="158" s="1"/>
  <c r="E133" i="158"/>
  <c r="D133" i="158"/>
  <c r="C133" i="158"/>
  <c r="F132" i="158"/>
  <c r="G132" i="158" s="1"/>
  <c r="F131" i="158"/>
  <c r="G131" i="158" s="1"/>
  <c r="F130" i="158"/>
  <c r="G130" i="158"/>
  <c r="E129" i="158"/>
  <c r="D129" i="158"/>
  <c r="C129" i="158"/>
  <c r="F127" i="158"/>
  <c r="G127" i="158" s="1"/>
  <c r="F126" i="158"/>
  <c r="G126" i="158" s="1"/>
  <c r="F125" i="158"/>
  <c r="G125" i="158" s="1"/>
  <c r="F124" i="158"/>
  <c r="G124" i="158" s="1"/>
  <c r="F123" i="158"/>
  <c r="G123" i="158" s="1"/>
  <c r="F122" i="158"/>
  <c r="G122" i="158" s="1"/>
  <c r="F121" i="158"/>
  <c r="G121" i="158" s="1"/>
  <c r="F120" i="158"/>
  <c r="G120" i="158" s="1"/>
  <c r="F119" i="158"/>
  <c r="G119" i="158" s="1"/>
  <c r="F118" i="158"/>
  <c r="G118" i="158" s="1"/>
  <c r="F117" i="158"/>
  <c r="G117" i="158" s="1"/>
  <c r="F116" i="158"/>
  <c r="G116" i="158" s="1"/>
  <c r="F115" i="158"/>
  <c r="F114" i="158" s="1"/>
  <c r="E114" i="158"/>
  <c r="D114" i="158"/>
  <c r="C114" i="158"/>
  <c r="F113" i="158"/>
  <c r="G113" i="158" s="1"/>
  <c r="F112" i="158"/>
  <c r="G112" i="158" s="1"/>
  <c r="F111" i="158"/>
  <c r="G111" i="158" s="1"/>
  <c r="F110" i="158"/>
  <c r="G110" i="158" s="1"/>
  <c r="F109" i="158"/>
  <c r="G109" i="158" s="1"/>
  <c r="F108" i="158"/>
  <c r="G108" i="158" s="1"/>
  <c r="F107" i="158"/>
  <c r="G107" i="158" s="1"/>
  <c r="F106" i="158"/>
  <c r="G106" i="158" s="1"/>
  <c r="F105" i="158"/>
  <c r="G105" i="158" s="1"/>
  <c r="F104" i="158"/>
  <c r="G104" i="158" s="1"/>
  <c r="F103" i="158"/>
  <c r="G103" i="158" s="1"/>
  <c r="F102" i="158"/>
  <c r="G102" i="158" s="1"/>
  <c r="F101" i="158"/>
  <c r="G101" i="158" s="1"/>
  <c r="F100" i="158"/>
  <c r="G100" i="158" s="1"/>
  <c r="F99" i="158"/>
  <c r="G99" i="158" s="1"/>
  <c r="F98" i="158"/>
  <c r="G98" i="158" s="1"/>
  <c r="F97" i="158"/>
  <c r="G97" i="158" s="1"/>
  <c r="F96" i="158"/>
  <c r="G96" i="158" s="1"/>
  <c r="F95" i="158"/>
  <c r="G95" i="158" s="1"/>
  <c r="F94" i="158"/>
  <c r="G94" i="158" s="1"/>
  <c r="E93" i="158"/>
  <c r="D93" i="158"/>
  <c r="D128" i="158" s="1"/>
  <c r="C93" i="158"/>
  <c r="F88" i="158"/>
  <c r="G88" i="158" s="1"/>
  <c r="F87" i="158"/>
  <c r="G87" i="158" s="1"/>
  <c r="F86" i="158"/>
  <c r="G86" i="158" s="1"/>
  <c r="F85" i="158"/>
  <c r="G85" i="158" s="1"/>
  <c r="F84" i="158"/>
  <c r="G84" i="158" s="1"/>
  <c r="F83" i="158"/>
  <c r="G83" i="158" s="1"/>
  <c r="E82" i="158"/>
  <c r="D82" i="158"/>
  <c r="C82" i="158"/>
  <c r="F81" i="158"/>
  <c r="G81" i="158" s="1"/>
  <c r="F80" i="158"/>
  <c r="G80" i="158" s="1"/>
  <c r="F79" i="158"/>
  <c r="G79" i="158" s="1"/>
  <c r="E78" i="158"/>
  <c r="D78" i="158"/>
  <c r="C78" i="158"/>
  <c r="F77" i="158"/>
  <c r="G77" i="158" s="1"/>
  <c r="F76" i="158"/>
  <c r="G76" i="158" s="1"/>
  <c r="E75" i="158"/>
  <c r="D75" i="158"/>
  <c r="C75" i="158"/>
  <c r="F74" i="158"/>
  <c r="G74" i="158" s="1"/>
  <c r="F73" i="158"/>
  <c r="G73" i="158" s="1"/>
  <c r="F72" i="158"/>
  <c r="G72" i="158" s="1"/>
  <c r="F71" i="158"/>
  <c r="G71" i="158" s="1"/>
  <c r="E70" i="158"/>
  <c r="D70" i="158"/>
  <c r="C70" i="158"/>
  <c r="F69" i="158"/>
  <c r="G69" i="158" s="1"/>
  <c r="F68" i="158"/>
  <c r="G68" i="158" s="1"/>
  <c r="F67" i="158"/>
  <c r="E66" i="158"/>
  <c r="D66" i="158"/>
  <c r="C66" i="158"/>
  <c r="F64" i="158"/>
  <c r="G64" i="158" s="1"/>
  <c r="F63" i="158"/>
  <c r="G63" i="158" s="1"/>
  <c r="F62" i="158"/>
  <c r="G62" i="158" s="1"/>
  <c r="F61" i="158"/>
  <c r="E60" i="158"/>
  <c r="D60" i="158"/>
  <c r="C60" i="158"/>
  <c r="F59" i="158"/>
  <c r="G59" i="158" s="1"/>
  <c r="F58" i="158"/>
  <c r="G58" i="158" s="1"/>
  <c r="F57" i="158"/>
  <c r="G57" i="158" s="1"/>
  <c r="F56" i="158"/>
  <c r="E55" i="158"/>
  <c r="D55" i="158"/>
  <c r="C55" i="158"/>
  <c r="F54" i="158"/>
  <c r="G54" i="158" s="1"/>
  <c r="F53" i="158"/>
  <c r="G53" i="158" s="1"/>
  <c r="F52" i="158"/>
  <c r="G52" i="158" s="1"/>
  <c r="F51" i="158"/>
  <c r="G51" i="158" s="1"/>
  <c r="G49" i="158" s="1"/>
  <c r="F50" i="158"/>
  <c r="G50" i="158" s="1"/>
  <c r="E49" i="158"/>
  <c r="D49" i="158"/>
  <c r="C49" i="158"/>
  <c r="F48" i="158"/>
  <c r="G48" i="158" s="1"/>
  <c r="F47" i="158"/>
  <c r="G47" i="158" s="1"/>
  <c r="F46" i="158"/>
  <c r="G46" i="158" s="1"/>
  <c r="F45" i="158"/>
  <c r="G45" i="158" s="1"/>
  <c r="F44" i="158"/>
  <c r="G44" i="158" s="1"/>
  <c r="F43" i="158"/>
  <c r="G43" i="158" s="1"/>
  <c r="F42" i="158"/>
  <c r="G42" i="158" s="1"/>
  <c r="F41" i="158"/>
  <c r="G41" i="158" s="1"/>
  <c r="F40" i="158"/>
  <c r="G40" i="158" s="1"/>
  <c r="F39" i="158"/>
  <c r="F38" i="158"/>
  <c r="G38" i="158" s="1"/>
  <c r="E37" i="158"/>
  <c r="D37" i="158"/>
  <c r="C37" i="158"/>
  <c r="F36" i="158"/>
  <c r="G36" i="158" s="1"/>
  <c r="F35" i="158"/>
  <c r="G35" i="158" s="1"/>
  <c r="F34" i="158"/>
  <c r="G34" i="158" s="1"/>
  <c r="F33" i="158"/>
  <c r="G33" i="158" s="1"/>
  <c r="F32" i="158"/>
  <c r="G32" i="158" s="1"/>
  <c r="F31" i="158"/>
  <c r="G31" i="158" s="1"/>
  <c r="F30" i="158"/>
  <c r="E29" i="158"/>
  <c r="D29" i="158"/>
  <c r="C29" i="158"/>
  <c r="F28" i="158"/>
  <c r="G28" i="158" s="1"/>
  <c r="F27" i="158"/>
  <c r="G27" i="158" s="1"/>
  <c r="F26" i="158"/>
  <c r="G26" i="158" s="1"/>
  <c r="F25" i="158"/>
  <c r="G25" i="158" s="1"/>
  <c r="F24" i="158"/>
  <c r="G24" i="158" s="1"/>
  <c r="F23" i="158"/>
  <c r="G23" i="158" s="1"/>
  <c r="E22" i="158"/>
  <c r="D22" i="158"/>
  <c r="C22" i="158"/>
  <c r="F21" i="158"/>
  <c r="G21" i="158" s="1"/>
  <c r="F20" i="158"/>
  <c r="G20" i="158" s="1"/>
  <c r="F19" i="158"/>
  <c r="G19" i="158" s="1"/>
  <c r="F18" i="158"/>
  <c r="G18" i="158"/>
  <c r="F17" i="158"/>
  <c r="G17" i="158" s="1"/>
  <c r="F16" i="158"/>
  <c r="G16" i="158" s="1"/>
  <c r="E15" i="158"/>
  <c r="D15" i="158"/>
  <c r="C15" i="158"/>
  <c r="F14" i="158"/>
  <c r="G14" i="158" s="1"/>
  <c r="F13" i="158"/>
  <c r="G13" i="158" s="1"/>
  <c r="F12" i="158"/>
  <c r="G12" i="158" s="1"/>
  <c r="F11" i="158"/>
  <c r="G11" i="158" s="1"/>
  <c r="F10" i="158"/>
  <c r="G10" i="158" s="1"/>
  <c r="F9" i="158"/>
  <c r="G9" i="158" s="1"/>
  <c r="E8" i="158"/>
  <c r="D8" i="158"/>
  <c r="C8" i="158"/>
  <c r="F158" i="154"/>
  <c r="F157" i="154"/>
  <c r="F153" i="154"/>
  <c r="G153" i="154" s="1"/>
  <c r="F152" i="154"/>
  <c r="G152" i="154" s="1"/>
  <c r="F151" i="154"/>
  <c r="G151" i="154" s="1"/>
  <c r="F150" i="154"/>
  <c r="G150" i="154" s="1"/>
  <c r="F149" i="154"/>
  <c r="G149" i="154" s="1"/>
  <c r="F148" i="154"/>
  <c r="G148" i="154" s="1"/>
  <c r="F147" i="154"/>
  <c r="E146" i="154"/>
  <c r="C146" i="154"/>
  <c r="F145" i="154"/>
  <c r="G145" i="154" s="1"/>
  <c r="F144" i="154"/>
  <c r="G144" i="154" s="1"/>
  <c r="F143" i="154"/>
  <c r="G143" i="154" s="1"/>
  <c r="F142" i="154"/>
  <c r="G142" i="154" s="1"/>
  <c r="F141" i="154"/>
  <c r="E140" i="154"/>
  <c r="C140" i="154"/>
  <c r="F139" i="154"/>
  <c r="G139" i="154"/>
  <c r="F138" i="154"/>
  <c r="G138" i="154" s="1"/>
  <c r="F137" i="154"/>
  <c r="G137" i="154" s="1"/>
  <c r="F136" i="154"/>
  <c r="G136" i="154" s="1"/>
  <c r="F135" i="154"/>
  <c r="G135" i="154" s="1"/>
  <c r="F134" i="154"/>
  <c r="G134" i="154" s="1"/>
  <c r="E133" i="154"/>
  <c r="C133" i="154"/>
  <c r="F132" i="154"/>
  <c r="F131" i="154"/>
  <c r="G131" i="154" s="1"/>
  <c r="F130" i="154"/>
  <c r="G130" i="154" s="1"/>
  <c r="E129" i="154"/>
  <c r="C129" i="154"/>
  <c r="C154" i="154" s="1"/>
  <c r="F127" i="154"/>
  <c r="G127" i="154" s="1"/>
  <c r="F126" i="154"/>
  <c r="G126" i="154" s="1"/>
  <c r="F125" i="154"/>
  <c r="G125" i="154" s="1"/>
  <c r="F124" i="154"/>
  <c r="G124" i="154" s="1"/>
  <c r="F123" i="154"/>
  <c r="G123" i="154" s="1"/>
  <c r="F122" i="154"/>
  <c r="G122" i="154" s="1"/>
  <c r="F121" i="154"/>
  <c r="G121" i="154" s="1"/>
  <c r="F120" i="154"/>
  <c r="G120" i="154" s="1"/>
  <c r="F119" i="154"/>
  <c r="G119" i="154" s="1"/>
  <c r="F118" i="154"/>
  <c r="G118" i="154" s="1"/>
  <c r="F117" i="154"/>
  <c r="G117" i="154" s="1"/>
  <c r="F116" i="154"/>
  <c r="G116" i="154" s="1"/>
  <c r="F115" i="154"/>
  <c r="E114" i="154"/>
  <c r="C114" i="154"/>
  <c r="F113" i="154"/>
  <c r="G113" i="154" s="1"/>
  <c r="F112" i="154"/>
  <c r="G112" i="154" s="1"/>
  <c r="F111" i="154"/>
  <c r="G111" i="154" s="1"/>
  <c r="F110" i="154"/>
  <c r="G110" i="154" s="1"/>
  <c r="F109" i="154"/>
  <c r="G109" i="154" s="1"/>
  <c r="F108" i="154"/>
  <c r="G108" i="154" s="1"/>
  <c r="F107" i="154"/>
  <c r="G107" i="154" s="1"/>
  <c r="F106" i="154"/>
  <c r="G106" i="154" s="1"/>
  <c r="F105" i="154"/>
  <c r="G105" i="154" s="1"/>
  <c r="F104" i="154"/>
  <c r="G104" i="154" s="1"/>
  <c r="F103" i="154"/>
  <c r="G103" i="154" s="1"/>
  <c r="F102" i="154"/>
  <c r="G102" i="154" s="1"/>
  <c r="F101" i="154"/>
  <c r="G101" i="154" s="1"/>
  <c r="F100" i="154"/>
  <c r="G100" i="154" s="1"/>
  <c r="F99" i="154"/>
  <c r="G99" i="154" s="1"/>
  <c r="F98" i="154"/>
  <c r="G98" i="154" s="1"/>
  <c r="F97" i="154"/>
  <c r="G97" i="154" s="1"/>
  <c r="F96" i="154"/>
  <c r="G96" i="154" s="1"/>
  <c r="F95" i="154"/>
  <c r="F94" i="154"/>
  <c r="G94" i="154" s="1"/>
  <c r="E93" i="154"/>
  <c r="E128" i="154" s="1"/>
  <c r="E155" i="154" s="1"/>
  <c r="C93" i="154"/>
  <c r="F88" i="154"/>
  <c r="G88" i="154" s="1"/>
  <c r="F87" i="154"/>
  <c r="G87" i="154" s="1"/>
  <c r="F86" i="154"/>
  <c r="G86" i="154" s="1"/>
  <c r="F85" i="154"/>
  <c r="G85" i="154" s="1"/>
  <c r="F84" i="154"/>
  <c r="G84" i="154" s="1"/>
  <c r="F83" i="154"/>
  <c r="E82" i="154"/>
  <c r="C82" i="154"/>
  <c r="G81" i="154"/>
  <c r="F80" i="154"/>
  <c r="G80" i="154" s="1"/>
  <c r="F79" i="154"/>
  <c r="G79" i="154" s="1"/>
  <c r="E78" i="154"/>
  <c r="C78" i="154"/>
  <c r="F77" i="154"/>
  <c r="G77" i="154" s="1"/>
  <c r="F76" i="154"/>
  <c r="G76" i="154" s="1"/>
  <c r="E75" i="154"/>
  <c r="C75" i="154"/>
  <c r="F74" i="154"/>
  <c r="G74" i="154" s="1"/>
  <c r="F73" i="154"/>
  <c r="G73" i="154" s="1"/>
  <c r="F72" i="154"/>
  <c r="G72" i="154" s="1"/>
  <c r="F71" i="154"/>
  <c r="G71" i="154" s="1"/>
  <c r="E70" i="154"/>
  <c r="C70" i="154"/>
  <c r="F69" i="154"/>
  <c r="G69" i="154" s="1"/>
  <c r="F68" i="154"/>
  <c r="G68" i="154" s="1"/>
  <c r="F67" i="154"/>
  <c r="E66" i="154"/>
  <c r="C66" i="154"/>
  <c r="C89" i="154" s="1"/>
  <c r="F64" i="154"/>
  <c r="G64" i="154" s="1"/>
  <c r="F63" i="154"/>
  <c r="G63" i="154" s="1"/>
  <c r="F62" i="154"/>
  <c r="G62" i="154" s="1"/>
  <c r="F61" i="154"/>
  <c r="E60" i="154"/>
  <c r="C60" i="154"/>
  <c r="F59" i="154"/>
  <c r="G59" i="154" s="1"/>
  <c r="F58" i="154"/>
  <c r="G58" i="154" s="1"/>
  <c r="F57" i="154"/>
  <c r="G57" i="154" s="1"/>
  <c r="F56" i="154"/>
  <c r="G56" i="154" s="1"/>
  <c r="G55" i="154" s="1"/>
  <c r="E55" i="154"/>
  <c r="C55" i="154"/>
  <c r="F54" i="154"/>
  <c r="G54" i="154" s="1"/>
  <c r="F53" i="154"/>
  <c r="G53" i="154" s="1"/>
  <c r="F52" i="154"/>
  <c r="G52" i="154" s="1"/>
  <c r="F51" i="154"/>
  <c r="G51" i="154" s="1"/>
  <c r="F50" i="154"/>
  <c r="E49" i="154"/>
  <c r="C49" i="154"/>
  <c r="F48" i="154"/>
  <c r="G48" i="154" s="1"/>
  <c r="F47" i="154"/>
  <c r="G47" i="154" s="1"/>
  <c r="F46" i="154"/>
  <c r="G46" i="154" s="1"/>
  <c r="F45" i="154"/>
  <c r="G45" i="154" s="1"/>
  <c r="F44" i="154"/>
  <c r="G44" i="154" s="1"/>
  <c r="F43" i="154"/>
  <c r="G43" i="154" s="1"/>
  <c r="F42" i="154"/>
  <c r="G42" i="154" s="1"/>
  <c r="F41" i="154"/>
  <c r="G41" i="154" s="1"/>
  <c r="F40" i="154"/>
  <c r="G40" i="154" s="1"/>
  <c r="F39" i="154"/>
  <c r="G39" i="154" s="1"/>
  <c r="F38" i="154"/>
  <c r="G38" i="154" s="1"/>
  <c r="E37" i="154"/>
  <c r="C37" i="154"/>
  <c r="F36" i="154"/>
  <c r="G36" i="154" s="1"/>
  <c r="F35" i="154"/>
  <c r="G35" i="154" s="1"/>
  <c r="F34" i="154"/>
  <c r="G34" i="154" s="1"/>
  <c r="F33" i="154"/>
  <c r="G33" i="154" s="1"/>
  <c r="F32" i="154"/>
  <c r="G32" i="154" s="1"/>
  <c r="F31" i="154"/>
  <c r="G31" i="154" s="1"/>
  <c r="F30" i="154"/>
  <c r="E29" i="154"/>
  <c r="C29" i="154"/>
  <c r="F28" i="154"/>
  <c r="G28" i="154" s="1"/>
  <c r="F27" i="154"/>
  <c r="G27" i="154" s="1"/>
  <c r="F26" i="154"/>
  <c r="G26" i="154" s="1"/>
  <c r="F25" i="154"/>
  <c r="G25" i="154" s="1"/>
  <c r="F24" i="154"/>
  <c r="G24" i="154" s="1"/>
  <c r="F23" i="154"/>
  <c r="E22" i="154"/>
  <c r="C22" i="154"/>
  <c r="F21" i="154"/>
  <c r="G21" i="154" s="1"/>
  <c r="F20" i="154"/>
  <c r="G20" i="154" s="1"/>
  <c r="F19" i="154"/>
  <c r="G19" i="154" s="1"/>
  <c r="F18" i="154"/>
  <c r="G18" i="154" s="1"/>
  <c r="F17" i="154"/>
  <c r="G17" i="154" s="1"/>
  <c r="F16" i="154"/>
  <c r="G16" i="154" s="1"/>
  <c r="E15" i="154"/>
  <c r="C15" i="154"/>
  <c r="F14" i="154"/>
  <c r="G14" i="154" s="1"/>
  <c r="F13" i="154"/>
  <c r="G13" i="154" s="1"/>
  <c r="F12" i="154"/>
  <c r="G12" i="154" s="1"/>
  <c r="F11" i="154"/>
  <c r="G11" i="154" s="1"/>
  <c r="F10" i="154"/>
  <c r="G10" i="154" s="1"/>
  <c r="F9" i="154"/>
  <c r="G9" i="154" s="1"/>
  <c r="E8" i="154"/>
  <c r="C8" i="154"/>
  <c r="G154" i="150"/>
  <c r="F154" i="150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F148" i="150"/>
  <c r="G148" i="150" s="1"/>
  <c r="E147" i="150"/>
  <c r="C147" i="150"/>
  <c r="F146" i="150"/>
  <c r="G146" i="150" s="1"/>
  <c r="F145" i="150"/>
  <c r="G145" i="150" s="1"/>
  <c r="F144" i="150"/>
  <c r="G144" i="150" s="1"/>
  <c r="F143" i="150"/>
  <c r="G143" i="150" s="1"/>
  <c r="E142" i="150"/>
  <c r="C142" i="150"/>
  <c r="F141" i="150"/>
  <c r="G141" i="150" s="1"/>
  <c r="F140" i="150"/>
  <c r="G140" i="150" s="1"/>
  <c r="F139" i="150"/>
  <c r="G139" i="150" s="1"/>
  <c r="G135" i="150" s="1"/>
  <c r="F138" i="150"/>
  <c r="G138" i="150" s="1"/>
  <c r="F137" i="150"/>
  <c r="G137" i="150" s="1"/>
  <c r="F136" i="150"/>
  <c r="G136" i="150" s="1"/>
  <c r="E135" i="150"/>
  <c r="C135" i="150"/>
  <c r="F134" i="150"/>
  <c r="G134" i="150" s="1"/>
  <c r="F133" i="150"/>
  <c r="G133" i="150" s="1"/>
  <c r="F132" i="150"/>
  <c r="G132" i="150" s="1"/>
  <c r="E131" i="150"/>
  <c r="C131" i="150"/>
  <c r="C155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G118" i="150" s="1"/>
  <c r="F117" i="150"/>
  <c r="G117" i="150" s="1"/>
  <c r="E116" i="150"/>
  <c r="C116" i="150"/>
  <c r="F115" i="150"/>
  <c r="G115" i="150" s="1"/>
  <c r="F114" i="150"/>
  <c r="G114" i="150" s="1"/>
  <c r="F113" i="150"/>
  <c r="G113" i="150" s="1"/>
  <c r="F112" i="150"/>
  <c r="G112" i="150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F97" i="150"/>
  <c r="G97" i="150" s="1"/>
  <c r="F96" i="150"/>
  <c r="G96" i="150" s="1"/>
  <c r="E95" i="150"/>
  <c r="C95" i="150"/>
  <c r="C92" i="150"/>
  <c r="G91" i="150"/>
  <c r="G159" i="150" s="1"/>
  <c r="F86" i="150"/>
  <c r="G86" i="150" s="1"/>
  <c r="F85" i="150"/>
  <c r="G85" i="150" s="1"/>
  <c r="F84" i="150"/>
  <c r="G84" i="150" s="1"/>
  <c r="F83" i="150"/>
  <c r="G83" i="150" s="1"/>
  <c r="F82" i="150"/>
  <c r="G82" i="150" s="1"/>
  <c r="F81" i="150"/>
  <c r="G81" i="150" s="1"/>
  <c r="E80" i="150"/>
  <c r="C80" i="150"/>
  <c r="F79" i="150"/>
  <c r="G79" i="150" s="1"/>
  <c r="F78" i="150"/>
  <c r="G78" i="150" s="1"/>
  <c r="F77" i="150"/>
  <c r="E76" i="150"/>
  <c r="C76" i="150"/>
  <c r="F75" i="150"/>
  <c r="G75" i="150" s="1"/>
  <c r="F74" i="150"/>
  <c r="E73" i="150"/>
  <c r="C73" i="150"/>
  <c r="F72" i="150"/>
  <c r="G72" i="150" s="1"/>
  <c r="F71" i="150"/>
  <c r="G71" i="150" s="1"/>
  <c r="F70" i="150"/>
  <c r="G70" i="150" s="1"/>
  <c r="F69" i="150"/>
  <c r="G69" i="150" s="1"/>
  <c r="E68" i="150"/>
  <c r="C68" i="150"/>
  <c r="F67" i="150"/>
  <c r="G67" i="150" s="1"/>
  <c r="F66" i="150"/>
  <c r="G66" i="150" s="1"/>
  <c r="F65" i="150"/>
  <c r="E64" i="150"/>
  <c r="C64" i="150"/>
  <c r="F62" i="150"/>
  <c r="G62" i="150" s="1"/>
  <c r="F61" i="150"/>
  <c r="G61" i="150" s="1"/>
  <c r="F60" i="150"/>
  <c r="G60" i="150" s="1"/>
  <c r="F59" i="150"/>
  <c r="E58" i="150"/>
  <c r="C58" i="150"/>
  <c r="F57" i="150"/>
  <c r="G57" i="150" s="1"/>
  <c r="F56" i="150"/>
  <c r="G56" i="150" s="1"/>
  <c r="F55" i="150"/>
  <c r="G55" i="150" s="1"/>
  <c r="F54" i="150"/>
  <c r="G54" i="150" s="1"/>
  <c r="E53" i="150"/>
  <c r="C53" i="150"/>
  <c r="F52" i="150"/>
  <c r="G52" i="150" s="1"/>
  <c r="F51" i="150"/>
  <c r="G51" i="150" s="1"/>
  <c r="F50" i="150"/>
  <c r="G50" i="150" s="1"/>
  <c r="F49" i="150"/>
  <c r="G49" i="150" s="1"/>
  <c r="F48" i="150"/>
  <c r="G48" i="150" s="1"/>
  <c r="E47" i="150"/>
  <c r="C47" i="150"/>
  <c r="F46" i="150"/>
  <c r="G46" i="150"/>
  <c r="F45" i="150"/>
  <c r="G45" i="150" s="1"/>
  <c r="F44" i="150"/>
  <c r="G44" i="150" s="1"/>
  <c r="F43" i="150"/>
  <c r="G43" i="150" s="1"/>
  <c r="F42" i="150"/>
  <c r="G42" i="150" s="1"/>
  <c r="F41" i="150"/>
  <c r="G41" i="150" s="1"/>
  <c r="F40" i="150"/>
  <c r="G40" i="150" s="1"/>
  <c r="F39" i="150"/>
  <c r="G39" i="150" s="1"/>
  <c r="F38" i="150"/>
  <c r="G38" i="150" s="1"/>
  <c r="G35" i="150" s="1"/>
  <c r="F37" i="150"/>
  <c r="G37" i="150" s="1"/>
  <c r="F36" i="150"/>
  <c r="G36" i="150" s="1"/>
  <c r="E35" i="150"/>
  <c r="C35" i="150"/>
  <c r="F34" i="150"/>
  <c r="G34" i="150" s="1"/>
  <c r="F33" i="150"/>
  <c r="G33" i="150" s="1"/>
  <c r="F32" i="150"/>
  <c r="G32" i="150" s="1"/>
  <c r="F31" i="150"/>
  <c r="G31" i="150" s="1"/>
  <c r="F30" i="150"/>
  <c r="G30" i="150" s="1"/>
  <c r="F29" i="150"/>
  <c r="G29" i="150" s="1"/>
  <c r="F28" i="150"/>
  <c r="E27" i="150"/>
  <c r="C27" i="150"/>
  <c r="F26" i="150"/>
  <c r="G26" i="150" s="1"/>
  <c r="F25" i="150"/>
  <c r="G25" i="150" s="1"/>
  <c r="F24" i="150"/>
  <c r="G24" i="150" s="1"/>
  <c r="F23" i="150"/>
  <c r="G23" i="150" s="1"/>
  <c r="F22" i="150"/>
  <c r="G22" i="150" s="1"/>
  <c r="F21" i="150"/>
  <c r="G21" i="150" s="1"/>
  <c r="E20" i="150"/>
  <c r="C20" i="150"/>
  <c r="F19" i="150"/>
  <c r="G19" i="150" s="1"/>
  <c r="F18" i="150"/>
  <c r="G18" i="150" s="1"/>
  <c r="F17" i="150"/>
  <c r="G17" i="150" s="1"/>
  <c r="F16" i="150"/>
  <c r="G16" i="150" s="1"/>
  <c r="F15" i="150"/>
  <c r="G15" i="150" s="1"/>
  <c r="F14" i="150"/>
  <c r="G14" i="150" s="1"/>
  <c r="E13" i="150"/>
  <c r="C13" i="150"/>
  <c r="F12" i="150"/>
  <c r="G12" i="150" s="1"/>
  <c r="F11" i="150"/>
  <c r="G11" i="150" s="1"/>
  <c r="F10" i="150"/>
  <c r="G10" i="150" s="1"/>
  <c r="F9" i="150"/>
  <c r="G9" i="150" s="1"/>
  <c r="F8" i="150"/>
  <c r="G8" i="150" s="1"/>
  <c r="F7" i="150"/>
  <c r="E6" i="150"/>
  <c r="C6" i="150"/>
  <c r="C3" i="150"/>
  <c r="G154" i="149"/>
  <c r="F154" i="149"/>
  <c r="F153" i="149"/>
  <c r="G153" i="149" s="1"/>
  <c r="G152" i="149"/>
  <c r="F152" i="149"/>
  <c r="F151" i="149"/>
  <c r="G151" i="149" s="1"/>
  <c r="F150" i="149"/>
  <c r="G150" i="149" s="1"/>
  <c r="F149" i="149"/>
  <c r="G149" i="149" s="1"/>
  <c r="F148" i="149"/>
  <c r="G148" i="149" s="1"/>
  <c r="E147" i="149"/>
  <c r="C147" i="149"/>
  <c r="F146" i="149"/>
  <c r="G146" i="149" s="1"/>
  <c r="F145" i="149"/>
  <c r="G145" i="149" s="1"/>
  <c r="F144" i="149"/>
  <c r="G144" i="149" s="1"/>
  <c r="F143" i="149"/>
  <c r="G143" i="149" s="1"/>
  <c r="E142" i="149"/>
  <c r="C142" i="149"/>
  <c r="F141" i="149"/>
  <c r="G141" i="149" s="1"/>
  <c r="F140" i="149"/>
  <c r="G140" i="149" s="1"/>
  <c r="F139" i="149"/>
  <c r="G139" i="149" s="1"/>
  <c r="F138" i="149"/>
  <c r="G138" i="149" s="1"/>
  <c r="F137" i="149"/>
  <c r="G137" i="149" s="1"/>
  <c r="F136" i="149"/>
  <c r="G136" i="149" s="1"/>
  <c r="E135" i="149"/>
  <c r="C135" i="149"/>
  <c r="F134" i="149"/>
  <c r="G134" i="149" s="1"/>
  <c r="F133" i="149"/>
  <c r="G133" i="149" s="1"/>
  <c r="F132" i="149"/>
  <c r="E131" i="149"/>
  <c r="C131" i="149"/>
  <c r="F129" i="149"/>
  <c r="G129" i="149" s="1"/>
  <c r="F128" i="149"/>
  <c r="G128" i="149" s="1"/>
  <c r="F127" i="149"/>
  <c r="G127" i="149" s="1"/>
  <c r="F126" i="149"/>
  <c r="G126" i="149" s="1"/>
  <c r="F125" i="149"/>
  <c r="G125" i="149" s="1"/>
  <c r="F124" i="149"/>
  <c r="G124" i="149" s="1"/>
  <c r="F123" i="149"/>
  <c r="G123" i="149" s="1"/>
  <c r="F122" i="149"/>
  <c r="G122" i="149" s="1"/>
  <c r="F121" i="149"/>
  <c r="G121" i="149" s="1"/>
  <c r="F120" i="149"/>
  <c r="G120" i="149" s="1"/>
  <c r="F119" i="149"/>
  <c r="G119" i="149" s="1"/>
  <c r="F118" i="149"/>
  <c r="G118" i="149" s="1"/>
  <c r="F117" i="149"/>
  <c r="E116" i="149"/>
  <c r="C116" i="149"/>
  <c r="F115" i="149"/>
  <c r="G115" i="149" s="1"/>
  <c r="F114" i="149"/>
  <c r="G114" i="149" s="1"/>
  <c r="F113" i="149"/>
  <c r="G113" i="149" s="1"/>
  <c r="F112" i="149"/>
  <c r="G112" i="149" s="1"/>
  <c r="F111" i="149"/>
  <c r="G111" i="149" s="1"/>
  <c r="F110" i="149"/>
  <c r="G110" i="149" s="1"/>
  <c r="F109" i="149"/>
  <c r="G109" i="149" s="1"/>
  <c r="F108" i="149"/>
  <c r="G108" i="149" s="1"/>
  <c r="F107" i="149"/>
  <c r="G107" i="149" s="1"/>
  <c r="F106" i="149"/>
  <c r="G106" i="149" s="1"/>
  <c r="F105" i="149"/>
  <c r="G105" i="149" s="1"/>
  <c r="F104" i="149"/>
  <c r="G104" i="149" s="1"/>
  <c r="F103" i="149"/>
  <c r="G103" i="149" s="1"/>
  <c r="F102" i="149"/>
  <c r="G102" i="149" s="1"/>
  <c r="F101" i="149"/>
  <c r="G101" i="149" s="1"/>
  <c r="F99" i="149"/>
  <c r="G99" i="149" s="1"/>
  <c r="F98" i="149"/>
  <c r="G98" i="149" s="1"/>
  <c r="F97" i="149"/>
  <c r="G97" i="149" s="1"/>
  <c r="F96" i="149"/>
  <c r="G96" i="149" s="1"/>
  <c r="D95" i="149"/>
  <c r="D130" i="149" s="1"/>
  <c r="D156" i="149" s="1"/>
  <c r="C95" i="149"/>
  <c r="C92" i="149"/>
  <c r="G91" i="149"/>
  <c r="G159" i="149" s="1"/>
  <c r="F86" i="149"/>
  <c r="G86" i="149" s="1"/>
  <c r="F85" i="149"/>
  <c r="G85" i="149" s="1"/>
  <c r="F84" i="149"/>
  <c r="G84" i="149" s="1"/>
  <c r="F83" i="149"/>
  <c r="G83" i="149" s="1"/>
  <c r="F82" i="149"/>
  <c r="G82" i="149" s="1"/>
  <c r="F81" i="149"/>
  <c r="G81" i="149" s="1"/>
  <c r="E80" i="149"/>
  <c r="D80" i="149"/>
  <c r="C80" i="149"/>
  <c r="F79" i="149"/>
  <c r="G79" i="149" s="1"/>
  <c r="F78" i="149"/>
  <c r="G78" i="149" s="1"/>
  <c r="F77" i="149"/>
  <c r="G77" i="149" s="1"/>
  <c r="E76" i="149"/>
  <c r="D76" i="149"/>
  <c r="C76" i="149"/>
  <c r="F75" i="149"/>
  <c r="G75" i="149" s="1"/>
  <c r="G74" i="149"/>
  <c r="E73" i="149"/>
  <c r="D73" i="149"/>
  <c r="C73" i="149"/>
  <c r="F72" i="149"/>
  <c r="G72" i="149" s="1"/>
  <c r="F71" i="149"/>
  <c r="G71" i="149" s="1"/>
  <c r="F70" i="149"/>
  <c r="G70" i="149" s="1"/>
  <c r="F69" i="149"/>
  <c r="G69" i="149" s="1"/>
  <c r="E68" i="149"/>
  <c r="D68" i="149"/>
  <c r="C68" i="149"/>
  <c r="F67" i="149"/>
  <c r="G67" i="149" s="1"/>
  <c r="F66" i="149"/>
  <c r="G66" i="149" s="1"/>
  <c r="F65" i="149"/>
  <c r="E64" i="149"/>
  <c r="D64" i="149"/>
  <c r="C64" i="149"/>
  <c r="F62" i="149"/>
  <c r="G62" i="149" s="1"/>
  <c r="G61" i="149"/>
  <c r="F60" i="149"/>
  <c r="G60" i="149" s="1"/>
  <c r="F59" i="149"/>
  <c r="G59" i="149" s="1"/>
  <c r="E58" i="149"/>
  <c r="D58" i="149"/>
  <c r="C58" i="149"/>
  <c r="F57" i="149"/>
  <c r="G57" i="149" s="1"/>
  <c r="F56" i="149"/>
  <c r="G56" i="149" s="1"/>
  <c r="F55" i="149"/>
  <c r="G55" i="149" s="1"/>
  <c r="F54" i="149"/>
  <c r="G54" i="149" s="1"/>
  <c r="E53" i="149"/>
  <c r="D53" i="149"/>
  <c r="C53" i="149"/>
  <c r="F52" i="149"/>
  <c r="G52" i="149" s="1"/>
  <c r="F51" i="149"/>
  <c r="G51" i="149" s="1"/>
  <c r="F50" i="149"/>
  <c r="G50" i="149" s="1"/>
  <c r="G49" i="149"/>
  <c r="F49" i="149"/>
  <c r="F48" i="149"/>
  <c r="E47" i="149"/>
  <c r="D47" i="149"/>
  <c r="C47" i="149"/>
  <c r="F46" i="149"/>
  <c r="G46" i="149" s="1"/>
  <c r="F45" i="149"/>
  <c r="G45" i="149" s="1"/>
  <c r="F44" i="149"/>
  <c r="G44" i="149" s="1"/>
  <c r="F43" i="149"/>
  <c r="G43" i="149" s="1"/>
  <c r="G42" i="149"/>
  <c r="G41" i="149"/>
  <c r="G40" i="149"/>
  <c r="G39" i="149"/>
  <c r="G38" i="149"/>
  <c r="F37" i="149"/>
  <c r="F36" i="149"/>
  <c r="G36" i="149" s="1"/>
  <c r="E35" i="149"/>
  <c r="D35" i="149"/>
  <c r="C35" i="149"/>
  <c r="F34" i="149"/>
  <c r="G34" i="149" s="1"/>
  <c r="F33" i="149"/>
  <c r="G33" i="149" s="1"/>
  <c r="F32" i="149"/>
  <c r="G32" i="149" s="1"/>
  <c r="F31" i="149"/>
  <c r="G31" i="149" s="1"/>
  <c r="F30" i="149"/>
  <c r="G30" i="149" s="1"/>
  <c r="F29" i="149"/>
  <c r="G29" i="149" s="1"/>
  <c r="F28" i="149"/>
  <c r="G28" i="149" s="1"/>
  <c r="E27" i="149"/>
  <c r="D27" i="149"/>
  <c r="C27" i="149"/>
  <c r="F26" i="149"/>
  <c r="G26" i="149" s="1"/>
  <c r="F25" i="149"/>
  <c r="G25" i="149" s="1"/>
  <c r="F24" i="149"/>
  <c r="G24" i="149" s="1"/>
  <c r="F23" i="149"/>
  <c r="G23" i="149" s="1"/>
  <c r="F22" i="149"/>
  <c r="G22" i="149" s="1"/>
  <c r="F21" i="149"/>
  <c r="E20" i="149"/>
  <c r="D20" i="149"/>
  <c r="C20" i="149"/>
  <c r="F19" i="149"/>
  <c r="G19" i="149" s="1"/>
  <c r="F18" i="149"/>
  <c r="G18" i="149" s="1"/>
  <c r="F17" i="149"/>
  <c r="G17" i="149" s="1"/>
  <c r="F16" i="149"/>
  <c r="G16" i="149" s="1"/>
  <c r="F15" i="149"/>
  <c r="G15" i="149" s="1"/>
  <c r="F14" i="149"/>
  <c r="G14" i="149" s="1"/>
  <c r="E13" i="149"/>
  <c r="D13" i="149"/>
  <c r="C13" i="149"/>
  <c r="F12" i="149"/>
  <c r="G12" i="149" s="1"/>
  <c r="F11" i="149"/>
  <c r="G11" i="149" s="1"/>
  <c r="F10" i="149"/>
  <c r="G10" i="149" s="1"/>
  <c r="F9" i="149"/>
  <c r="F8" i="149"/>
  <c r="G8" i="149" s="1"/>
  <c r="F7" i="149"/>
  <c r="G7" i="149"/>
  <c r="E6" i="149"/>
  <c r="D6" i="149"/>
  <c r="C6" i="149"/>
  <c r="C3" i="149"/>
  <c r="G154" i="148"/>
  <c r="F154" i="148"/>
  <c r="F153" i="148"/>
  <c r="G153" i="148" s="1"/>
  <c r="F152" i="148"/>
  <c r="G152" i="148" s="1"/>
  <c r="F151" i="148"/>
  <c r="G151" i="148" s="1"/>
  <c r="F150" i="148"/>
  <c r="G150" i="148" s="1"/>
  <c r="F149" i="148"/>
  <c r="G149" i="148" s="1"/>
  <c r="F148" i="148"/>
  <c r="E147" i="148"/>
  <c r="C147" i="148"/>
  <c r="F146" i="148"/>
  <c r="G146" i="148" s="1"/>
  <c r="F145" i="148"/>
  <c r="G145" i="148" s="1"/>
  <c r="F144" i="148"/>
  <c r="G144" i="148" s="1"/>
  <c r="F143" i="148"/>
  <c r="G143" i="148" s="1"/>
  <c r="E142" i="148"/>
  <c r="C142" i="148"/>
  <c r="F141" i="148"/>
  <c r="G141" i="148" s="1"/>
  <c r="F140" i="148"/>
  <c r="G140" i="148" s="1"/>
  <c r="F139" i="148"/>
  <c r="G139" i="148" s="1"/>
  <c r="F138" i="148"/>
  <c r="G138" i="148" s="1"/>
  <c r="F137" i="148"/>
  <c r="G137" i="148" s="1"/>
  <c r="F136" i="148"/>
  <c r="G136" i="148" s="1"/>
  <c r="E135" i="148"/>
  <c r="C135" i="148"/>
  <c r="F134" i="148"/>
  <c r="G134" i="148" s="1"/>
  <c r="F133" i="148"/>
  <c r="G133" i="148" s="1"/>
  <c r="F132" i="148"/>
  <c r="G132" i="148" s="1"/>
  <c r="E131" i="148"/>
  <c r="C131" i="148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G118" i="148" s="1"/>
  <c r="F117" i="148"/>
  <c r="E116" i="148"/>
  <c r="C116" i="148"/>
  <c r="F115" i="148"/>
  <c r="G115" i="148" s="1"/>
  <c r="F114" i="148"/>
  <c r="G114" i="148" s="1"/>
  <c r="F113" i="148"/>
  <c r="G113" i="148" s="1"/>
  <c r="F112" i="148"/>
  <c r="G112" i="148" s="1"/>
  <c r="F111" i="148"/>
  <c r="G111" i="148" s="1"/>
  <c r="F110" i="148"/>
  <c r="G110" i="148" s="1"/>
  <c r="F109" i="148"/>
  <c r="G109" i="148" s="1"/>
  <c r="F108" i="148"/>
  <c r="G108" i="148" s="1"/>
  <c r="F107" i="148"/>
  <c r="G107" i="148" s="1"/>
  <c r="F106" i="148"/>
  <c r="G106" i="148" s="1"/>
  <c r="F105" i="148"/>
  <c r="G105" i="148" s="1"/>
  <c r="F104" i="148"/>
  <c r="G104" i="148" s="1"/>
  <c r="F103" i="148"/>
  <c r="G103" i="148" s="1"/>
  <c r="F102" i="148"/>
  <c r="G102" i="148" s="1"/>
  <c r="F101" i="148"/>
  <c r="G101" i="148" s="1"/>
  <c r="F100" i="148"/>
  <c r="G100" i="148" s="1"/>
  <c r="F99" i="148"/>
  <c r="G99" i="148" s="1"/>
  <c r="F98" i="148"/>
  <c r="G98" i="148" s="1"/>
  <c r="F97" i="148"/>
  <c r="G97" i="148" s="1"/>
  <c r="F96" i="148"/>
  <c r="G96" i="148" s="1"/>
  <c r="E95" i="148"/>
  <c r="C95" i="148"/>
  <c r="C92" i="148"/>
  <c r="G91" i="148"/>
  <c r="G159" i="148" s="1"/>
  <c r="G86" i="148"/>
  <c r="F86" i="148"/>
  <c r="F85" i="148"/>
  <c r="G85" i="148" s="1"/>
  <c r="F84" i="148"/>
  <c r="G84" i="148" s="1"/>
  <c r="F83" i="148"/>
  <c r="G83" i="148" s="1"/>
  <c r="F82" i="148"/>
  <c r="G82" i="148" s="1"/>
  <c r="F81" i="148"/>
  <c r="E80" i="148"/>
  <c r="C80" i="148"/>
  <c r="F79" i="148"/>
  <c r="G79" i="148" s="1"/>
  <c r="F78" i="148"/>
  <c r="G78" i="148" s="1"/>
  <c r="F77" i="148"/>
  <c r="G77" i="148" s="1"/>
  <c r="E76" i="148"/>
  <c r="C76" i="148"/>
  <c r="F75" i="148"/>
  <c r="G75" i="148" s="1"/>
  <c r="F74" i="148"/>
  <c r="E73" i="148"/>
  <c r="C73" i="148"/>
  <c r="F72" i="148"/>
  <c r="G72" i="148" s="1"/>
  <c r="F71" i="148"/>
  <c r="G71" i="148" s="1"/>
  <c r="F70" i="148"/>
  <c r="G70" i="148" s="1"/>
  <c r="F69" i="148"/>
  <c r="G69" i="148" s="1"/>
  <c r="E68" i="148"/>
  <c r="C68" i="148"/>
  <c r="F67" i="148"/>
  <c r="G67" i="148" s="1"/>
  <c r="F66" i="148"/>
  <c r="G66" i="148" s="1"/>
  <c r="F65" i="148"/>
  <c r="G65" i="148" s="1"/>
  <c r="E64" i="148"/>
  <c r="C64" i="148"/>
  <c r="C87" i="148" s="1"/>
  <c r="F62" i="148"/>
  <c r="G62" i="148" s="1"/>
  <c r="F61" i="148"/>
  <c r="G61" i="148" s="1"/>
  <c r="F60" i="148"/>
  <c r="G60" i="148" s="1"/>
  <c r="F59" i="148"/>
  <c r="E58" i="148"/>
  <c r="C58" i="148"/>
  <c r="F57" i="148"/>
  <c r="G57" i="148" s="1"/>
  <c r="F56" i="148"/>
  <c r="G56" i="148" s="1"/>
  <c r="F55" i="148"/>
  <c r="G55" i="148" s="1"/>
  <c r="F54" i="148"/>
  <c r="G54" i="148" s="1"/>
  <c r="E53" i="148"/>
  <c r="C53" i="148"/>
  <c r="F52" i="148"/>
  <c r="G52" i="148" s="1"/>
  <c r="F51" i="148"/>
  <c r="G51" i="148" s="1"/>
  <c r="F50" i="148"/>
  <c r="G50" i="148" s="1"/>
  <c r="F49" i="148"/>
  <c r="G49" i="148" s="1"/>
  <c r="F48" i="148"/>
  <c r="G48" i="148" s="1"/>
  <c r="E47" i="148"/>
  <c r="C47" i="148"/>
  <c r="F46" i="148"/>
  <c r="G46" i="148" s="1"/>
  <c r="F45" i="148"/>
  <c r="G45" i="148" s="1"/>
  <c r="F44" i="148"/>
  <c r="G44" i="148" s="1"/>
  <c r="F43" i="148"/>
  <c r="G43" i="148" s="1"/>
  <c r="F42" i="148"/>
  <c r="G42" i="148" s="1"/>
  <c r="F41" i="148"/>
  <c r="G41" i="148" s="1"/>
  <c r="F40" i="148"/>
  <c r="G40" i="148" s="1"/>
  <c r="F39" i="148"/>
  <c r="G39" i="148" s="1"/>
  <c r="F38" i="148"/>
  <c r="F37" i="148"/>
  <c r="G37" i="148" s="1"/>
  <c r="F36" i="148"/>
  <c r="G36" i="148" s="1"/>
  <c r="E35" i="148"/>
  <c r="C35" i="148"/>
  <c r="F34" i="148"/>
  <c r="G34" i="148" s="1"/>
  <c r="F33" i="148"/>
  <c r="G33" i="148" s="1"/>
  <c r="F32" i="148"/>
  <c r="G32" i="148" s="1"/>
  <c r="F31" i="148"/>
  <c r="G31" i="148" s="1"/>
  <c r="F30" i="148"/>
  <c r="G30" i="148" s="1"/>
  <c r="F29" i="148"/>
  <c r="G29" i="148" s="1"/>
  <c r="F28" i="148"/>
  <c r="G28" i="148" s="1"/>
  <c r="E27" i="148"/>
  <c r="C27" i="148"/>
  <c r="F26" i="148"/>
  <c r="G26" i="148" s="1"/>
  <c r="F25" i="148"/>
  <c r="G25" i="148" s="1"/>
  <c r="F24" i="148"/>
  <c r="G24" i="148" s="1"/>
  <c r="F23" i="148"/>
  <c r="G23" i="148" s="1"/>
  <c r="F22" i="148"/>
  <c r="G22" i="148" s="1"/>
  <c r="F21" i="148"/>
  <c r="G21" i="148" s="1"/>
  <c r="E20" i="148"/>
  <c r="C20" i="148"/>
  <c r="F19" i="148"/>
  <c r="G19" i="148" s="1"/>
  <c r="G18" i="148"/>
  <c r="F17" i="148"/>
  <c r="G17" i="148" s="1"/>
  <c r="F16" i="148"/>
  <c r="G16" i="148" s="1"/>
  <c r="F15" i="148"/>
  <c r="G15" i="148" s="1"/>
  <c r="F14" i="148"/>
  <c r="G14" i="148" s="1"/>
  <c r="E13" i="148"/>
  <c r="C13" i="148"/>
  <c r="G12" i="148"/>
  <c r="G11" i="148"/>
  <c r="G10" i="148"/>
  <c r="G9" i="148"/>
  <c r="G8" i="148"/>
  <c r="F7" i="148"/>
  <c r="G7" i="148" s="1"/>
  <c r="E6" i="148"/>
  <c r="C6" i="148"/>
  <c r="C3" i="148"/>
  <c r="F158" i="3"/>
  <c r="F157" i="3"/>
  <c r="G157" i="3" s="1"/>
  <c r="F153" i="3"/>
  <c r="G153" i="3" s="1"/>
  <c r="F152" i="3"/>
  <c r="G152" i="3" s="1"/>
  <c r="F151" i="3"/>
  <c r="F150" i="3"/>
  <c r="G150" i="3" s="1"/>
  <c r="F149" i="3"/>
  <c r="G149" i="3" s="1"/>
  <c r="F148" i="3"/>
  <c r="G148" i="3" s="1"/>
  <c r="F147" i="3"/>
  <c r="F145" i="3"/>
  <c r="G145" i="3" s="1"/>
  <c r="F144" i="3"/>
  <c r="G144" i="3" s="1"/>
  <c r="F143" i="3"/>
  <c r="G143" i="3" s="1"/>
  <c r="F142" i="3"/>
  <c r="G142" i="3"/>
  <c r="F141" i="3"/>
  <c r="F139" i="3"/>
  <c r="G139" i="3" s="1"/>
  <c r="F138" i="3"/>
  <c r="F137" i="3"/>
  <c r="G137" i="3" s="1"/>
  <c r="F136" i="3"/>
  <c r="G136" i="3" s="1"/>
  <c r="F135" i="3"/>
  <c r="G135" i="3" s="1"/>
  <c r="F134" i="3"/>
  <c r="F132" i="3"/>
  <c r="G132" i="3" s="1"/>
  <c r="F131" i="3"/>
  <c r="G131" i="3" s="1"/>
  <c r="F130" i="3"/>
  <c r="F127" i="3"/>
  <c r="G127" i="3" s="1"/>
  <c r="F126" i="3"/>
  <c r="G126" i="3" s="1"/>
  <c r="F125" i="3"/>
  <c r="F124" i="3"/>
  <c r="G124" i="3"/>
  <c r="F123" i="3"/>
  <c r="G123" i="3" s="1"/>
  <c r="F122" i="3"/>
  <c r="G122" i="3" s="1"/>
  <c r="F121" i="3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F88" i="3"/>
  <c r="G88" i="3" s="1"/>
  <c r="F87" i="3"/>
  <c r="G87" i="3" s="1"/>
  <c r="F86" i="3"/>
  <c r="G86" i="3" s="1"/>
  <c r="F85" i="3"/>
  <c r="G85" i="3" s="1"/>
  <c r="F84" i="3"/>
  <c r="F83" i="3"/>
  <c r="G83" i="3" s="1"/>
  <c r="F81" i="3"/>
  <c r="G81" i="3" s="1"/>
  <c r="F80" i="3"/>
  <c r="G80" i="3" s="1"/>
  <c r="F79" i="3"/>
  <c r="G79" i="3" s="1"/>
  <c r="F77" i="3"/>
  <c r="G77" i="3" s="1"/>
  <c r="F76" i="3"/>
  <c r="G76" i="3" s="1"/>
  <c r="F74" i="3"/>
  <c r="G74" i="3" s="1"/>
  <c r="F73" i="3"/>
  <c r="G73" i="3" s="1"/>
  <c r="F72" i="3"/>
  <c r="G72" i="3" s="1"/>
  <c r="F71" i="3"/>
  <c r="G71" i="3" s="1"/>
  <c r="F69" i="3"/>
  <c r="G69" i="3" s="1"/>
  <c r="F68" i="3"/>
  <c r="G68" i="3" s="1"/>
  <c r="F67" i="3"/>
  <c r="G67" i="3" s="1"/>
  <c r="G66" i="3" s="1"/>
  <c r="F64" i="3"/>
  <c r="G64" i="3" s="1"/>
  <c r="F63" i="3"/>
  <c r="G63" i="3" s="1"/>
  <c r="F62" i="3"/>
  <c r="F61" i="3"/>
  <c r="F59" i="3"/>
  <c r="F58" i="3"/>
  <c r="F57" i="3"/>
  <c r="G57" i="3" s="1"/>
  <c r="F56" i="3"/>
  <c r="G56" i="3" s="1"/>
  <c r="F54" i="3"/>
  <c r="G54" i="3" s="1"/>
  <c r="F53" i="3"/>
  <c r="G53" i="3" s="1"/>
  <c r="F52" i="3"/>
  <c r="G52" i="3" s="1"/>
  <c r="F51" i="3"/>
  <c r="G51" i="3" s="1"/>
  <c r="F50" i="3"/>
  <c r="G50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F36" i="3"/>
  <c r="G36" i="3" s="1"/>
  <c r="F35" i="3"/>
  <c r="G35" i="3" s="1"/>
  <c r="F34" i="3"/>
  <c r="G34" i="3" s="1"/>
  <c r="F33" i="3"/>
  <c r="F32" i="3"/>
  <c r="F31" i="3"/>
  <c r="G31" i="3" s="1"/>
  <c r="F30" i="3"/>
  <c r="F28" i="3"/>
  <c r="G28" i="3" s="1"/>
  <c r="F27" i="3"/>
  <c r="G27" i="3" s="1"/>
  <c r="F26" i="3"/>
  <c r="G26" i="3" s="1"/>
  <c r="F25" i="3"/>
  <c r="G25" i="3" s="1"/>
  <c r="F24" i="3"/>
  <c r="F23" i="3"/>
  <c r="G23" i="3" s="1"/>
  <c r="F21" i="3"/>
  <c r="G21" i="3" s="1"/>
  <c r="F20" i="3"/>
  <c r="G20" i="3" s="1"/>
  <c r="F19" i="3"/>
  <c r="F18" i="3"/>
  <c r="G18" i="3" s="1"/>
  <c r="F17" i="3"/>
  <c r="G17" i="3" s="1"/>
  <c r="F16" i="3"/>
  <c r="F14" i="3"/>
  <c r="G14" i="3" s="1"/>
  <c r="F13" i="3"/>
  <c r="G13" i="3" s="1"/>
  <c r="F12" i="3"/>
  <c r="G12" i="3" s="1"/>
  <c r="F11" i="3"/>
  <c r="F10" i="3"/>
  <c r="G10" i="3" s="1"/>
  <c r="F9" i="3"/>
  <c r="G9" i="3" s="1"/>
  <c r="F154" i="1"/>
  <c r="F153" i="1"/>
  <c r="G153" i="1" s="1"/>
  <c r="F152" i="1"/>
  <c r="G152" i="1" s="1"/>
  <c r="F151" i="1"/>
  <c r="F150" i="1"/>
  <c r="F149" i="1"/>
  <c r="G149" i="1" s="1"/>
  <c r="F148" i="1"/>
  <c r="G148" i="1" s="1"/>
  <c r="F146" i="1"/>
  <c r="G146" i="1" s="1"/>
  <c r="F145" i="1"/>
  <c r="F144" i="1"/>
  <c r="G144" i="1" s="1"/>
  <c r="F143" i="1"/>
  <c r="G143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F134" i="1"/>
  <c r="G134" i="1" s="1"/>
  <c r="F133" i="1"/>
  <c r="G133" i="1" s="1"/>
  <c r="F132" i="1"/>
  <c r="G132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F123" i="1"/>
  <c r="G123" i="1" s="1"/>
  <c r="F122" i="1"/>
  <c r="G122" i="1" s="1"/>
  <c r="F121" i="1"/>
  <c r="G121" i="1" s="1"/>
  <c r="F120" i="1"/>
  <c r="G120" i="1" s="1"/>
  <c r="F119" i="1"/>
  <c r="G119" i="1" s="1"/>
  <c r="G118" i="1"/>
  <c r="F117" i="1"/>
  <c r="F112" i="1"/>
  <c r="G112" i="1" s="1"/>
  <c r="F111" i="1"/>
  <c r="G111" i="1" s="1"/>
  <c r="F110" i="1"/>
  <c r="G110" i="1" s="1"/>
  <c r="F109" i="1"/>
  <c r="G109" i="1" s="1"/>
  <c r="F108" i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F96" i="1"/>
  <c r="G96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F79" i="1"/>
  <c r="G79" i="1" s="1"/>
  <c r="F78" i="1"/>
  <c r="G78" i="1" s="1"/>
  <c r="F77" i="1"/>
  <c r="G77" i="1" s="1"/>
  <c r="F75" i="1"/>
  <c r="G75" i="1" s="1"/>
  <c r="F74" i="1"/>
  <c r="G74" i="1" s="1"/>
  <c r="F72" i="1"/>
  <c r="G72" i="1" s="1"/>
  <c r="F71" i="1"/>
  <c r="F70" i="1"/>
  <c r="G70" i="1" s="1"/>
  <c r="F69" i="1"/>
  <c r="G69" i="1" s="1"/>
  <c r="F67" i="1"/>
  <c r="G67" i="1" s="1"/>
  <c r="F66" i="1"/>
  <c r="F65" i="1"/>
  <c r="G65" i="1" s="1"/>
  <c r="F62" i="1"/>
  <c r="G62" i="1" s="1"/>
  <c r="F61" i="1"/>
  <c r="G61" i="1" s="1"/>
  <c r="F60" i="1"/>
  <c r="G60" i="1" s="1"/>
  <c r="F59" i="1"/>
  <c r="G59" i="1" s="1"/>
  <c r="F57" i="1"/>
  <c r="G57" i="1" s="1"/>
  <c r="F56" i="1"/>
  <c r="G56" i="1" s="1"/>
  <c r="F55" i="1"/>
  <c r="F54" i="1"/>
  <c r="F52" i="1"/>
  <c r="G52" i="1" s="1"/>
  <c r="F51" i="1"/>
  <c r="G51" i="1" s="1"/>
  <c r="F50" i="1"/>
  <c r="G50" i="1" s="1"/>
  <c r="F48" i="1"/>
  <c r="G48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4" i="1"/>
  <c r="G34" i="1" s="1"/>
  <c r="F33" i="1"/>
  <c r="G33" i="1" s="1"/>
  <c r="F32" i="1"/>
  <c r="G32" i="1" s="1"/>
  <c r="F31" i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19" i="1"/>
  <c r="G19" i="1" s="1"/>
  <c r="F18" i="1"/>
  <c r="G18" i="1" s="1"/>
  <c r="F17" i="1"/>
  <c r="G17" i="1" s="1"/>
  <c r="F16" i="1"/>
  <c r="G16" i="1" s="1"/>
  <c r="F15" i="1"/>
  <c r="F14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H7" i="147"/>
  <c r="I7" i="147" s="1"/>
  <c r="H4" i="73"/>
  <c r="H4" i="61"/>
  <c r="E25" i="147"/>
  <c r="D25" i="147"/>
  <c r="B25" i="147"/>
  <c r="H20" i="147"/>
  <c r="I20" i="147" s="1"/>
  <c r="H19" i="147"/>
  <c r="I19" i="147" s="1"/>
  <c r="H18" i="147"/>
  <c r="I18" i="147" s="1"/>
  <c r="H17" i="147"/>
  <c r="I17" i="147" s="1"/>
  <c r="H16" i="147"/>
  <c r="I16" i="147" s="1"/>
  <c r="H15" i="147"/>
  <c r="I15" i="147" s="1"/>
  <c r="H14" i="147"/>
  <c r="I14" i="147" s="1"/>
  <c r="H13" i="147"/>
  <c r="I13" i="147" s="1"/>
  <c r="H12" i="147"/>
  <c r="I12" i="147" s="1"/>
  <c r="H11" i="147"/>
  <c r="I11" i="147" s="1"/>
  <c r="H10" i="147"/>
  <c r="I10" i="147" s="1"/>
  <c r="H9" i="147"/>
  <c r="I9" i="147" s="1"/>
  <c r="H8" i="147"/>
  <c r="I8" i="147" s="1"/>
  <c r="H6" i="147"/>
  <c r="I6" i="147" s="1"/>
  <c r="H5" i="147"/>
  <c r="I5" i="147" s="1"/>
  <c r="E3" i="147"/>
  <c r="D3" i="147"/>
  <c r="H6" i="63"/>
  <c r="I6" i="63" s="1"/>
  <c r="H7" i="63"/>
  <c r="I7" i="63" s="1"/>
  <c r="H8" i="63"/>
  <c r="I8" i="63" s="1"/>
  <c r="H9" i="63"/>
  <c r="I9" i="63" s="1"/>
  <c r="H10" i="63"/>
  <c r="I10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5" i="63"/>
  <c r="G158" i="3"/>
  <c r="G151" i="3"/>
  <c r="G147" i="3"/>
  <c r="G138" i="3"/>
  <c r="G134" i="3"/>
  <c r="G130" i="3"/>
  <c r="G125" i="3"/>
  <c r="G121" i="3"/>
  <c r="G84" i="3"/>
  <c r="F82" i="3"/>
  <c r="G58" i="3"/>
  <c r="G61" i="3"/>
  <c r="G59" i="3"/>
  <c r="G33" i="3"/>
  <c r="G32" i="3"/>
  <c r="G24" i="3"/>
  <c r="G19" i="3"/>
  <c r="E146" i="3"/>
  <c r="E140" i="3"/>
  <c r="E133" i="3"/>
  <c r="E129" i="3"/>
  <c r="E114" i="3"/>
  <c r="E93" i="3"/>
  <c r="E82" i="3"/>
  <c r="E78" i="3"/>
  <c r="E75" i="3"/>
  <c r="E70" i="3"/>
  <c r="E66" i="3"/>
  <c r="E60" i="3"/>
  <c r="E55" i="3"/>
  <c r="E49" i="3"/>
  <c r="E37" i="3"/>
  <c r="E29" i="3"/>
  <c r="E22" i="3"/>
  <c r="E15" i="3"/>
  <c r="E8" i="3"/>
  <c r="G150" i="1"/>
  <c r="G151" i="1"/>
  <c r="G124" i="1"/>
  <c r="G108" i="1"/>
  <c r="G55" i="1"/>
  <c r="G54" i="1"/>
  <c r="G15" i="1"/>
  <c r="D147" i="1"/>
  <c r="D142" i="1"/>
  <c r="D135" i="1"/>
  <c r="D131" i="1"/>
  <c r="D116" i="1"/>
  <c r="D95" i="1"/>
  <c r="D80" i="1"/>
  <c r="D76" i="1"/>
  <c r="D73" i="1"/>
  <c r="D68" i="1"/>
  <c r="D64" i="1"/>
  <c r="D58" i="1"/>
  <c r="D53" i="1"/>
  <c r="D47" i="1"/>
  <c r="D35" i="1"/>
  <c r="D27" i="1"/>
  <c r="D20" i="1"/>
  <c r="D13" i="1"/>
  <c r="D6" i="1"/>
  <c r="G91" i="1"/>
  <c r="G159" i="1" s="1"/>
  <c r="E40" i="63"/>
  <c r="C29" i="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8" i="61"/>
  <c r="I7" i="61"/>
  <c r="I6" i="61"/>
  <c r="E29" i="61"/>
  <c r="E28" i="61"/>
  <c r="E27" i="61"/>
  <c r="E26" i="61"/>
  <c r="E25" i="61"/>
  <c r="E23" i="61"/>
  <c r="E22" i="61"/>
  <c r="E21" i="61"/>
  <c r="E20" i="61"/>
  <c r="E19" i="61"/>
  <c r="E7" i="61"/>
  <c r="E8" i="61"/>
  <c r="E9" i="61"/>
  <c r="E10" i="61"/>
  <c r="E11" i="61"/>
  <c r="E12" i="61"/>
  <c r="E13" i="61"/>
  <c r="E14" i="61"/>
  <c r="E15" i="61"/>
  <c r="E16" i="61"/>
  <c r="E6" i="61"/>
  <c r="I28" i="73"/>
  <c r="I27" i="73"/>
  <c r="I26" i="73"/>
  <c r="I25" i="73"/>
  <c r="I24" i="73"/>
  <c r="I23" i="73"/>
  <c r="I22" i="73"/>
  <c r="I21" i="73"/>
  <c r="I20" i="73"/>
  <c r="I19" i="73"/>
  <c r="I7" i="73"/>
  <c r="I8" i="73"/>
  <c r="I9" i="73"/>
  <c r="I10" i="73"/>
  <c r="I11" i="73"/>
  <c r="I12" i="73"/>
  <c r="I13" i="73"/>
  <c r="I14" i="73"/>
  <c r="I15" i="73"/>
  <c r="I16" i="73"/>
  <c r="I17" i="73"/>
  <c r="I6" i="73"/>
  <c r="E28" i="73"/>
  <c r="E27" i="73"/>
  <c r="E26" i="73"/>
  <c r="E25" i="73"/>
  <c r="E21" i="73"/>
  <c r="E22" i="73"/>
  <c r="E23" i="73"/>
  <c r="E20" i="73"/>
  <c r="E7" i="73"/>
  <c r="E8" i="73"/>
  <c r="E9" i="73"/>
  <c r="E10" i="73"/>
  <c r="E11" i="73"/>
  <c r="E12" i="73"/>
  <c r="E13" i="73"/>
  <c r="E14" i="73"/>
  <c r="E15" i="73"/>
  <c r="E16" i="73"/>
  <c r="E6" i="73"/>
  <c r="A31" i="75"/>
  <c r="A28" i="76" s="1"/>
  <c r="A37" i="75"/>
  <c r="A19" i="75"/>
  <c r="A13" i="75"/>
  <c r="A10" i="76" s="1"/>
  <c r="G154" i="1"/>
  <c r="C27" i="1"/>
  <c r="A4" i="76"/>
  <c r="A25" i="75"/>
  <c r="A22" i="76" s="1"/>
  <c r="A34" i="76"/>
  <c r="A16" i="76"/>
  <c r="H17" i="61"/>
  <c r="H30" i="61"/>
  <c r="D17" i="61"/>
  <c r="D18" i="61"/>
  <c r="D24" i="61"/>
  <c r="H18" i="73"/>
  <c r="H29" i="73"/>
  <c r="D18" i="73"/>
  <c r="D19" i="73"/>
  <c r="D24" i="73"/>
  <c r="C92" i="1"/>
  <c r="C3" i="1"/>
  <c r="C4" i="73" s="1"/>
  <c r="G4" i="73" s="1"/>
  <c r="C18" i="73"/>
  <c r="C140" i="3"/>
  <c r="C146" i="3"/>
  <c r="C133" i="3"/>
  <c r="C93" i="3"/>
  <c r="G29" i="73"/>
  <c r="C147" i="1"/>
  <c r="C135" i="1"/>
  <c r="C95" i="1"/>
  <c r="D3" i="63"/>
  <c r="C129" i="3"/>
  <c r="C114" i="3"/>
  <c r="C128" i="3" s="1"/>
  <c r="C82" i="3"/>
  <c r="C78" i="3"/>
  <c r="C75" i="3"/>
  <c r="C70" i="3"/>
  <c r="C66" i="3"/>
  <c r="C60" i="3"/>
  <c r="C55" i="3"/>
  <c r="C49" i="3"/>
  <c r="C37" i="3"/>
  <c r="C22" i="3"/>
  <c r="C15" i="3"/>
  <c r="C8" i="3"/>
  <c r="G17" i="61"/>
  <c r="C17" i="61"/>
  <c r="C142" i="1"/>
  <c r="C131" i="1"/>
  <c r="C116" i="1"/>
  <c r="C80" i="1"/>
  <c r="C76" i="1"/>
  <c r="C73" i="1"/>
  <c r="C68" i="1"/>
  <c r="C64" i="1"/>
  <c r="C58" i="1"/>
  <c r="C53" i="1"/>
  <c r="C47" i="1"/>
  <c r="C35" i="1"/>
  <c r="C20" i="1"/>
  <c r="C13" i="1"/>
  <c r="C6" i="1"/>
  <c r="G30" i="61"/>
  <c r="G31" i="61" s="1"/>
  <c r="C18" i="61"/>
  <c r="G18" i="73"/>
  <c r="C19" i="73"/>
  <c r="C24" i="61"/>
  <c r="C24" i="73"/>
  <c r="B40" i="63"/>
  <c r="D40" i="63"/>
  <c r="D160" i="150"/>
  <c r="I2" i="61"/>
  <c r="D30" i="76" l="1"/>
  <c r="E155" i="148"/>
  <c r="G131" i="148"/>
  <c r="C29" i="73"/>
  <c r="G142" i="149"/>
  <c r="E89" i="154"/>
  <c r="G75" i="154"/>
  <c r="G75" i="158"/>
  <c r="G78" i="158"/>
  <c r="E128" i="158"/>
  <c r="E155" i="158" s="1"/>
  <c r="G53" i="150"/>
  <c r="D31" i="76"/>
  <c r="E154" i="3"/>
  <c r="G68" i="150"/>
  <c r="F73" i="150"/>
  <c r="E155" i="150"/>
  <c r="G129" i="158"/>
  <c r="F82" i="158"/>
  <c r="C155" i="1"/>
  <c r="B25" i="76" s="1"/>
  <c r="E25" i="76" s="1"/>
  <c r="C154" i="3"/>
  <c r="C155" i="3" s="1"/>
  <c r="F22" i="3"/>
  <c r="F135" i="1"/>
  <c r="E87" i="148"/>
  <c r="G53" i="149"/>
  <c r="G68" i="149"/>
  <c r="F68" i="150"/>
  <c r="D65" i="158"/>
  <c r="G82" i="158"/>
  <c r="C154" i="158"/>
  <c r="I4" i="61"/>
  <c r="D25" i="76"/>
  <c r="F13" i="1"/>
  <c r="F131" i="1"/>
  <c r="F64" i="148"/>
  <c r="C130" i="148"/>
  <c r="C130" i="149"/>
  <c r="F55" i="154"/>
  <c r="G70" i="154"/>
  <c r="D154" i="158"/>
  <c r="D155" i="158" s="1"/>
  <c r="D87" i="1"/>
  <c r="G76" i="1"/>
  <c r="C87" i="149"/>
  <c r="C161" i="149" s="1"/>
  <c r="C4" i="61"/>
  <c r="G4" i="61" s="1"/>
  <c r="D30" i="61"/>
  <c r="D31" i="61" s="1"/>
  <c r="I30" i="61"/>
  <c r="E161" i="1"/>
  <c r="F13" i="149"/>
  <c r="D89" i="158"/>
  <c r="F70" i="158"/>
  <c r="F58" i="1"/>
  <c r="C30" i="73"/>
  <c r="F60" i="3"/>
  <c r="G62" i="3"/>
  <c r="G60" i="3" s="1"/>
  <c r="F20" i="1"/>
  <c r="F114" i="3"/>
  <c r="F133" i="154"/>
  <c r="G78" i="154"/>
  <c r="F60" i="154"/>
  <c r="F70" i="154"/>
  <c r="G115" i="3"/>
  <c r="G133" i="3"/>
  <c r="F129" i="3"/>
  <c r="F146" i="3"/>
  <c r="F55" i="3"/>
  <c r="F78" i="3"/>
  <c r="F66" i="3"/>
  <c r="G70" i="3"/>
  <c r="F29" i="3"/>
  <c r="F70" i="3"/>
  <c r="F116" i="150"/>
  <c r="F142" i="150"/>
  <c r="F27" i="150"/>
  <c r="G28" i="150"/>
  <c r="G27" i="150" s="1"/>
  <c r="F53" i="150"/>
  <c r="F58" i="150"/>
  <c r="F80" i="150"/>
  <c r="F35" i="150"/>
  <c r="G74" i="150"/>
  <c r="G73" i="150" s="1"/>
  <c r="G59" i="150"/>
  <c r="G58" i="150" s="1"/>
  <c r="F147" i="149"/>
  <c r="G142" i="148"/>
  <c r="F35" i="148"/>
  <c r="G68" i="148"/>
  <c r="F80" i="148"/>
  <c r="F76" i="148"/>
  <c r="D130" i="1"/>
  <c r="F116" i="149"/>
  <c r="F116" i="148"/>
  <c r="G117" i="149"/>
  <c r="G116" i="149" s="1"/>
  <c r="E130" i="148"/>
  <c r="I25" i="147"/>
  <c r="F73" i="1"/>
  <c r="G6" i="1"/>
  <c r="F93" i="3"/>
  <c r="E128" i="3"/>
  <c r="G94" i="3"/>
  <c r="G93" i="3" s="1"/>
  <c r="F75" i="3"/>
  <c r="E65" i="154"/>
  <c r="E90" i="154" s="1"/>
  <c r="F37" i="154"/>
  <c r="C128" i="158"/>
  <c r="C155" i="158" s="1"/>
  <c r="G37" i="154"/>
  <c r="G55" i="3"/>
  <c r="G49" i="3"/>
  <c r="G22" i="3"/>
  <c r="C30" i="61"/>
  <c r="C31" i="61" s="1"/>
  <c r="D8" i="76" s="1"/>
  <c r="G30" i="73"/>
  <c r="D26" i="76" s="1"/>
  <c r="E19" i="73"/>
  <c r="G31" i="73"/>
  <c r="E18" i="73"/>
  <c r="C130" i="150"/>
  <c r="C156" i="150" s="1"/>
  <c r="G53" i="148"/>
  <c r="G27" i="148"/>
  <c r="C130" i="1"/>
  <c r="B24" i="76" s="1"/>
  <c r="G58" i="1"/>
  <c r="G20" i="1"/>
  <c r="F15" i="3"/>
  <c r="G16" i="3"/>
  <c r="G15" i="3" s="1"/>
  <c r="G141" i="3"/>
  <c r="G140" i="3" s="1"/>
  <c r="F140" i="3"/>
  <c r="F147" i="1"/>
  <c r="F133" i="3"/>
  <c r="G31" i="1"/>
  <c r="G27" i="1" s="1"/>
  <c r="F27" i="1"/>
  <c r="G35" i="1"/>
  <c r="G49" i="1"/>
  <c r="G47" i="1" s="1"/>
  <c r="F47" i="1"/>
  <c r="F116" i="1"/>
  <c r="G117" i="1"/>
  <c r="G116" i="1" s="1"/>
  <c r="G145" i="1"/>
  <c r="G142" i="1" s="1"/>
  <c r="F142" i="1"/>
  <c r="G37" i="149"/>
  <c r="G35" i="149" s="1"/>
  <c r="F35" i="149"/>
  <c r="G83" i="154"/>
  <c r="G82" i="154" s="1"/>
  <c r="F82" i="154"/>
  <c r="G61" i="158"/>
  <c r="G60" i="158" s="1"/>
  <c r="F60" i="158"/>
  <c r="F64" i="1"/>
  <c r="G66" i="1"/>
  <c r="G64" i="1" s="1"/>
  <c r="F8" i="3"/>
  <c r="G11" i="3"/>
  <c r="G8" i="3" s="1"/>
  <c r="G14" i="1"/>
  <c r="G13" i="1" s="1"/>
  <c r="G136" i="1"/>
  <c r="G135" i="1" s="1"/>
  <c r="G129" i="3"/>
  <c r="I5" i="63"/>
  <c r="I40" i="63" s="1"/>
  <c r="H40" i="63"/>
  <c r="G97" i="1"/>
  <c r="G95" i="1" s="1"/>
  <c r="F95" i="1"/>
  <c r="F68" i="1"/>
  <c r="G71" i="1"/>
  <c r="G68" i="1" s="1"/>
  <c r="G30" i="3"/>
  <c r="G29" i="3" s="1"/>
  <c r="F6" i="1"/>
  <c r="F76" i="1"/>
  <c r="F35" i="1"/>
  <c r="G81" i="1"/>
  <c r="G80" i="1" s="1"/>
  <c r="F80" i="1"/>
  <c r="F37" i="3"/>
  <c r="G38" i="3"/>
  <c r="G37" i="3" s="1"/>
  <c r="D155" i="1"/>
  <c r="E89" i="3"/>
  <c r="G75" i="3"/>
  <c r="F6" i="148"/>
  <c r="E87" i="149"/>
  <c r="G56" i="158"/>
  <c r="G55" i="158" s="1"/>
  <c r="F55" i="158"/>
  <c r="C89" i="3"/>
  <c r="C31" i="73"/>
  <c r="C63" i="1"/>
  <c r="B6" i="76" s="1"/>
  <c r="C87" i="1"/>
  <c r="B7" i="76" s="1"/>
  <c r="D24" i="76"/>
  <c r="G53" i="1"/>
  <c r="E65" i="3"/>
  <c r="G146" i="3"/>
  <c r="F53" i="1"/>
  <c r="G73" i="1"/>
  <c r="F47" i="148"/>
  <c r="G148" i="148"/>
  <c r="G147" i="148" s="1"/>
  <c r="F147" i="148"/>
  <c r="G9" i="149"/>
  <c r="G6" i="149" s="1"/>
  <c r="F6" i="149"/>
  <c r="F64" i="150"/>
  <c r="G65" i="150"/>
  <c r="G64" i="150" s="1"/>
  <c r="G116" i="150"/>
  <c r="C65" i="154"/>
  <c r="C90" i="154" s="1"/>
  <c r="G132" i="154"/>
  <c r="G129" i="154" s="1"/>
  <c r="F129" i="154"/>
  <c r="G30" i="158"/>
  <c r="F29" i="158"/>
  <c r="C65" i="3"/>
  <c r="C90" i="3" s="1"/>
  <c r="G82" i="3"/>
  <c r="H31" i="61"/>
  <c r="E24" i="73"/>
  <c r="I18" i="73"/>
  <c r="I29" i="73"/>
  <c r="E17" i="61"/>
  <c r="E18" i="61"/>
  <c r="E24" i="61"/>
  <c r="I17" i="61"/>
  <c r="D63" i="1"/>
  <c r="G131" i="1"/>
  <c r="G147" i="1"/>
  <c r="G114" i="3"/>
  <c r="F49" i="3"/>
  <c r="G78" i="3"/>
  <c r="G76" i="149"/>
  <c r="E63" i="150"/>
  <c r="F49" i="154"/>
  <c r="G50" i="154"/>
  <c r="G49" i="154" s="1"/>
  <c r="G95" i="154"/>
  <c r="G93" i="154" s="1"/>
  <c r="F93" i="154"/>
  <c r="G115" i="154"/>
  <c r="G114" i="154" s="1"/>
  <c r="F114" i="154"/>
  <c r="G15" i="158"/>
  <c r="G39" i="158"/>
  <c r="G37" i="158" s="1"/>
  <c r="F37" i="158"/>
  <c r="F129" i="158"/>
  <c r="E63" i="148"/>
  <c r="F53" i="148"/>
  <c r="F58" i="148"/>
  <c r="G76" i="148"/>
  <c r="F131" i="148"/>
  <c r="D63" i="149"/>
  <c r="E63" i="149"/>
  <c r="F64" i="149"/>
  <c r="E155" i="149"/>
  <c r="F135" i="149"/>
  <c r="C63" i="150"/>
  <c r="F6" i="150"/>
  <c r="F47" i="150"/>
  <c r="C87" i="150"/>
  <c r="C161" i="150" s="1"/>
  <c r="F76" i="150"/>
  <c r="F22" i="154"/>
  <c r="F140" i="154"/>
  <c r="C65" i="158"/>
  <c r="F22" i="158"/>
  <c r="F49" i="158"/>
  <c r="E89" i="158"/>
  <c r="G93" i="158"/>
  <c r="F140" i="158"/>
  <c r="G6" i="148"/>
  <c r="F20" i="148"/>
  <c r="F68" i="148"/>
  <c r="F73" i="148"/>
  <c r="D161" i="148"/>
  <c r="F135" i="148"/>
  <c r="F20" i="149"/>
  <c r="G27" i="149"/>
  <c r="F47" i="149"/>
  <c r="G80" i="149"/>
  <c r="C155" i="149"/>
  <c r="C156" i="149" s="1"/>
  <c r="F131" i="149"/>
  <c r="G135" i="149"/>
  <c r="F142" i="149"/>
  <c r="G147" i="149"/>
  <c r="F13" i="150"/>
  <c r="G47" i="150"/>
  <c r="G80" i="150"/>
  <c r="F135" i="150"/>
  <c r="F8" i="154"/>
  <c r="F29" i="154"/>
  <c r="F66" i="154"/>
  <c r="C128" i="154"/>
  <c r="C155" i="154" s="1"/>
  <c r="F146" i="154"/>
  <c r="C89" i="158"/>
  <c r="F66" i="158"/>
  <c r="C63" i="148"/>
  <c r="F27" i="148"/>
  <c r="G64" i="148"/>
  <c r="C155" i="148"/>
  <c r="C156" i="148" s="1"/>
  <c r="C63" i="149"/>
  <c r="D87" i="149"/>
  <c r="D161" i="149" s="1"/>
  <c r="F76" i="149"/>
  <c r="E87" i="150"/>
  <c r="E161" i="150" s="1"/>
  <c r="E130" i="150"/>
  <c r="E156" i="150" s="1"/>
  <c r="E65" i="158"/>
  <c r="I2" i="147"/>
  <c r="I2" i="63"/>
  <c r="D29" i="73"/>
  <c r="H30" i="73"/>
  <c r="H31" i="73"/>
  <c r="D31" i="73"/>
  <c r="G13" i="148"/>
  <c r="G20" i="148"/>
  <c r="G47" i="148"/>
  <c r="G135" i="148"/>
  <c r="G20" i="150"/>
  <c r="G95" i="150"/>
  <c r="G131" i="150"/>
  <c r="G147" i="150"/>
  <c r="G32" i="73"/>
  <c r="G32" i="61"/>
  <c r="D6" i="76"/>
  <c r="C32" i="61"/>
  <c r="G95" i="148"/>
  <c r="G13" i="149"/>
  <c r="G58" i="149"/>
  <c r="G73" i="149"/>
  <c r="G13" i="150"/>
  <c r="G142" i="150"/>
  <c r="H32" i="61"/>
  <c r="D32" i="61"/>
  <c r="D12" i="76"/>
  <c r="H25" i="147"/>
  <c r="G59" i="148"/>
  <c r="G58" i="148" s="1"/>
  <c r="G74" i="148"/>
  <c r="G73" i="148" s="1"/>
  <c r="G81" i="148"/>
  <c r="G80" i="148" s="1"/>
  <c r="F27" i="149"/>
  <c r="G48" i="149"/>
  <c r="G47" i="149" s="1"/>
  <c r="F53" i="149"/>
  <c r="F58" i="149"/>
  <c r="G65" i="149"/>
  <c r="G64" i="149" s="1"/>
  <c r="F68" i="149"/>
  <c r="F73" i="149"/>
  <c r="F80" i="149"/>
  <c r="F131" i="150"/>
  <c r="F147" i="150"/>
  <c r="G38" i="148"/>
  <c r="G35" i="148" s="1"/>
  <c r="F95" i="148"/>
  <c r="G117" i="148"/>
  <c r="G116" i="148" s="1"/>
  <c r="F142" i="148"/>
  <c r="G21" i="149"/>
  <c r="G20" i="149" s="1"/>
  <c r="G132" i="149"/>
  <c r="G131" i="149" s="1"/>
  <c r="G7" i="150"/>
  <c r="G6" i="150" s="1"/>
  <c r="F20" i="150"/>
  <c r="G77" i="150"/>
  <c r="G76" i="150" s="1"/>
  <c r="G15" i="154"/>
  <c r="G133" i="154"/>
  <c r="F95" i="150"/>
  <c r="F130" i="150" s="1"/>
  <c r="F13" i="148"/>
  <c r="G8" i="154"/>
  <c r="G23" i="154"/>
  <c r="G22" i="154" s="1"/>
  <c r="G147" i="154"/>
  <c r="G146" i="154" s="1"/>
  <c r="G22" i="158"/>
  <c r="G70" i="158"/>
  <c r="G133" i="158"/>
  <c r="F15" i="154"/>
  <c r="G30" i="154"/>
  <c r="G29" i="154" s="1"/>
  <c r="G61" i="154"/>
  <c r="G60" i="154" s="1"/>
  <c r="G67" i="154"/>
  <c r="G66" i="154" s="1"/>
  <c r="G141" i="154"/>
  <c r="G140" i="154" s="1"/>
  <c r="F75" i="154"/>
  <c r="F78" i="154"/>
  <c r="G8" i="158"/>
  <c r="G29" i="158"/>
  <c r="G140" i="158"/>
  <c r="F8" i="158"/>
  <c r="G67" i="158"/>
  <c r="G66" i="158" s="1"/>
  <c r="F93" i="158"/>
  <c r="F128" i="158" s="1"/>
  <c r="F155" i="158" s="1"/>
  <c r="F15" i="158"/>
  <c r="G115" i="158"/>
  <c r="G114" i="158" s="1"/>
  <c r="F133" i="158"/>
  <c r="F146" i="158"/>
  <c r="F75" i="158"/>
  <c r="F78" i="158"/>
  <c r="F155" i="148" l="1"/>
  <c r="G155" i="148" s="1"/>
  <c r="E156" i="148"/>
  <c r="E161" i="148"/>
  <c r="E155" i="3"/>
  <c r="D90" i="158"/>
  <c r="D156" i="1"/>
  <c r="D7" i="76"/>
  <c r="E90" i="158"/>
  <c r="E30" i="61"/>
  <c r="E31" i="61" s="1"/>
  <c r="I31" i="61"/>
  <c r="D37" i="76"/>
  <c r="C161" i="1"/>
  <c r="F89" i="3"/>
  <c r="H33" i="61"/>
  <c r="E7" i="76"/>
  <c r="F87" i="1"/>
  <c r="B13" i="76" s="1"/>
  <c r="G89" i="154"/>
  <c r="D33" i="61"/>
  <c r="F128" i="3"/>
  <c r="F130" i="1"/>
  <c r="B30" i="76" s="1"/>
  <c r="E30" i="76" s="1"/>
  <c r="G128" i="154"/>
  <c r="G154" i="154"/>
  <c r="F154" i="3"/>
  <c r="E90" i="3"/>
  <c r="F87" i="148"/>
  <c r="F161" i="148" s="1"/>
  <c r="E160" i="1"/>
  <c r="F130" i="148"/>
  <c r="E161" i="149"/>
  <c r="F63" i="150"/>
  <c r="F160" i="150" s="1"/>
  <c r="D32" i="76"/>
  <c r="E32" i="61"/>
  <c r="E29" i="73"/>
  <c r="F63" i="1"/>
  <c r="F89" i="154"/>
  <c r="G154" i="3"/>
  <c r="G65" i="3"/>
  <c r="D36" i="76"/>
  <c r="I32" i="61"/>
  <c r="C32" i="73"/>
  <c r="E31" i="73"/>
  <c r="I30" i="73"/>
  <c r="I31" i="73"/>
  <c r="D18" i="76"/>
  <c r="G130" i="150"/>
  <c r="G63" i="150"/>
  <c r="E24" i="76"/>
  <c r="C156" i="1"/>
  <c r="B26" i="76" s="1"/>
  <c r="E26" i="76" s="1"/>
  <c r="C88" i="149"/>
  <c r="C160" i="149"/>
  <c r="G89" i="158"/>
  <c r="F155" i="150"/>
  <c r="F156" i="150" s="1"/>
  <c r="G87" i="149"/>
  <c r="F63" i="149"/>
  <c r="G87" i="150"/>
  <c r="G63" i="149"/>
  <c r="C88" i="148"/>
  <c r="C160" i="148"/>
  <c r="C90" i="158"/>
  <c r="E88" i="149"/>
  <c r="G128" i="3"/>
  <c r="D88" i="1"/>
  <c r="D160" i="1"/>
  <c r="G89" i="3"/>
  <c r="G130" i="1"/>
  <c r="B36" i="76" s="1"/>
  <c r="G87" i="1"/>
  <c r="B19" i="76" s="1"/>
  <c r="G128" i="158"/>
  <c r="F63" i="148"/>
  <c r="G130" i="148"/>
  <c r="F155" i="149"/>
  <c r="G155" i="149" s="1"/>
  <c r="D160" i="149"/>
  <c r="D88" i="149"/>
  <c r="F128" i="154"/>
  <c r="F155" i="154" s="1"/>
  <c r="C88" i="1"/>
  <c r="B8" i="76" s="1"/>
  <c r="E8" i="76" s="1"/>
  <c r="C160" i="1"/>
  <c r="G63" i="1"/>
  <c r="F65" i="3"/>
  <c r="D161" i="150"/>
  <c r="C160" i="150"/>
  <c r="C88" i="150"/>
  <c r="D160" i="148"/>
  <c r="G65" i="158"/>
  <c r="F65" i="154"/>
  <c r="F89" i="158"/>
  <c r="G154" i="158"/>
  <c r="F87" i="149"/>
  <c r="G87" i="148"/>
  <c r="C161" i="148"/>
  <c r="E160" i="148"/>
  <c r="E88" i="148"/>
  <c r="E160" i="150"/>
  <c r="E88" i="150"/>
  <c r="F87" i="150"/>
  <c r="F88" i="150" s="1"/>
  <c r="D161" i="1"/>
  <c r="F155" i="1"/>
  <c r="E6" i="76"/>
  <c r="F65" i="158"/>
  <c r="G63" i="148"/>
  <c r="D30" i="73"/>
  <c r="D13" i="76"/>
  <c r="G65" i="154"/>
  <c r="G33" i="61"/>
  <c r="C33" i="61"/>
  <c r="F156" i="148" l="1"/>
  <c r="E13" i="76"/>
  <c r="G161" i="149"/>
  <c r="D19" i="76"/>
  <c r="G155" i="154"/>
  <c r="I33" i="61"/>
  <c r="F90" i="3"/>
  <c r="G88" i="150"/>
  <c r="F90" i="158"/>
  <c r="G90" i="158"/>
  <c r="G90" i="154"/>
  <c r="F88" i="149"/>
  <c r="F155" i="3"/>
  <c r="F156" i="1"/>
  <c r="B32" i="76" s="1"/>
  <c r="E32" i="76" s="1"/>
  <c r="F160" i="1"/>
  <c r="F90" i="154"/>
  <c r="G155" i="150"/>
  <c r="G161" i="150" s="1"/>
  <c r="G161" i="148"/>
  <c r="G156" i="148"/>
  <c r="F160" i="148"/>
  <c r="G156" i="150"/>
  <c r="F88" i="148"/>
  <c r="E33" i="61"/>
  <c r="E36" i="76"/>
  <c r="E30" i="73"/>
  <c r="I32" i="73" s="1"/>
  <c r="F88" i="1"/>
  <c r="B14" i="76" s="1"/>
  <c r="B12" i="76"/>
  <c r="E12" i="76" s="1"/>
  <c r="G155" i="3"/>
  <c r="G90" i="3"/>
  <c r="E19" i="76"/>
  <c r="D38" i="76"/>
  <c r="G160" i="150"/>
  <c r="G88" i="149"/>
  <c r="F161" i="150"/>
  <c r="G155" i="158"/>
  <c r="G155" i="1"/>
  <c r="G156" i="1" s="1"/>
  <c r="B38" i="76" s="1"/>
  <c r="B31" i="76"/>
  <c r="E31" i="76" s="1"/>
  <c r="F161" i="149"/>
  <c r="B18" i="76"/>
  <c r="E18" i="76" s="1"/>
  <c r="G88" i="1"/>
  <c r="B20" i="76" s="1"/>
  <c r="G160" i="1"/>
  <c r="F161" i="1"/>
  <c r="D32" i="73"/>
  <c r="H32" i="73"/>
  <c r="D14" i="76"/>
  <c r="G160" i="148"/>
  <c r="G88" i="148"/>
  <c r="E38" i="76" l="1"/>
  <c r="D20" i="76"/>
  <c r="E20" i="76" s="1"/>
  <c r="E32" i="73"/>
  <c r="E14" i="76"/>
  <c r="B37" i="76"/>
  <c r="E37" i="76" s="1"/>
  <c r="G161" i="1"/>
  <c r="E95" i="149" l="1"/>
  <c r="E130" i="149" s="1"/>
  <c r="F100" i="149"/>
  <c r="F95" i="149" s="1"/>
  <c r="F130" i="149" s="1"/>
  <c r="F156" i="149" l="1"/>
  <c r="F160" i="149"/>
  <c r="E156" i="149"/>
  <c r="E160" i="149"/>
  <c r="G100" i="149"/>
  <c r="G95" i="149" s="1"/>
  <c r="G130" i="149" s="1"/>
  <c r="G156" i="149" l="1"/>
  <c r="G160" i="149"/>
</calcChain>
</file>

<file path=xl/sharedStrings.xml><?xml version="1.0" encoding="utf-8"?>
<sst xmlns="http://schemas.openxmlformats.org/spreadsheetml/2006/main" count="2687" uniqueCount="529">
  <si>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</si>
  <si>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</si>
  <si>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</si>
  <si>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</si>
  <si>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</si>
  <si>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</si>
  <si>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</si>
  <si>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</si>
  <si>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</si>
  <si>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</si>
  <si>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</si>
  <si>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</si>
  <si>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</si>
  <si>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</si>
  <si>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</si>
  <si>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</si>
  <si>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</si>
  <si>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</si>
  <si>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</si>
  <si>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</si>
  <si>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</si>
  <si>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</si>
  <si>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</si>
  <si>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</si>
  <si>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</si>
  <si>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</si>
  <si>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</si>
  <si>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</si>
  <si>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</si>
  <si>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</si>
  <si>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</si>
  <si>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</si>
  <si>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</si>
  <si>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</si>
  <si>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</si>
  <si>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</si>
  <si>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</si>
  <si>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</si>
  <si>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</si>
  <si>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</si>
  <si>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</si>
  <si>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</si>
  <si>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</si>
  <si>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</si>
  <si>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</si>
  <si>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</si>
  <si>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</si>
  <si>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</si>
  <si>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</si>
  <si>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</si>
  <si>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</si>
  <si>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</si>
  <si>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</si>
  <si>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</si>
  <si>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</si>
  <si>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</si>
  <si>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</si>
  <si>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</si>
  <si>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</si>
  <si>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</si>
  <si>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</si>
  <si>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</si>
  <si>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</si>
  <si>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</si>
  <si>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</si>
  <si>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</si>
  <si>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</si>
  <si>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</si>
  <si>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</si>
  <si>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</si>
  <si>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</si>
  <si>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</si>
  <si>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</si>
  <si>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</si>
  <si>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</si>
  <si>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</si>
  <si>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</si>
  <si>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</si>
  <si>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</si>
  <si>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</si>
  <si>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</si>
  <si>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</si>
  <si>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</si>
  <si>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</si>
  <si>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</si>
  <si>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</si>
  <si>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</si>
  <si>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</si>
  <si>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</si>
  <si>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</si>
  <si>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</si>
  <si>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</si>
  <si>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</si>
  <si>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</si>
  <si>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</si>
  <si>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</si>
  <si>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</si>
  <si>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</si>
  <si>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</si>
  <si>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</si>
  <si>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</si>
  <si>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</si>
  <si>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</si>
  <si>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</si>
  <si>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</si>
  <si>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</si>
  <si>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</si>
  <si>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</si>
  <si>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</si>
  <si>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</si>
  <si>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</si>
  <si>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</si>
  <si>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</si>
  <si>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</si>
  <si>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</si>
  <si>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</si>
  <si>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</si>
  <si>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</si>
  <si>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</si>
  <si>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</si>
  <si>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</si>
  <si>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</si>
  <si>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</si>
  <si>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</si>
  <si>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</si>
  <si>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</si>
  <si>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</si>
  <si>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</si>
  <si>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</si>
  <si>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</si>
  <si>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</si>
  <si>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</si>
  <si>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</si>
  <si>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</si>
  <si>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</si>
  <si>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</si>
  <si>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</si>
  <si>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</si>
  <si>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</si>
  <si>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</si>
  <si>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</si>
  <si>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</si>
  <si>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</si>
  <si>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</si>
  <si>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</si>
  <si>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</si>
  <si>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</si>
  <si>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</si>
  <si>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</si>
  <si>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</si>
  <si>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</si>
  <si>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</si>
  <si>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</si>
  <si>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</si>
  <si>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</si>
  <si>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</si>
  <si>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</si>
  <si>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</si>
  <si>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</si>
  <si>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</si>
  <si>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</si>
  <si>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</si>
  <si>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</si>
  <si>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</si>
  <si>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</si>
  <si>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</si>
  <si>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</si>
  <si>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</si>
  <si>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</si>
  <si>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</si>
  <si>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</si>
  <si>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</si>
  <si>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</si>
  <si>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</si>
  <si>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</si>
  <si>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</si>
  <si>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</si>
  <si>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</si>
  <si>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</si>
  <si>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</si>
  <si>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</si>
  <si>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</si>
  <si>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</si>
  <si>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</si>
  <si>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</si>
  <si>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</si>
  <si>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</si>
  <si>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</si>
  <si>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</si>
  <si>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</si>
  <si>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</si>
  <si>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</si>
  <si>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</si>
  <si>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</si>
  <si>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</si>
  <si>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</si>
  <si>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</si>
  <si>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</si>
  <si>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</si>
  <si>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</si>
  <si>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</si>
  <si>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</si>
  <si>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</si>
  <si>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</si>
  <si>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</si>
  <si>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</si>
  <si>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</si>
  <si>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</si>
  <si>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</si>
  <si>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</si>
  <si>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</si>
  <si>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</si>
  <si>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</si>
  <si>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</si>
  <si>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</si>
  <si>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</si>
  <si>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</si>
  <si>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</si>
  <si>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</si>
  <si>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</si>
  <si>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</si>
  <si>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</si>
  <si>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</si>
  <si>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</si>
  <si>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</si>
  <si>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</si>
  <si>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</si>
  <si>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</si>
  <si>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</si>
  <si>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</si>
  <si>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</si>
  <si>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</si>
  <si>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</si>
  <si>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</si>
  <si>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</si>
  <si>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</si>
  <si>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</si>
  <si>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</si>
  <si>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</si>
  <si>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</si>
  <si>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</si>
  <si>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</si>
  <si>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</si>
  <si>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</si>
  <si>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</si>
  <si>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</si>
  <si>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</si>
  <si>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</si>
  <si>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</si>
  <si>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</si>
  <si>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</si>
  <si>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</si>
  <si>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</si>
  <si>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</si>
  <si>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</si>
  <si>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</si>
  <si>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</si>
  <si>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</si>
  <si>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</si>
  <si>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</si>
  <si>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</si>
  <si>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</si>
  <si>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</si>
  <si>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</si>
  <si>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</si>
  <si>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</si>
  <si>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</si>
  <si>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</si>
  <si>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</si>
  <si>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</si>
  <si>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</si>
  <si>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</si>
  <si>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</si>
  <si>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</si>
  <si>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</si>
  <si>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</si>
  <si>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</si>
  <si>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</si>
  <si>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</si>
  <si>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</si>
  <si>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</si>
  <si>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</si>
  <si>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</si>
  <si>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</si>
  <si>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</si>
  <si>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</si>
  <si>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</si>
  <si>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</si>
  <si>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</si>
  <si>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</si>
  <si>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</si>
  <si>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</si>
  <si>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</si>
  <si>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</si>
  <si>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</si>
  <si>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</si>
  <si>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</si>
  <si>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</si>
  <si>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</si>
  <si>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</si>
  <si>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</si>
  <si>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</si>
  <si>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</si>
  <si>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</si>
  <si>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</si>
  <si>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</si>
  <si>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</si>
  <si>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</si>
  <si>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</si>
  <si>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</si>
  <si>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</si>
  <si>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</si>
  <si>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</si>
  <si>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</si>
  <si>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</si>
  <si>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</si>
  <si>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</si>
  <si>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</si>
  <si>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</si>
  <si>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</si>
  <si>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</si>
  <si>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</si>
  <si>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</si>
  <si>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</si>
  <si>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</si>
  <si>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</si>
  <si>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</si>
  <si>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</si>
  <si>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</si>
  <si>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</si>
  <si>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</si>
  <si>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</si>
  <si>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</si>
  <si>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</si>
  <si>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</si>
  <si>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</si>
  <si>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</si>
  <si>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</si>
  <si>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</si>
  <si>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</si>
  <si>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</si>
  <si>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</si>
  <si>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</si>
  <si>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</si>
  <si>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</si>
  <si>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</si>
  <si>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</si>
  <si>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</si>
  <si>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</si>
  <si>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</si>
  <si>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</si>
  <si>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</si>
  <si>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</si>
  <si>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</si>
  <si>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</si>
  <si>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</si>
  <si>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</si>
  <si>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</si>
  <si>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</si>
  <si>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</si>
  <si>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</si>
  <si>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</si>
  <si>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</si>
  <si>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</si>
  <si>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</si>
  <si>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</si>
  <si>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</si>
  <si>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</si>
  <si>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</si>
  <si>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</si>
  <si>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</si>
  <si>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</si>
  <si>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</si>
  <si>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</si>
  <si>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</si>
  <si>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</si>
  <si>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</si>
  <si>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</si>
  <si>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</si>
  <si>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</si>
  <si>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</si>
  <si>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</si>
  <si>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</si>
  <si>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</si>
  <si>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</si>
  <si>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</si>
  <si>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</si>
  <si>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</si>
  <si>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</si>
  <si>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</si>
  <si>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</si>
  <si>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</si>
  <si>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</si>
  <si>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</si>
  <si>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</si>
  <si>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</si>
  <si>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</si>
  <si>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</si>
  <si>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</si>
  <si>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</si>
  <si>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</si>
  <si>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</si>
  <si>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</si>
  <si>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</si>
  <si>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</si>
  <si>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</si>
  <si>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</si>
  <si>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</si>
  <si>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</si>
  <si>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</si>
  <si>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</si>
  <si>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</si>
  <si>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</si>
  <si>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</si>
  <si>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</si>
  <si>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</si>
  <si>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</si>
  <si>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</si>
  <si>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</si>
  <si>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</si>
  <si>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</si>
  <si>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</si>
  <si>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</si>
  <si>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</si>
  <si>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</si>
  <si>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</si>
  <si>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</si>
  <si>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</si>
  <si>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</si>
  <si>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</si>
  <si>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</si>
  <si>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</si>
  <si>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</si>
  <si>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</si>
  <si>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5.2. melléklet</t>
  </si>
  <si>
    <t>5.3. melléklet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</si>
  <si>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</si>
  <si>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</si>
  <si>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</si>
  <si>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</si>
  <si>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</si>
  <si>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</si>
  <si>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</si>
  <si>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</si>
  <si>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</si>
  <si>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</si>
  <si>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</si>
  <si>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</si>
  <si>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</si>
  <si>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</si>
  <si>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</si>
  <si>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>Módosítások összesen 2018. …..-ig</t>
  </si>
  <si>
    <t xml:space="preserve">Korábbi módosítások </t>
  </si>
  <si>
    <t>F=(D+…+E)</t>
  </si>
  <si>
    <t>G=(C+F)</t>
  </si>
  <si>
    <t>Bátaszéki Közös Önkormányzati Hivatal</t>
  </si>
  <si>
    <t>Bátaszék Város Önkormányzat</t>
  </si>
  <si>
    <t>Keresztély Gyula Városi Könyvtár</t>
  </si>
  <si>
    <t>Magánszemélyek kommunális adója</t>
  </si>
  <si>
    <t>Céltartalékok</t>
  </si>
  <si>
    <t>Tartalékok (általános )</t>
  </si>
  <si>
    <t>Városháza (udvar, kézi irattár)</t>
  </si>
  <si>
    <t>Temető belső út (II. ütem)</t>
  </si>
  <si>
    <t>Szálláshely kialakítása</t>
  </si>
  <si>
    <t>Tornacsarnok, Budai 61., Kossuth 54 épületek napelemes projektje</t>
  </si>
  <si>
    <t>Ipari Park ingatlan vásárlása</t>
  </si>
  <si>
    <t>Szennyvíz átemelő rekonstrukciója</t>
  </si>
  <si>
    <t>Önk egyéb gépek, berendezések</t>
  </si>
  <si>
    <t>TOP-1.1.1. Ipari parkok fejlesztése</t>
  </si>
  <si>
    <t>TOP-1.1.3. Agrárlog. Központ kialakítása</t>
  </si>
  <si>
    <t>TOP-3.2.1. Tanuszoda energetikai korszerűsítés</t>
  </si>
  <si>
    <t>TOP-3.2.1. Gimi energetikai korszerűsítése</t>
  </si>
  <si>
    <t>KEHOP - 2.2.1-15-2015-00021 Szennyvízelvezetés és fejl.</t>
  </si>
  <si>
    <t>Térfigyelő kamerarendszer kiépítése</t>
  </si>
  <si>
    <t>KÖH informatikai beszerzések</t>
  </si>
  <si>
    <t>KÖH egyéb gépek berendezések</t>
  </si>
  <si>
    <t>Könyvtár informatika</t>
  </si>
  <si>
    <t>Könyvtár egyéb berendezések</t>
  </si>
  <si>
    <t>Könyvtár (kiállítási eszközök)</t>
  </si>
  <si>
    <t>2018</t>
  </si>
  <si>
    <t>Nyéki utca járdarekonstrukció (gimi –Deák utca között)</t>
  </si>
  <si>
    <t>Könyvtár épület felújítás (burkolatok)</t>
  </si>
  <si>
    <t>Oktatási épületek (ált. iskola belső homlokzat, gimi)</t>
  </si>
  <si>
    <t>Műv. ház épület felújítás</t>
  </si>
  <si>
    <t>Baross utca felújítás (kereszteződés - Budai út között)</t>
  </si>
  <si>
    <t>Gyermekorvosi rendelő előtető, udvari homlokzat</t>
  </si>
  <si>
    <t>Garay utca (északi temetői bejárattól a Nyéki utcáig 2018-2019)</t>
  </si>
  <si>
    <t>Babits játszótér (gumi tégla eséscsillapító – gumitegla.hu)</t>
  </si>
  <si>
    <t>Tornacsarnok felújítás (20 mill. ft támogatás)</t>
  </si>
  <si>
    <t>Orvcosi rendelő fűtéskorszerűsítése (Dr. Kovács K.)</t>
  </si>
  <si>
    <t>Hunyadi utca 2/A lakás felújítás II. ütem</t>
  </si>
  <si>
    <t>Gárdonyi u.1. statikai vizsgálat</t>
  </si>
  <si>
    <t>Budai u. 56-58 folyosó, lépcsőház felújítás</t>
  </si>
  <si>
    <t>Ady E. u. 27. tetőszerkezet részl. Felújítás</t>
  </si>
  <si>
    <t>2017</t>
  </si>
  <si>
    <t>Irányító szervi (önkormányzati) támogatás (intézményfinanszírozás)</t>
  </si>
  <si>
    <t>66/2018 Napelem rendszer telepítése</t>
  </si>
  <si>
    <t>101/2018 Kóbor ebek befogásához és id.elhelyezéséhez fedezet megteremtése</t>
  </si>
  <si>
    <t>167/2018 Fogorvosi rendelő klíma</t>
  </si>
  <si>
    <t>169/2018 Vadkamerák beszerzése</t>
  </si>
  <si>
    <t>177/2018 Kövesd padkarendezés, burkolt árok készítése</t>
  </si>
  <si>
    <t>177/2018 Lajvér burkolt árok készítése</t>
  </si>
  <si>
    <t>167/2018 Fogorvosi székek felújítása</t>
  </si>
  <si>
    <t>178/2018 Kossuth u. 3. tartószerkezeti állagmegóvás</t>
  </si>
  <si>
    <t>179/2018 Kossuth u. 3. tetőszerkezet állagmegóvása</t>
  </si>
  <si>
    <t>Városi köztemetőben kolumbárium alapozási ktgei</t>
  </si>
  <si>
    <t>2333/5 hrsz területen vis maior helyreállítási munkák elvégzésére feloldás</t>
  </si>
  <si>
    <t>KEHOP pályázat ter.vásárlás 0432 hrsz</t>
  </si>
  <si>
    <t>KEHOP pályázat közter.kialakítás</t>
  </si>
  <si>
    <t>Helyi önkormányzatok kiegészítő támogatása</t>
  </si>
  <si>
    <t>346/2018 Számvevőségi épület megvásárlása 647 hrsz</t>
  </si>
  <si>
    <t>TOP-3.2.1. Energetikai korszerűsítés (Ált. isk; Művház;tűzoltók)</t>
  </si>
  <si>
    <t>Zsidó temető</t>
  </si>
  <si>
    <t>2018-2019</t>
  </si>
  <si>
    <t>Tájház interaktívvá tétele</t>
  </si>
  <si>
    <t>Önkormányzat</t>
  </si>
  <si>
    <t>KÖH</t>
  </si>
  <si>
    <t>Könyvtár</t>
  </si>
  <si>
    <t xml:space="preserve">5. sz. módosítás </t>
  </si>
  <si>
    <t>5. számú módosítás utáni előirányzat</t>
  </si>
  <si>
    <t>5.számú módosítás utáni előirányzat</t>
  </si>
  <si>
    <t xml:space="preserve">5.sz. módosítás </t>
  </si>
  <si>
    <t>5. sz. módosítás</t>
  </si>
  <si>
    <t>Vis maior helyreállítás 2333/5 átcsoportosítás</t>
  </si>
  <si>
    <t>Használati díj terhére végzett felújítás (szennyvíz)</t>
  </si>
  <si>
    <t>Használati díj terhére végzett felújítás (víz)</t>
  </si>
  <si>
    <t>Használati díj terhére végzett beruházás (szennyvíz)</t>
  </si>
  <si>
    <t>5.számú módosítás utáni előirányza</t>
  </si>
  <si>
    <t>Halmozott módosítás 2018.12.31.-ig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</si>
</sst>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4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86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19" fillId="0" borderId="1" xfId="5" applyFont="1" applyBorder="1" applyAlignment="1">
      <alignment horizontal="left" vertical="center" wrapText="1" indent="1"/>
    </xf>
    <xf numFmtId="0" fontId="19" fillId="0" borderId="2" xfId="5" applyFont="1" applyBorder="1" applyAlignment="1">
      <alignment horizontal="left" vertical="center" wrapText="1" indent="1"/>
    </xf>
    <xf numFmtId="0" fontId="19" fillId="0" borderId="3" xfId="5" applyFont="1" applyBorder="1" applyAlignment="1">
      <alignment horizontal="left" vertical="center" wrapText="1" indent="1"/>
    </xf>
    <xf numFmtId="0" fontId="19" fillId="0" borderId="4" xfId="5" applyFont="1" applyBorder="1" applyAlignment="1">
      <alignment horizontal="left" vertical="center" wrapText="1" indent="1"/>
    </xf>
    <xf numFmtId="0" fontId="19" fillId="0" borderId="5" xfId="5" applyFont="1" applyBorder="1" applyAlignment="1">
      <alignment horizontal="left" vertical="center" wrapText="1" indent="1"/>
    </xf>
    <xf numFmtId="0" fontId="19" fillId="0" borderId="6" xfId="5" applyFont="1" applyBorder="1" applyAlignment="1">
      <alignment horizontal="left" vertical="center" wrapText="1" indent="1"/>
    </xf>
    <xf numFmtId="49" fontId="19" fillId="0" borderId="7" xfId="5" applyNumberFormat="1" applyFont="1" applyBorder="1" applyAlignment="1">
      <alignment horizontal="left" vertical="center" wrapText="1" indent="1"/>
    </xf>
    <xf numFmtId="49" fontId="19" fillId="0" borderId="8" xfId="5" applyNumberFormat="1" applyFont="1" applyBorder="1" applyAlignment="1">
      <alignment horizontal="left" vertical="center" wrapText="1" indent="1"/>
    </xf>
    <xf numFmtId="49" fontId="19" fillId="0" borderId="9" xfId="5" applyNumberFormat="1" applyFont="1" applyBorder="1" applyAlignment="1">
      <alignment horizontal="left" vertical="center" wrapText="1" indent="1"/>
    </xf>
    <xf numFmtId="49" fontId="19" fillId="0" borderId="10" xfId="5" applyNumberFormat="1" applyFont="1" applyBorder="1" applyAlignment="1">
      <alignment horizontal="left" vertical="center" wrapText="1" indent="1"/>
    </xf>
    <xf numFmtId="49" fontId="19" fillId="0" borderId="11" xfId="5" applyNumberFormat="1" applyFont="1" applyBorder="1" applyAlignment="1">
      <alignment horizontal="left" vertical="center" wrapText="1" indent="1"/>
    </xf>
    <xf numFmtId="49" fontId="19" fillId="0" borderId="12" xfId="5" applyNumberFormat="1" applyFont="1" applyBorder="1" applyAlignment="1">
      <alignment horizontal="left" vertical="center" wrapText="1" indent="1"/>
    </xf>
    <xf numFmtId="0" fontId="19" fillId="0" borderId="0" xfId="5" applyFont="1" applyAlignment="1">
      <alignment horizontal="left" vertical="center" wrapText="1" indent="1"/>
    </xf>
    <xf numFmtId="0" fontId="18" fillId="0" borderId="13" xfId="5" applyFont="1" applyBorder="1" applyAlignment="1">
      <alignment horizontal="left" vertical="center" wrapText="1" indent="1"/>
    </xf>
    <xf numFmtId="0" fontId="18" fillId="0" borderId="14" xfId="5" applyFont="1" applyBorder="1" applyAlignment="1">
      <alignment horizontal="left" vertical="center" wrapText="1" indent="1"/>
    </xf>
    <xf numFmtId="0" fontId="18" fillId="0" borderId="15" xfId="5" applyFont="1" applyBorder="1" applyAlignment="1">
      <alignment horizontal="left" vertical="center" wrapText="1" indent="1"/>
    </xf>
    <xf numFmtId="164" fontId="19" fillId="0" borderId="2" xfId="0" applyNumberFormat="1" applyFont="1" applyBorder="1" applyAlignment="1" applyProtection="1">
      <alignment vertical="center" wrapText="1"/>
      <protection locked="0"/>
    </xf>
    <xf numFmtId="164" fontId="19" fillId="0" borderId="6" xfId="0" applyNumberFormat="1" applyFont="1" applyBorder="1" applyAlignment="1" applyProtection="1">
      <alignment vertical="center" wrapText="1"/>
      <protection locked="0"/>
    </xf>
    <xf numFmtId="0" fontId="18" fillId="0" borderId="14" xfId="5" applyFont="1" applyBorder="1" applyAlignment="1">
      <alignment vertical="center" wrapText="1"/>
    </xf>
    <xf numFmtId="0" fontId="18" fillId="0" borderId="16" xfId="5" applyFont="1" applyBorder="1" applyAlignment="1">
      <alignment vertical="center" wrapText="1"/>
    </xf>
    <xf numFmtId="0" fontId="18" fillId="0" borderId="13" xfId="5" applyFont="1" applyBorder="1" applyAlignment="1">
      <alignment horizontal="center" vertical="center" wrapText="1"/>
    </xf>
    <xf numFmtId="0" fontId="18" fillId="0" borderId="14" xfId="5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9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Alignment="1">
      <alignment horizontal="right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 applyProtection="1">
      <alignment horizontal="left" vertical="center" wrapText="1" indent="1"/>
      <protection locked="0"/>
    </xf>
    <xf numFmtId="164" fontId="18" fillId="0" borderId="14" xfId="0" applyNumberFormat="1" applyFont="1" applyBorder="1" applyAlignment="1">
      <alignment vertical="center" wrapText="1"/>
    </xf>
    <xf numFmtId="164" fontId="18" fillId="0" borderId="21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26" fillId="0" borderId="2" xfId="0" applyNumberFormat="1" applyFont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18" fillId="2" borderId="14" xfId="0" applyNumberFormat="1" applyFont="1" applyFill="1" applyBorder="1" applyAlignment="1">
      <alignment vertical="center" wrapText="1"/>
    </xf>
    <xf numFmtId="164" fontId="19" fillId="0" borderId="9" xfId="0" applyNumberFormat="1" applyFont="1" applyBorder="1" applyAlignment="1" applyProtection="1">
      <alignment horizontal="left" vertical="center" wrapText="1" indent="1"/>
      <protection locked="0"/>
    </xf>
    <xf numFmtId="0" fontId="25" fillId="0" borderId="14" xfId="5" applyFont="1" applyBorder="1" applyAlignment="1">
      <alignment horizontal="left" vertical="center" wrapText="1" indent="1"/>
    </xf>
    <xf numFmtId="164" fontId="25" fillId="0" borderId="13" xfId="0" applyNumberFormat="1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right"/>
    </xf>
    <xf numFmtId="0" fontId="19" fillId="0" borderId="2" xfId="5" applyFont="1" applyBorder="1" applyAlignment="1">
      <alignment horizontal="left" indent="6"/>
    </xf>
    <xf numFmtId="0" fontId="19" fillId="0" borderId="2" xfId="5" applyFont="1" applyBorder="1" applyAlignment="1">
      <alignment horizontal="left" vertical="center" wrapText="1" indent="6"/>
    </xf>
    <xf numFmtId="0" fontId="19" fillId="0" borderId="6" xfId="5" applyFont="1" applyBorder="1" applyAlignment="1">
      <alignment horizontal="left" vertical="center" wrapText="1" indent="6"/>
    </xf>
    <xf numFmtId="0" fontId="19" fillId="0" borderId="23" xfId="5" applyFont="1" applyBorder="1" applyAlignment="1">
      <alignment horizontal="left" vertical="center" wrapText="1" indent="6"/>
    </xf>
    <xf numFmtId="0" fontId="35" fillId="0" borderId="0" xfId="0" applyFont="1"/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0" xfId="0" applyFont="1"/>
    <xf numFmtId="164" fontId="4" fillId="0" borderId="0" xfId="0" applyNumberFormat="1" applyFont="1" applyAlignment="1">
      <alignment horizontal="left" vertical="center" wrapText="1"/>
    </xf>
    <xf numFmtId="164" fontId="1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164" fontId="18" fillId="0" borderId="25" xfId="5" applyNumberFormat="1" applyFont="1" applyBorder="1" applyAlignment="1">
      <alignment horizontal="right" vertical="center" wrapText="1" indent="1"/>
    </xf>
    <xf numFmtId="0" fontId="24" fillId="0" borderId="14" xfId="0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left" vertical="center" wrapText="1" indent="1"/>
    </xf>
    <xf numFmtId="0" fontId="23" fillId="0" borderId="6" xfId="0" applyFont="1" applyBorder="1" applyAlignment="1">
      <alignment horizontal="left" vertical="center" wrapText="1" indent="1"/>
    </xf>
    <xf numFmtId="0" fontId="24" fillId="0" borderId="17" xfId="0" applyFont="1" applyBorder="1" applyAlignment="1">
      <alignment horizontal="left" vertical="center" wrapText="1" indent="1"/>
    </xf>
    <xf numFmtId="164" fontId="7" fillId="0" borderId="0" xfId="5" applyNumberFormat="1" applyFont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/>
    </xf>
    <xf numFmtId="164" fontId="19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0" applyNumberFormat="1" applyFont="1" applyBorder="1" applyAlignment="1">
      <alignment horizontal="right" vertical="center" wrapText="1" indent="1"/>
    </xf>
    <xf numFmtId="164" fontId="26" fillId="0" borderId="1" xfId="0" applyNumberFormat="1" applyFont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centerContinuous" vertical="center" wrapText="1"/>
    </xf>
    <xf numFmtId="164" fontId="8" fillId="0" borderId="14" xfId="0" applyNumberFormat="1" applyFont="1" applyBorder="1" applyAlignment="1">
      <alignment horizontal="centerContinuous" vertical="center" wrapText="1"/>
    </xf>
    <xf numFmtId="164" fontId="8" fillId="0" borderId="21" xfId="0" applyNumberFormat="1" applyFont="1" applyBorder="1" applyAlignment="1">
      <alignment horizontal="centerContinuous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0" fillId="0" borderId="28" xfId="0" applyNumberFormat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left" vertical="center" wrapText="1" indent="1"/>
    </xf>
    <xf numFmtId="164" fontId="0" fillId="0" borderId="29" xfId="0" applyNumberFormat="1" applyBorder="1" applyAlignment="1">
      <alignment horizontal="left" vertical="center" wrapText="1" indent="1"/>
    </xf>
    <xf numFmtId="164" fontId="19" fillId="0" borderId="8" xfId="0" applyNumberFormat="1" applyFont="1" applyBorder="1" applyAlignment="1">
      <alignment horizontal="left" vertical="center" wrapText="1" indent="1"/>
    </xf>
    <xf numFmtId="164" fontId="19" fillId="0" borderId="30" xfId="0" applyNumberFormat="1" applyFont="1" applyBorder="1" applyAlignment="1">
      <alignment horizontal="left" vertical="center" wrapText="1" indent="1"/>
    </xf>
    <xf numFmtId="164" fontId="28" fillId="0" borderId="27" xfId="0" applyNumberFormat="1" applyFont="1" applyBorder="1" applyAlignment="1">
      <alignment horizontal="left" vertical="center" wrapText="1" indent="1"/>
    </xf>
    <xf numFmtId="164" fontId="2" fillId="0" borderId="31" xfId="0" applyNumberFormat="1" applyFont="1" applyBorder="1" applyAlignment="1">
      <alignment horizontal="left" vertical="center" wrapText="1" indent="1"/>
    </xf>
    <xf numFmtId="164" fontId="26" fillId="0" borderId="7" xfId="0" applyNumberFormat="1" applyFont="1" applyBorder="1" applyAlignment="1">
      <alignment horizontal="left" vertical="center" wrapText="1" indent="1"/>
    </xf>
    <xf numFmtId="164" fontId="26" fillId="0" borderId="8" xfId="0" applyNumberFormat="1" applyFont="1" applyBorder="1" applyAlignment="1">
      <alignment horizontal="left" vertical="center" wrapText="1" indent="1"/>
    </xf>
    <xf numFmtId="164" fontId="2" fillId="0" borderId="29" xfId="0" applyNumberFormat="1" applyFont="1" applyBorder="1" applyAlignment="1">
      <alignment horizontal="left" vertical="center" wrapText="1" indent="1"/>
    </xf>
    <xf numFmtId="164" fontId="29" fillId="0" borderId="2" xfId="0" applyNumberFormat="1" applyFont="1" applyBorder="1" applyAlignment="1">
      <alignment horizontal="right" vertical="center" wrapText="1" indent="1"/>
    </xf>
    <xf numFmtId="164" fontId="28" fillId="0" borderId="13" xfId="0" applyNumberFormat="1" applyFont="1" applyBorder="1" applyAlignment="1">
      <alignment horizontal="left" vertical="center" wrapText="1" indent="1"/>
    </xf>
    <xf numFmtId="164" fontId="26" fillId="0" borderId="9" xfId="0" applyNumberFormat="1" applyFont="1" applyBorder="1" applyAlignment="1" applyProtection="1">
      <alignment horizontal="left" vertical="center" wrapText="1" indent="1"/>
      <protection locked="0"/>
    </xf>
    <xf numFmtId="164" fontId="29" fillId="0" borderId="7" xfId="0" applyNumberFormat="1" applyFont="1" applyBorder="1" applyAlignment="1">
      <alignment horizontal="left" vertical="center" wrapText="1" indent="1"/>
    </xf>
    <xf numFmtId="164" fontId="26" fillId="0" borderId="8" xfId="0" applyNumberFormat="1" applyFont="1" applyBorder="1" applyAlignment="1">
      <alignment horizontal="left" vertical="center" wrapText="1" indent="2"/>
    </xf>
    <xf numFmtId="164" fontId="26" fillId="0" borderId="2" xfId="0" applyNumberFormat="1" applyFont="1" applyBorder="1" applyAlignment="1">
      <alignment horizontal="left" vertical="center" wrapText="1" indent="2"/>
    </xf>
    <xf numFmtId="164" fontId="29" fillId="0" borderId="2" xfId="0" applyNumberFormat="1" applyFont="1" applyBorder="1" applyAlignment="1">
      <alignment horizontal="left" vertical="center" wrapText="1" indent="1"/>
    </xf>
    <xf numFmtId="164" fontId="26" fillId="0" borderId="9" xfId="0" applyNumberFormat="1" applyFont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left" vertical="center" wrapText="1" indent="2"/>
    </xf>
    <xf numFmtId="164" fontId="19" fillId="0" borderId="10" xfId="0" applyNumberFormat="1" applyFont="1" applyBorder="1" applyAlignment="1">
      <alignment horizontal="left" vertical="center" wrapText="1" indent="2"/>
    </xf>
    <xf numFmtId="164" fontId="29" fillId="0" borderId="3" xfId="0" applyNumberFormat="1" applyFont="1" applyBorder="1" applyAlignment="1">
      <alignment horizontal="right" vertical="center" wrapText="1" indent="1"/>
    </xf>
    <xf numFmtId="164" fontId="25" fillId="0" borderId="25" xfId="0" applyNumberFormat="1" applyFont="1" applyBorder="1" applyAlignment="1">
      <alignment horizontal="right" vertical="center" wrapText="1" indent="1"/>
    </xf>
    <xf numFmtId="164" fontId="18" fillId="0" borderId="0" xfId="0" applyNumberFormat="1" applyFont="1" applyAlignment="1">
      <alignment horizontal="righ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11" fillId="0" borderId="0" xfId="5"/>
    <xf numFmtId="0" fontId="11" fillId="0" borderId="0" xfId="5" applyAlignment="1">
      <alignment horizontal="right" vertical="center" inden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 wrapText="1" inden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 indent="1"/>
    </xf>
    <xf numFmtId="164" fontId="0" fillId="0" borderId="31" xfId="0" applyNumberFormat="1" applyBorder="1" applyAlignment="1">
      <alignment horizontal="left" vertical="center" wrapText="1" indent="1"/>
    </xf>
    <xf numFmtId="164" fontId="19" fillId="0" borderId="7" xfId="0" applyNumberFormat="1" applyFont="1" applyBorder="1" applyAlignment="1">
      <alignment horizontal="left" vertical="center" wrapText="1" indent="1"/>
    </xf>
    <xf numFmtId="164" fontId="19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16" xfId="5" applyNumberFormat="1" applyFont="1" applyBorder="1" applyAlignment="1">
      <alignment horizontal="right" vertical="center" wrapText="1" indent="1"/>
    </xf>
    <xf numFmtId="164" fontId="18" fillId="0" borderId="14" xfId="5" applyNumberFormat="1" applyFont="1" applyBorder="1" applyAlignment="1">
      <alignment horizontal="right" vertical="center" wrapText="1" indent="1"/>
    </xf>
    <xf numFmtId="164" fontId="19" fillId="0" borderId="2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3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6" xfId="5" applyNumberFormat="1" applyFont="1" applyBorder="1" applyAlignment="1" applyProtection="1">
      <alignment horizontal="right" vertical="center" wrapText="1" indent="1"/>
      <protection locked="0"/>
    </xf>
    <xf numFmtId="164" fontId="26" fillId="0" borderId="2" xfId="5" applyNumberFormat="1" applyFont="1" applyBorder="1" applyAlignment="1" applyProtection="1">
      <alignment horizontal="right" vertical="center" wrapText="1" indent="1"/>
      <protection locked="0"/>
    </xf>
    <xf numFmtId="164" fontId="26" fillId="0" borderId="6" xfId="5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5" applyNumberFormat="1" applyFont="1" applyBorder="1" applyAlignment="1">
      <alignment horizontal="righ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18" fillId="0" borderId="15" xfId="5" applyFont="1" applyBorder="1" applyAlignment="1">
      <alignment horizontal="center" vertical="center" wrapText="1"/>
    </xf>
    <xf numFmtId="0" fontId="18" fillId="0" borderId="16" xfId="5" applyFont="1" applyBorder="1" applyAlignment="1">
      <alignment horizontal="center" vertical="center" wrapText="1"/>
    </xf>
    <xf numFmtId="0" fontId="19" fillId="0" borderId="3" xfId="5" applyFont="1" applyBorder="1" applyAlignment="1">
      <alignment horizontal="left" vertical="center" wrapText="1" indent="6"/>
    </xf>
    <xf numFmtId="0" fontId="19" fillId="0" borderId="0" xfId="5" applyFont="1"/>
    <xf numFmtId="0" fontId="14" fillId="0" borderId="0" xfId="5" applyFont="1"/>
    <xf numFmtId="0" fontId="23" fillId="0" borderId="3" xfId="0" applyFont="1" applyBorder="1" applyAlignment="1">
      <alignment horizontal="left" wrapText="1" indent="1"/>
    </xf>
    <xf numFmtId="0" fontId="23" fillId="0" borderId="2" xfId="0" applyFont="1" applyBorder="1" applyAlignment="1">
      <alignment horizontal="left" wrapText="1" indent="1"/>
    </xf>
    <xf numFmtId="0" fontId="23" fillId="0" borderId="6" xfId="0" applyFont="1" applyBorder="1" applyAlignment="1">
      <alignment horizontal="left" wrapText="1" indent="1"/>
    </xf>
    <xf numFmtId="0" fontId="23" fillId="0" borderId="9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1" fillId="0" borderId="0" xfId="5" applyFont="1"/>
    <xf numFmtId="0" fontId="20" fillId="0" borderId="0" xfId="5" applyFont="1"/>
    <xf numFmtId="164" fontId="26" fillId="0" borderId="0" xfId="0" applyNumberFormat="1" applyFont="1" applyAlignment="1" applyProtection="1">
      <alignment horizontal="left" vertical="center" wrapText="1" indent="1"/>
      <protection locked="0"/>
    </xf>
    <xf numFmtId="164" fontId="19" fillId="0" borderId="8" xfId="0" quotePrefix="1" applyNumberFormat="1" applyFont="1" applyBorder="1" applyAlignment="1" applyProtection="1">
      <alignment horizontal="left" vertical="center" wrapText="1" indent="3"/>
      <protection locked="0"/>
    </xf>
    <xf numFmtId="164" fontId="19" fillId="0" borderId="7" xfId="0" applyNumberFormat="1" applyFont="1" applyBorder="1" applyAlignment="1" applyProtection="1">
      <alignment horizontal="left" vertical="center" wrapText="1" indent="1"/>
      <protection locked="0"/>
    </xf>
    <xf numFmtId="164" fontId="19" fillId="0" borderId="8" xfId="0" quotePrefix="1" applyNumberFormat="1" applyFont="1" applyBorder="1" applyAlignment="1" applyProtection="1">
      <alignment horizontal="left" vertical="center" wrapText="1" indent="6"/>
      <protection locked="0"/>
    </xf>
    <xf numFmtId="164" fontId="26" fillId="0" borderId="8" xfId="0" quotePrefix="1" applyNumberFormat="1" applyFont="1" applyBorder="1" applyAlignment="1" applyProtection="1">
      <alignment horizontal="left" vertical="center" wrapText="1" indent="6"/>
      <protection locked="0"/>
    </xf>
    <xf numFmtId="49" fontId="19" fillId="0" borderId="9" xfId="5" applyNumberFormat="1" applyFont="1" applyBorder="1" applyAlignment="1">
      <alignment horizontal="center" vertical="center" wrapText="1"/>
    </xf>
    <xf numFmtId="49" fontId="19" fillId="0" borderId="8" xfId="5" applyNumberFormat="1" applyFont="1" applyBorder="1" applyAlignment="1">
      <alignment horizontal="center" vertical="center" wrapText="1"/>
    </xf>
    <xf numFmtId="49" fontId="19" fillId="0" borderId="10" xfId="5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49" fontId="19" fillId="0" borderId="11" xfId="5" applyNumberFormat="1" applyFont="1" applyBorder="1" applyAlignment="1">
      <alignment horizontal="center" vertical="center" wrapText="1"/>
    </xf>
    <xf numFmtId="49" fontId="19" fillId="0" borderId="7" xfId="5" applyNumberFormat="1" applyFont="1" applyBorder="1" applyAlignment="1">
      <alignment horizontal="center" vertical="center" wrapText="1"/>
    </xf>
    <xf numFmtId="49" fontId="19" fillId="0" borderId="12" xfId="5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64" fontId="25" fillId="0" borderId="25" xfId="5" applyNumberFormat="1" applyFont="1" applyBorder="1" applyAlignment="1">
      <alignment horizontal="right" vertical="center" wrapText="1" indent="1"/>
    </xf>
    <xf numFmtId="164" fontId="19" fillId="0" borderId="34" xfId="5" applyNumberFormat="1" applyFont="1" applyBorder="1" applyAlignment="1">
      <alignment horizontal="right" vertical="center" wrapText="1" indent="1"/>
    </xf>
    <xf numFmtId="164" fontId="19" fillId="0" borderId="3" xfId="5" applyNumberFormat="1" applyFont="1" applyBorder="1" applyAlignment="1">
      <alignment horizontal="right" vertical="center" wrapText="1" indent="1"/>
    </xf>
    <xf numFmtId="164" fontId="26" fillId="0" borderId="3" xfId="5" applyNumberFormat="1" applyFont="1" applyBorder="1" applyAlignment="1" applyProtection="1">
      <alignment horizontal="right" vertical="center" wrapText="1" indent="1"/>
      <protection locked="0"/>
    </xf>
    <xf numFmtId="0" fontId="24" fillId="0" borderId="13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164" fontId="18" fillId="0" borderId="14" xfId="5" applyNumberFormat="1" applyFont="1" applyBorder="1" applyAlignment="1" applyProtection="1">
      <alignment horizontal="right" vertical="center" wrapText="1" indent="1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17" xfId="5" applyFont="1" applyBorder="1" applyAlignment="1">
      <alignment horizontal="left" vertical="center" wrapText="1" indent="1"/>
    </xf>
    <xf numFmtId="0" fontId="18" fillId="0" borderId="18" xfId="5" applyFont="1" applyBorder="1" applyAlignment="1">
      <alignment vertical="center" wrapText="1"/>
    </xf>
    <xf numFmtId="0" fontId="19" fillId="0" borderId="23" xfId="5" applyFont="1" applyBorder="1" applyAlignment="1">
      <alignment horizontal="left" vertical="center" wrapText="1" indent="7"/>
    </xf>
    <xf numFmtId="0" fontId="18" fillId="0" borderId="13" xfId="5" applyFont="1" applyBorder="1" applyAlignment="1">
      <alignment horizontal="left" vertical="center" wrapText="1"/>
    </xf>
    <xf numFmtId="164" fontId="29" fillId="0" borderId="1" xfId="0" applyNumberFormat="1" applyFont="1" applyBorder="1" applyAlignment="1">
      <alignment horizontal="right" vertical="center" wrapText="1" indent="1"/>
    </xf>
    <xf numFmtId="49" fontId="25" fillId="0" borderId="13" xfId="5" applyNumberFormat="1" applyFont="1" applyBorder="1" applyAlignment="1">
      <alignment horizontal="center" vertical="center" wrapText="1"/>
    </xf>
    <xf numFmtId="164" fontId="18" fillId="0" borderId="35" xfId="5" applyNumberFormat="1" applyFont="1" applyBorder="1" applyAlignment="1">
      <alignment horizontal="right" vertical="center" wrapText="1" indent="1"/>
    </xf>
    <xf numFmtId="164" fontId="18" fillId="0" borderId="36" xfId="5" applyNumberFormat="1" applyFont="1" applyBorder="1" applyAlignment="1">
      <alignment horizontal="right" vertical="center" wrapText="1" indent="1"/>
    </xf>
    <xf numFmtId="164" fontId="24" fillId="0" borderId="25" xfId="0" applyNumberFormat="1" applyFont="1" applyBorder="1" applyAlignment="1">
      <alignment horizontal="right" vertical="center" wrapText="1" indent="1"/>
    </xf>
    <xf numFmtId="164" fontId="22" fillId="0" borderId="25" xfId="0" quotePrefix="1" applyNumberFormat="1" applyFont="1" applyBorder="1" applyAlignment="1">
      <alignment horizontal="right" vertical="center" wrapText="1" indent="1"/>
    </xf>
    <xf numFmtId="164" fontId="19" fillId="0" borderId="4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18" xfId="5" applyNumberFormat="1" applyFont="1" applyBorder="1" applyAlignment="1">
      <alignment horizontal="right" vertical="center" wrapText="1" indent="1"/>
    </xf>
    <xf numFmtId="164" fontId="24" fillId="0" borderId="14" xfId="0" applyNumberFormat="1" applyFont="1" applyBorder="1" applyAlignment="1">
      <alignment horizontal="right" vertical="center" wrapText="1" indent="1"/>
    </xf>
    <xf numFmtId="164" fontId="24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4" xfId="0" quotePrefix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/>
    </xf>
    <xf numFmtId="164" fontId="18" fillId="0" borderId="37" xfId="5" applyNumberFormat="1" applyFont="1" applyBorder="1" applyAlignment="1">
      <alignment horizontal="right" vertical="center" wrapText="1" indent="1"/>
    </xf>
    <xf numFmtId="164" fontId="18" fillId="0" borderId="24" xfId="5" applyNumberFormat="1" applyFont="1" applyBorder="1" applyAlignment="1">
      <alignment horizontal="right" vertical="center" wrapText="1" indent="1"/>
    </xf>
    <xf numFmtId="164" fontId="19" fillId="0" borderId="38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5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39" xfId="5" applyNumberFormat="1" applyFont="1" applyBorder="1" applyAlignment="1" applyProtection="1">
      <alignment horizontal="right" vertical="center" wrapText="1" indent="1"/>
      <protection locked="0"/>
    </xf>
    <xf numFmtId="164" fontId="25" fillId="0" borderId="24" xfId="5" applyNumberFormat="1" applyFont="1" applyBorder="1" applyAlignment="1">
      <alignment horizontal="right" vertical="center" wrapText="1" indent="1"/>
    </xf>
    <xf numFmtId="164" fontId="24" fillId="0" borderId="24" xfId="0" applyNumberFormat="1" applyFont="1" applyBorder="1" applyAlignment="1">
      <alignment horizontal="right" vertical="center" wrapText="1" indent="1"/>
    </xf>
    <xf numFmtId="164" fontId="24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4" xfId="0" quotePrefix="1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horizontal="centerContinuous" vertical="center" wrapText="1"/>
    </xf>
    <xf numFmtId="164" fontId="25" fillId="0" borderId="24" xfId="0" applyNumberFormat="1" applyFont="1" applyBorder="1" applyAlignment="1">
      <alignment horizontal="center" vertical="center" wrapText="1"/>
    </xf>
    <xf numFmtId="164" fontId="25" fillId="0" borderId="24" xfId="0" applyNumberFormat="1" applyFont="1" applyBorder="1" applyAlignment="1">
      <alignment horizontal="right" vertical="center" wrapText="1" indent="1"/>
    </xf>
    <xf numFmtId="164" fontId="8" fillId="0" borderId="40" xfId="0" applyNumberFormat="1" applyFont="1" applyBorder="1" applyAlignment="1">
      <alignment horizontal="centerContinuous" vertical="center" wrapText="1"/>
    </xf>
    <xf numFmtId="164" fontId="8" fillId="0" borderId="35" xfId="0" applyNumberFormat="1" applyFont="1" applyBorder="1" applyAlignment="1">
      <alignment horizontal="centerContinuous" vertical="center" wrapText="1"/>
    </xf>
    <xf numFmtId="164" fontId="19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" xfId="0" applyNumberFormat="1" applyFont="1" applyBorder="1" applyAlignment="1" applyProtection="1">
      <alignment horizontal="right" vertical="center" wrapText="1" indent="1"/>
      <protection locked="0"/>
    </xf>
    <xf numFmtId="0" fontId="32" fillId="0" borderId="0" xfId="0" applyFont="1"/>
    <xf numFmtId="0" fontId="21" fillId="0" borderId="0" xfId="0" applyFont="1" applyAlignment="1">
      <alignment horizontal="center"/>
    </xf>
    <xf numFmtId="0" fontId="33" fillId="0" borderId="0" xfId="0" applyFont="1"/>
    <xf numFmtId="3" fontId="33" fillId="0" borderId="0" xfId="0" applyNumberFormat="1" applyFont="1" applyAlignment="1">
      <alignment horizontal="right" indent="1"/>
    </xf>
    <xf numFmtId="0" fontId="33" fillId="0" borderId="0" xfId="0" applyFont="1" applyAlignment="1">
      <alignment horizontal="right" indent="1"/>
    </xf>
    <xf numFmtId="3" fontId="27" fillId="0" borderId="0" xfId="0" applyNumberFormat="1" applyFont="1" applyAlignment="1">
      <alignment horizontal="right" indent="1"/>
    </xf>
    <xf numFmtId="0" fontId="34" fillId="0" borderId="0" xfId="0" applyFont="1"/>
    <xf numFmtId="0" fontId="30" fillId="0" borderId="0" xfId="0" applyFont="1"/>
    <xf numFmtId="0" fontId="37" fillId="0" borderId="0" xfId="0" applyFont="1" applyAlignment="1" applyProtection="1">
      <alignment horizontal="right" vertical="top"/>
      <protection locked="0"/>
    </xf>
    <xf numFmtId="0" fontId="8" fillId="0" borderId="27" xfId="0" applyFont="1" applyBorder="1" applyAlignment="1">
      <alignment horizontal="center" vertical="center" wrapText="1"/>
    </xf>
    <xf numFmtId="164" fontId="26" fillId="0" borderId="5" xfId="5" applyNumberFormat="1" applyFont="1" applyBorder="1" applyAlignment="1" applyProtection="1">
      <alignment horizontal="right" vertical="center" wrapText="1" indent="1"/>
      <protection locked="0"/>
    </xf>
    <xf numFmtId="164" fontId="26" fillId="0" borderId="39" xfId="5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5" applyNumberFormat="1" applyFont="1" applyBorder="1" applyAlignment="1" applyProtection="1">
      <alignment horizontal="right" vertical="center" wrapText="1" indent="1"/>
      <protection locked="0"/>
    </xf>
    <xf numFmtId="164" fontId="26" fillId="0" borderId="41" xfId="5" applyNumberFormat="1" applyFont="1" applyBorder="1" applyAlignment="1" applyProtection="1">
      <alignment horizontal="right" vertical="center" wrapText="1" indent="1"/>
      <protection locked="0"/>
    </xf>
    <xf numFmtId="3" fontId="5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2" xfId="5" applyNumberFormat="1" applyFont="1" applyBorder="1" applyAlignment="1">
      <alignment horizontal="right" vertical="center" wrapText="1" indent="1"/>
    </xf>
    <xf numFmtId="164" fontId="19" fillId="0" borderId="43" xfId="5" applyNumberFormat="1" applyFont="1" applyBorder="1" applyAlignment="1">
      <alignment horizontal="right" vertical="center" wrapText="1" indent="1"/>
    </xf>
    <xf numFmtId="164" fontId="26" fillId="0" borderId="42" xfId="5" applyNumberFormat="1" applyFont="1" applyBorder="1" applyAlignment="1">
      <alignment horizontal="right" vertical="center" wrapText="1" indent="1"/>
    </xf>
    <xf numFmtId="164" fontId="26" fillId="0" borderId="34" xfId="5" applyNumberFormat="1" applyFont="1" applyBorder="1" applyAlignment="1">
      <alignment horizontal="right" vertical="center" wrapText="1" indent="1"/>
    </xf>
    <xf numFmtId="164" fontId="19" fillId="0" borderId="44" xfId="5" applyNumberFormat="1" applyFont="1" applyBorder="1" applyAlignment="1">
      <alignment horizontal="right" vertical="center" wrapText="1" indent="1"/>
    </xf>
    <xf numFmtId="164" fontId="19" fillId="0" borderId="45" xfId="5" applyNumberFormat="1" applyFont="1" applyBorder="1" applyAlignment="1">
      <alignment horizontal="right" vertical="center" wrapText="1" indent="1"/>
    </xf>
    <xf numFmtId="164" fontId="19" fillId="0" borderId="3" xfId="0" applyNumberFormat="1" applyFont="1" applyBorder="1" applyAlignment="1">
      <alignment horizontal="right" vertical="center" wrapText="1" indent="1"/>
    </xf>
    <xf numFmtId="164" fontId="19" fillId="0" borderId="6" xfId="0" applyNumberFormat="1" applyFont="1" applyBorder="1" applyAlignment="1">
      <alignment horizontal="right" vertical="center" wrapText="1" indent="1"/>
    </xf>
    <xf numFmtId="164" fontId="26" fillId="0" borderId="2" xfId="0" applyNumberFormat="1" applyFont="1" applyBorder="1" applyAlignment="1">
      <alignment horizontal="right" vertical="center" wrapText="1" indent="1"/>
    </xf>
    <xf numFmtId="164" fontId="26" fillId="0" borderId="1" xfId="0" applyNumberFormat="1" applyFont="1" applyBorder="1" applyAlignment="1">
      <alignment horizontal="right" vertical="center" wrapText="1" indent="1"/>
    </xf>
    <xf numFmtId="164" fontId="19" fillId="0" borderId="34" xfId="0" applyNumberFormat="1" applyFont="1" applyBorder="1" applyAlignment="1">
      <alignment horizontal="right" vertical="center" wrapText="1" indent="1"/>
    </xf>
    <xf numFmtId="164" fontId="26" fillId="0" borderId="46" xfId="0" applyNumberFormat="1" applyFont="1" applyBorder="1" applyAlignment="1">
      <alignment horizontal="right" vertical="center" wrapText="1" indent="1"/>
    </xf>
    <xf numFmtId="164" fontId="26" fillId="0" borderId="42" xfId="0" applyNumberFormat="1" applyFont="1" applyBorder="1" applyAlignment="1">
      <alignment horizontal="right" vertical="center" wrapText="1" indent="1"/>
    </xf>
    <xf numFmtId="164" fontId="19" fillId="0" borderId="47" xfId="0" applyNumberFormat="1" applyFont="1" applyBorder="1" applyAlignment="1">
      <alignment horizontal="right" vertical="center" wrapText="1" indent="1"/>
    </xf>
    <xf numFmtId="164" fontId="19" fillId="0" borderId="42" xfId="0" applyNumberFormat="1" applyFont="1" applyBorder="1" applyAlignment="1">
      <alignment horizontal="right" vertical="center" wrapText="1" indent="1"/>
    </xf>
    <xf numFmtId="164" fontId="19" fillId="0" borderId="46" xfId="0" applyNumberFormat="1" applyFont="1" applyBorder="1" applyAlignment="1">
      <alignment horizontal="right" vertical="center" wrapText="1" indent="1"/>
    </xf>
    <xf numFmtId="164" fontId="26" fillId="0" borderId="34" xfId="0" applyNumberFormat="1" applyFont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/>
    </xf>
    <xf numFmtId="164" fontId="25" fillId="0" borderId="21" xfId="0" applyNumberFormat="1" applyFont="1" applyBorder="1" applyAlignment="1">
      <alignment horizontal="center" vertical="center" wrapText="1"/>
    </xf>
    <xf numFmtId="164" fontId="27" fillId="0" borderId="14" xfId="0" applyNumberFormat="1" applyFont="1" applyBorder="1" applyAlignment="1">
      <alignment horizontal="right" vertical="center" wrapText="1" indent="1"/>
    </xf>
    <xf numFmtId="164" fontId="27" fillId="0" borderId="25" xfId="0" applyNumberFormat="1" applyFont="1" applyBorder="1" applyAlignment="1">
      <alignment horizontal="right" vertical="center" wrapText="1" indent="1"/>
    </xf>
    <xf numFmtId="164" fontId="27" fillId="0" borderId="21" xfId="0" applyNumberFormat="1" applyFont="1" applyBorder="1" applyAlignment="1">
      <alignment horizontal="righ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0" fontId="8" fillId="0" borderId="48" xfId="0" applyFont="1" applyBorder="1" applyAlignment="1">
      <alignment horizontal="center" vertical="center"/>
    </xf>
    <xf numFmtId="164" fontId="18" fillId="0" borderId="48" xfId="5" applyNumberFormat="1" applyFont="1" applyBorder="1" applyAlignment="1">
      <alignment horizontal="right" vertical="center" wrapText="1" indent="1"/>
    </xf>
    <xf numFmtId="164" fontId="19" fillId="0" borderId="49" xfId="5" applyNumberFormat="1" applyFont="1" applyBorder="1" applyAlignment="1" applyProtection="1">
      <alignment horizontal="right" vertical="center" wrapText="1" indent="1"/>
      <protection locked="0"/>
    </xf>
    <xf numFmtId="164" fontId="25" fillId="0" borderId="48" xfId="5" applyNumberFormat="1" applyFont="1" applyBorder="1" applyAlignment="1">
      <alignment horizontal="right" vertical="center" wrapText="1" indent="1"/>
    </xf>
    <xf numFmtId="164" fontId="19" fillId="0" borderId="50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51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52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Border="1" applyAlignment="1">
      <alignment horizontal="right" vertical="center" wrapText="1" indent="1"/>
    </xf>
    <xf numFmtId="164" fontId="24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48" xfId="0" quotePrefix="1" applyNumberFormat="1" applyFont="1" applyBorder="1" applyAlignment="1">
      <alignment horizontal="right" vertical="center" wrapText="1" indent="1"/>
    </xf>
    <xf numFmtId="164" fontId="19" fillId="0" borderId="1" xfId="5" applyNumberFormat="1" applyFont="1" applyBorder="1" applyAlignment="1" applyProtection="1">
      <alignment horizontal="right" vertical="center" wrapText="1" indent="1"/>
      <protection locked="0"/>
    </xf>
    <xf numFmtId="164" fontId="26" fillId="0" borderId="1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25" xfId="5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3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1" xfId="5" applyNumberFormat="1" applyFont="1" applyBorder="1" applyAlignment="1">
      <alignment horizontal="right" vertical="center" wrapText="1" indent="1"/>
    </xf>
    <xf numFmtId="164" fontId="19" fillId="0" borderId="53" xfId="5" applyNumberFormat="1" applyFont="1" applyBorder="1" applyAlignment="1">
      <alignment horizontal="right" vertical="center" wrapText="1" indent="1"/>
    </xf>
    <xf numFmtId="164" fontId="19" fillId="0" borderId="19" xfId="5" applyNumberFormat="1" applyFont="1" applyBorder="1" applyAlignment="1">
      <alignment horizontal="right" vertical="center" wrapText="1" indent="1"/>
    </xf>
    <xf numFmtId="164" fontId="19" fillId="0" borderId="20" xfId="5" applyNumberFormat="1" applyFont="1" applyBorder="1" applyAlignment="1">
      <alignment horizontal="right" vertical="center" wrapText="1" indent="1"/>
    </xf>
    <xf numFmtId="164" fontId="25" fillId="0" borderId="21" xfId="5" applyNumberFormat="1" applyFont="1" applyBorder="1" applyAlignment="1">
      <alignment horizontal="right" vertical="center" wrapText="1" indent="1"/>
    </xf>
    <xf numFmtId="164" fontId="26" fillId="0" borderId="19" xfId="5" applyNumberFormat="1" applyFont="1" applyBorder="1" applyAlignment="1">
      <alignment horizontal="right" vertical="center" wrapText="1" indent="1"/>
    </xf>
    <xf numFmtId="164" fontId="26" fillId="0" borderId="20" xfId="5" applyNumberFormat="1" applyFont="1" applyBorder="1" applyAlignment="1">
      <alignment horizontal="right" vertical="center" wrapText="1" indent="1"/>
    </xf>
    <xf numFmtId="164" fontId="26" fillId="0" borderId="53" xfId="5" applyNumberFormat="1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center" vertical="center"/>
    </xf>
    <xf numFmtId="164" fontId="18" fillId="0" borderId="54" xfId="5" applyNumberFormat="1" applyFont="1" applyBorder="1" applyAlignment="1">
      <alignment horizontal="right" vertical="center" wrapText="1" indent="1"/>
    </xf>
    <xf numFmtId="164" fontId="19" fillId="0" borderId="55" xfId="5" applyNumberFormat="1" applyFont="1" applyBorder="1" applyAlignment="1" applyProtection="1">
      <alignment horizontal="right" vertical="center" wrapText="1" indent="1"/>
      <protection locked="0"/>
    </xf>
    <xf numFmtId="164" fontId="19" fillId="0" borderId="26" xfId="5" applyNumberFormat="1" applyFont="1" applyBorder="1" applyAlignment="1" applyProtection="1">
      <alignment horizontal="right" vertical="center" wrapText="1" indent="1"/>
      <protection locked="0"/>
    </xf>
    <xf numFmtId="3" fontId="5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6" xfId="5" applyNumberFormat="1" applyFont="1" applyBorder="1" applyAlignment="1">
      <alignment horizontal="right" vertical="center" wrapText="1" indent="1"/>
    </xf>
    <xf numFmtId="164" fontId="19" fillId="0" borderId="47" xfId="5" applyNumberFormat="1" applyFont="1" applyBorder="1" applyAlignment="1">
      <alignment horizontal="right" vertical="center" wrapText="1" indent="1"/>
    </xf>
    <xf numFmtId="164" fontId="19" fillId="0" borderId="57" xfId="5" applyNumberFormat="1" applyFont="1" applyBorder="1" applyAlignment="1">
      <alignment horizontal="right" vertical="center" wrapText="1" indent="1"/>
    </xf>
    <xf numFmtId="164" fontId="24" fillId="0" borderId="21" xfId="0" applyNumberFormat="1" applyFont="1" applyBorder="1" applyAlignment="1">
      <alignment horizontal="right" vertical="center" wrapText="1" indent="1"/>
    </xf>
    <xf numFmtId="164" fontId="22" fillId="0" borderId="21" xfId="0" quotePrefix="1" applyNumberFormat="1" applyFont="1" applyBorder="1" applyAlignment="1">
      <alignment horizontal="right" vertical="center" wrapText="1" indent="1"/>
    </xf>
    <xf numFmtId="0" fontId="36" fillId="0" borderId="46" xfId="0" applyFont="1" applyBorder="1" applyAlignment="1">
      <alignment horizontal="right" vertical="center" wrapText="1" indent="1"/>
    </xf>
    <xf numFmtId="0" fontId="36" fillId="0" borderId="48" xfId="0" applyFont="1" applyBorder="1" applyAlignment="1">
      <alignment horizontal="right" vertical="center" wrapText="1" indent="1"/>
    </xf>
    <xf numFmtId="0" fontId="23" fillId="0" borderId="23" xfId="0" applyFont="1" applyBorder="1" applyAlignment="1">
      <alignment wrapText="1"/>
    </xf>
    <xf numFmtId="164" fontId="26" fillId="0" borderId="57" xfId="5" applyNumberFormat="1" applyFont="1" applyBorder="1" applyAlignment="1">
      <alignment horizontal="right" vertical="center" wrapText="1" indent="1"/>
    </xf>
    <xf numFmtId="164" fontId="19" fillId="0" borderId="1" xfId="5" applyNumberFormat="1" applyFont="1" applyBorder="1" applyAlignment="1">
      <alignment horizontal="right" vertical="center" wrapText="1" indent="1"/>
    </xf>
    <xf numFmtId="164" fontId="26" fillId="0" borderId="3" xfId="5" applyNumberFormat="1" applyFont="1" applyBorder="1" applyAlignment="1">
      <alignment horizontal="right" vertical="center" wrapText="1" indent="1"/>
    </xf>
    <xf numFmtId="164" fontId="26" fillId="0" borderId="1" xfId="5" applyNumberFormat="1" applyFont="1" applyBorder="1" applyAlignment="1">
      <alignment horizontal="right" vertical="center" wrapText="1" indent="1"/>
    </xf>
    <xf numFmtId="164" fontId="26" fillId="0" borderId="23" xfId="5" applyNumberFormat="1" applyFont="1" applyBorder="1" applyAlignment="1">
      <alignment horizontal="right" vertical="center" wrapText="1" indent="1"/>
    </xf>
    <xf numFmtId="164" fontId="26" fillId="0" borderId="2" xfId="5" applyNumberFormat="1" applyFont="1" applyBorder="1" applyAlignment="1">
      <alignment horizontal="right" vertical="center" wrapText="1" indent="1"/>
    </xf>
    <xf numFmtId="164" fontId="19" fillId="0" borderId="4" xfId="5" applyNumberFormat="1" applyFont="1" applyBorder="1" applyAlignment="1">
      <alignment horizontal="right" vertical="center" wrapText="1" indent="1"/>
    </xf>
    <xf numFmtId="164" fontId="19" fillId="0" borderId="2" xfId="5" applyNumberFormat="1" applyFont="1" applyBorder="1" applyAlignment="1">
      <alignment horizontal="right" vertical="center" wrapText="1" indent="1"/>
    </xf>
    <xf numFmtId="164" fontId="19" fillId="0" borderId="6" xfId="5" applyNumberFormat="1" applyFont="1" applyBorder="1" applyAlignment="1">
      <alignment horizontal="right" vertical="center" wrapText="1" indent="1"/>
    </xf>
    <xf numFmtId="164" fontId="19" fillId="0" borderId="23" xfId="5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>
      <alignment horizontal="right" vertical="center" wrapText="1" indent="1"/>
    </xf>
    <xf numFmtId="164" fontId="26" fillId="0" borderId="6" xfId="5" applyNumberFormat="1" applyFont="1" applyBorder="1" applyAlignment="1">
      <alignment horizontal="right" vertical="center" wrapText="1" indent="1"/>
    </xf>
    <xf numFmtId="164" fontId="19" fillId="0" borderId="2" xfId="0" applyNumberFormat="1" applyFont="1" applyBorder="1" applyAlignment="1">
      <alignment vertical="center" wrapText="1"/>
    </xf>
    <xf numFmtId="0" fontId="38" fillId="0" borderId="41" xfId="5" applyFont="1" applyBorder="1" applyAlignment="1" applyProtection="1">
      <alignment horizontal="center" vertical="center" wrapText="1"/>
      <protection locked="0"/>
    </xf>
    <xf numFmtId="0" fontId="38" fillId="0" borderId="23" xfId="5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57" xfId="5" applyFont="1" applyBorder="1" applyAlignment="1" applyProtection="1">
      <alignment horizontal="center" vertical="center" wrapText="1"/>
      <protection locked="0"/>
    </xf>
    <xf numFmtId="0" fontId="39" fillId="0" borderId="16" xfId="5" applyFont="1" applyBorder="1" applyAlignment="1">
      <alignment horizontal="center" vertical="center" wrapText="1"/>
    </xf>
    <xf numFmtId="0" fontId="39" fillId="0" borderId="58" xfId="5" applyFont="1" applyBorder="1" applyAlignment="1">
      <alignment horizontal="center" vertical="center" wrapText="1"/>
    </xf>
    <xf numFmtId="164" fontId="39" fillId="0" borderId="24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164" fontId="26" fillId="0" borderId="45" xfId="5" applyNumberFormat="1" applyFont="1" applyBorder="1" applyAlignment="1">
      <alignment horizontal="right" vertical="center" wrapText="1" indent="1"/>
    </xf>
    <xf numFmtId="0" fontId="40" fillId="0" borderId="1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164" fontId="40" fillId="0" borderId="60" xfId="0" applyNumberFormat="1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3" fontId="42" fillId="0" borderId="14" xfId="0" applyNumberFormat="1" applyFont="1" applyBorder="1" applyAlignment="1">
      <alignment horizontal="right" vertical="center" wrapText="1" indent="1"/>
    </xf>
    <xf numFmtId="3" fontId="42" fillId="0" borderId="21" xfId="0" applyNumberFormat="1" applyFont="1" applyBorder="1" applyAlignment="1">
      <alignment horizontal="right" vertical="center" wrapText="1" indent="1"/>
    </xf>
    <xf numFmtId="164" fontId="38" fillId="0" borderId="14" xfId="0" applyNumberFormat="1" applyFont="1" applyBorder="1" applyAlignment="1">
      <alignment horizontal="center" vertical="center" wrapText="1"/>
    </xf>
    <xf numFmtId="164" fontId="38" fillId="0" borderId="24" xfId="0" applyNumberFormat="1" applyFont="1" applyBorder="1" applyAlignment="1" applyProtection="1">
      <alignment horizontal="center" vertical="center" wrapText="1"/>
      <protection locked="0"/>
    </xf>
    <xf numFmtId="164" fontId="38" fillId="0" borderId="13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 applyProtection="1">
      <alignment horizontal="center" vertical="center" wrapText="1"/>
      <protection locked="0"/>
    </xf>
    <xf numFmtId="164" fontId="38" fillId="0" borderId="25" xfId="0" applyNumberFormat="1" applyFont="1" applyBorder="1" applyAlignment="1" applyProtection="1">
      <alignment horizontal="center" vertical="center" wrapText="1"/>
      <protection locked="0"/>
    </xf>
    <xf numFmtId="164" fontId="38" fillId="0" borderId="21" xfId="0" applyNumberFormat="1" applyFont="1" applyBorder="1" applyAlignment="1" applyProtection="1">
      <alignment horizontal="center" vertical="center" wrapText="1"/>
      <protection locked="0"/>
    </xf>
    <xf numFmtId="164" fontId="39" fillId="0" borderId="18" xfId="0" applyNumberFormat="1" applyFont="1" applyBorder="1" applyAlignment="1">
      <alignment horizontal="center" vertical="center" wrapText="1"/>
    </xf>
    <xf numFmtId="164" fontId="39" fillId="0" borderId="61" xfId="0" applyNumberFormat="1" applyFont="1" applyBorder="1" applyAlignment="1">
      <alignment horizontal="center" vertical="center" wrapText="1"/>
    </xf>
    <xf numFmtId="0" fontId="8" fillId="0" borderId="27" xfId="0" quotePrefix="1" applyFont="1" applyBorder="1" applyAlignment="1" applyProtection="1">
      <alignment horizontal="right" vertical="center" indent="1"/>
      <protection locked="0"/>
    </xf>
    <xf numFmtId="49" fontId="8" fillId="0" borderId="27" xfId="0" applyNumberFormat="1" applyFont="1" applyBorder="1" applyAlignment="1" applyProtection="1">
      <alignment horizontal="right" vertical="center" indent="1"/>
      <protection locked="0"/>
    </xf>
    <xf numFmtId="164" fontId="17" fillId="0" borderId="8" xfId="0" applyNumberFormat="1" applyFont="1" applyBorder="1" applyAlignment="1" applyProtection="1">
      <alignment horizontal="lef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3" fontId="44" fillId="3" borderId="5" xfId="0" applyNumberFormat="1" applyFont="1" applyFill="1" applyBorder="1" applyAlignment="1" applyProtection="1">
      <alignment vertical="center" wrapText="1"/>
      <protection locked="0"/>
    </xf>
    <xf numFmtId="3" fontId="44" fillId="3" borderId="5" xfId="0" applyNumberFormat="1" applyFont="1" applyFill="1" applyBorder="1" applyAlignment="1">
      <alignment vertical="center"/>
    </xf>
    <xf numFmtId="3" fontId="45" fillId="3" borderId="2" xfId="0" applyNumberFormat="1" applyFont="1" applyFill="1" applyBorder="1" applyAlignment="1">
      <alignment vertical="center" wrapText="1"/>
    </xf>
    <xf numFmtId="3" fontId="33" fillId="0" borderId="2" xfId="0" applyNumberFormat="1" applyFont="1" applyBorder="1"/>
    <xf numFmtId="164" fontId="17" fillId="0" borderId="2" xfId="0" applyNumberFormat="1" applyFont="1" applyBorder="1" applyAlignment="1">
      <alignment vertical="center" wrapText="1"/>
    </xf>
    <xf numFmtId="164" fontId="17" fillId="0" borderId="19" xfId="0" applyNumberFormat="1" applyFont="1" applyBorder="1" applyAlignment="1">
      <alignment vertical="center" wrapText="1"/>
    </xf>
    <xf numFmtId="0" fontId="45" fillId="0" borderId="2" xfId="0" applyFont="1" applyBorder="1" applyAlignment="1">
      <alignment horizontal="left" wrapText="1" indent="1"/>
    </xf>
    <xf numFmtId="3" fontId="1" fillId="0" borderId="2" xfId="0" applyNumberFormat="1" applyFont="1" applyBorder="1"/>
    <xf numFmtId="164" fontId="3" fillId="0" borderId="7" xfId="0" applyNumberFormat="1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 applyProtection="1">
      <alignment horizontal="left" vertical="center" wrapText="1"/>
      <protection locked="0"/>
    </xf>
    <xf numFmtId="0" fontId="44" fillId="0" borderId="8" xfId="0" applyFont="1" applyBorder="1"/>
    <xf numFmtId="3" fontId="44" fillId="0" borderId="2" xfId="0" applyNumberFormat="1" applyFont="1" applyBorder="1" applyAlignment="1">
      <alignment horizontal="right" wrapText="1"/>
    </xf>
    <xf numFmtId="0" fontId="44" fillId="0" borderId="8" xfId="0" applyFont="1" applyBorder="1" applyAlignment="1">
      <alignment wrapText="1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0" fontId="44" fillId="0" borderId="2" xfId="0" applyFont="1" applyBorder="1" applyAlignment="1">
      <alignment horizontal="left" wrapText="1" indent="1"/>
    </xf>
    <xf numFmtId="0" fontId="47" fillId="0" borderId="2" xfId="0" applyFont="1" applyBorder="1" applyAlignment="1">
      <alignment horizontal="left" wrapText="1" indent="1"/>
    </xf>
    <xf numFmtId="164" fontId="48" fillId="0" borderId="13" xfId="0" applyNumberFormat="1" applyFont="1" applyBorder="1" applyAlignment="1">
      <alignment horizontal="left" vertical="center" wrapText="1"/>
    </xf>
    <xf numFmtId="164" fontId="48" fillId="0" borderId="14" xfId="0" applyNumberFormat="1" applyFont="1" applyBorder="1" applyAlignment="1">
      <alignment vertical="center" wrapText="1"/>
    </xf>
    <xf numFmtId="164" fontId="48" fillId="2" borderId="14" xfId="0" applyNumberFormat="1" applyFont="1" applyFill="1" applyBorder="1" applyAlignment="1">
      <alignment vertical="center" wrapText="1"/>
    </xf>
    <xf numFmtId="164" fontId="48" fillId="0" borderId="21" xfId="0" applyNumberFormat="1" applyFont="1" applyBorder="1" applyAlignment="1">
      <alignment vertical="center" wrapText="1"/>
    </xf>
    <xf numFmtId="0" fontId="44" fillId="3" borderId="2" xfId="5" applyFont="1" applyFill="1" applyBorder="1" applyAlignment="1">
      <alignment horizontal="left" vertical="center" wrapText="1" indent="1"/>
    </xf>
    <xf numFmtId="0" fontId="44" fillId="3" borderId="2" xfId="0" applyFont="1" applyFill="1" applyBorder="1" applyAlignment="1">
      <alignment horizontal="left" vertical="center" wrapText="1" indent="1"/>
    </xf>
    <xf numFmtId="3" fontId="46" fillId="0" borderId="2" xfId="0" applyNumberFormat="1" applyFont="1" applyBorder="1"/>
    <xf numFmtId="3" fontId="44" fillId="0" borderId="5" xfId="0" applyNumberFormat="1" applyFont="1" applyBorder="1" applyAlignment="1" applyProtection="1">
      <alignment vertical="center" wrapText="1"/>
      <protection locked="0"/>
    </xf>
    <xf numFmtId="0" fontId="44" fillId="0" borderId="2" xfId="0" applyFont="1" applyBorder="1" applyAlignment="1">
      <alignment wrapText="1"/>
    </xf>
    <xf numFmtId="3" fontId="46" fillId="0" borderId="5" xfId="0" applyNumberFormat="1" applyFont="1" applyBorder="1"/>
    <xf numFmtId="0" fontId="47" fillId="0" borderId="5" xfId="0" applyFont="1" applyBorder="1" applyAlignment="1">
      <alignment horizontal="left" wrapText="1" indent="1"/>
    </xf>
    <xf numFmtId="0" fontId="45" fillId="3" borderId="2" xfId="0" applyFont="1" applyFill="1" applyBorder="1" applyAlignment="1">
      <alignment horizontal="left" wrapText="1" indent="1"/>
    </xf>
    <xf numFmtId="164" fontId="7" fillId="0" borderId="0" xfId="5" applyNumberFormat="1" applyFont="1" applyAlignment="1">
      <alignment horizontal="center" vertical="center"/>
    </xf>
    <xf numFmtId="164" fontId="31" fillId="0" borderId="22" xfId="5" applyNumberFormat="1" applyFont="1" applyBorder="1" applyAlignment="1">
      <alignment horizontal="left" vertical="center"/>
    </xf>
    <xf numFmtId="164" fontId="31" fillId="0" borderId="22" xfId="5" applyNumberFormat="1" applyFont="1" applyBorder="1" applyAlignment="1">
      <alignment horizontal="left"/>
    </xf>
    <xf numFmtId="0" fontId="8" fillId="0" borderId="15" xfId="5" applyFont="1" applyBorder="1" applyAlignment="1">
      <alignment horizontal="center" vertical="center" wrapText="1"/>
    </xf>
    <xf numFmtId="0" fontId="8" fillId="0" borderId="17" xfId="5" applyFont="1" applyBorder="1" applyAlignment="1">
      <alignment horizontal="center" vertical="center" wrapText="1"/>
    </xf>
    <xf numFmtId="0" fontId="8" fillId="0" borderId="16" xfId="5" applyFont="1" applyBorder="1" applyAlignment="1">
      <alignment horizontal="center" vertical="center" wrapText="1"/>
    </xf>
    <xf numFmtId="0" fontId="8" fillId="0" borderId="18" xfId="5" applyFont="1" applyBorder="1" applyAlignment="1">
      <alignment horizontal="center" vertical="center" wrapText="1"/>
    </xf>
    <xf numFmtId="0" fontId="8" fillId="0" borderId="62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8" fillId="0" borderId="55" xfId="5" applyFont="1" applyBorder="1" applyAlignment="1">
      <alignment horizontal="center" vertical="center" wrapText="1"/>
    </xf>
    <xf numFmtId="0" fontId="8" fillId="0" borderId="47" xfId="5" applyFont="1" applyBorder="1" applyAlignment="1">
      <alignment horizontal="center" vertical="center" wrapText="1"/>
    </xf>
    <xf numFmtId="0" fontId="20" fillId="0" borderId="0" xfId="5" applyFont="1" applyAlignment="1">
      <alignment horizontal="center"/>
    </xf>
    <xf numFmtId="164" fontId="27" fillId="0" borderId="63" xfId="0" applyNumberFormat="1" applyFont="1" applyBorder="1" applyAlignment="1">
      <alignment horizontal="center" vertical="center" wrapText="1"/>
    </xf>
    <xf numFmtId="164" fontId="27" fillId="0" borderId="64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textRotation="180" wrapText="1"/>
    </xf>
    <xf numFmtId="164" fontId="43" fillId="0" borderId="40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Normal="100" workbookViewId="0">
      <selection activeCell="G23" sqref="G23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4" t="s">
        <v>431</v>
      </c>
    </row>
    <row r="3" spans="1:2" x14ac:dyDescent="0.2">
      <c r="A3" s="216"/>
      <c r="B3" s="216"/>
    </row>
    <row r="4" spans="1:2" ht="15.75" x14ac:dyDescent="0.25">
      <c r="A4" s="61"/>
      <c r="B4" s="220"/>
    </row>
    <row r="5" spans="1:2" ht="15.75" x14ac:dyDescent="0.25">
      <c r="A5" s="61"/>
      <c r="B5" s="220"/>
    </row>
    <row r="6" spans="1:2" s="55" customFormat="1" ht="15.75" x14ac:dyDescent="0.25">
      <c r="A6" s="61" t="s">
        <v>443</v>
      </c>
      <c r="B6" s="216"/>
    </row>
    <row r="7" spans="1:2" s="55" customFormat="1" x14ac:dyDescent="0.2">
      <c r="A7" s="216"/>
      <c r="B7" s="216"/>
    </row>
    <row r="8" spans="1:2" s="55" customFormat="1" x14ac:dyDescent="0.2">
      <c r="A8" s="216"/>
      <c r="B8" s="216"/>
    </row>
    <row r="9" spans="1:2" x14ac:dyDescent="0.2">
      <c r="A9" s="216" t="s">
        <v>402</v>
      </c>
      <c r="B9" s="216" t="s">
        <v>382</v>
      </c>
    </row>
    <row r="10" spans="1:2" x14ac:dyDescent="0.2">
      <c r="A10" s="216" t="s">
        <v>400</v>
      </c>
      <c r="B10" s="216" t="s">
        <v>388</v>
      </c>
    </row>
    <row r="11" spans="1:2" x14ac:dyDescent="0.2">
      <c r="A11" s="216" t="s">
        <v>401</v>
      </c>
      <c r="B11" s="216" t="s">
        <v>389</v>
      </c>
    </row>
    <row r="12" spans="1:2" x14ac:dyDescent="0.2">
      <c r="A12" s="216"/>
      <c r="B12" s="216"/>
    </row>
    <row r="13" spans="1:2" ht="15.75" x14ac:dyDescent="0.25">
      <c r="A13" s="61" t="str">
        <f>+CONCATENATE(LEFT(A6,4),". évi előirányzat módosítások BEVÉTELEK")</f>
        <v>2018. évi előirányzat módosítások BEVÉTELEK</v>
      </c>
      <c r="B13" s="220"/>
    </row>
    <row r="14" spans="1:2" x14ac:dyDescent="0.2">
      <c r="A14" s="216"/>
      <c r="B14" s="216"/>
    </row>
    <row r="15" spans="1:2" s="55" customFormat="1" x14ac:dyDescent="0.2">
      <c r="A15" s="216" t="s">
        <v>403</v>
      </c>
      <c r="B15" s="216" t="s">
        <v>383</v>
      </c>
    </row>
    <row r="16" spans="1:2" x14ac:dyDescent="0.2">
      <c r="A16" s="216" t="s">
        <v>404</v>
      </c>
      <c r="B16" s="216" t="s">
        <v>390</v>
      </c>
    </row>
    <row r="17" spans="1:2" x14ac:dyDescent="0.2">
      <c r="A17" s="216" t="s">
        <v>405</v>
      </c>
      <c r="B17" s="216" t="s">
        <v>391</v>
      </c>
    </row>
    <row r="18" spans="1:2" x14ac:dyDescent="0.2">
      <c r="A18" s="216"/>
      <c r="B18" s="216"/>
    </row>
    <row r="19" spans="1:2" ht="14.25" x14ac:dyDescent="0.2">
      <c r="A19" s="221" t="str">
        <f>+CONCATENATE(LEFT(A6,4),". módosítás utáni módosított előrirányzatok BEVÉTELEK")</f>
        <v>2018. módosítás utáni módosított előrirányzatok BEVÉTELEK</v>
      </c>
      <c r="B19" s="220"/>
    </row>
    <row r="20" spans="1:2" x14ac:dyDescent="0.2">
      <c r="A20" s="216"/>
      <c r="B20" s="216"/>
    </row>
    <row r="21" spans="1:2" x14ac:dyDescent="0.2">
      <c r="A21" s="216" t="s">
        <v>406</v>
      </c>
      <c r="B21" s="216" t="s">
        <v>384</v>
      </c>
    </row>
    <row r="22" spans="1:2" x14ac:dyDescent="0.2">
      <c r="A22" s="216" t="s">
        <v>407</v>
      </c>
      <c r="B22" s="216" t="s">
        <v>392</v>
      </c>
    </row>
    <row r="23" spans="1:2" x14ac:dyDescent="0.2">
      <c r="A23" s="216" t="s">
        <v>408</v>
      </c>
      <c r="B23" s="216" t="s">
        <v>393</v>
      </c>
    </row>
    <row r="24" spans="1:2" x14ac:dyDescent="0.2">
      <c r="A24" s="216"/>
      <c r="B24" s="216"/>
    </row>
    <row r="25" spans="1:2" ht="15.75" x14ac:dyDescent="0.25">
      <c r="A25" s="61" t="str">
        <f>+CONCATENATE(LEFT(A6,4),". évi eredeti előirányzat KIADÁSOK")</f>
        <v>2018. évi eredeti előirányzat KIADÁSOK</v>
      </c>
      <c r="B25" s="220"/>
    </row>
    <row r="26" spans="1:2" x14ac:dyDescent="0.2">
      <c r="A26" s="216"/>
      <c r="B26" s="216"/>
    </row>
    <row r="27" spans="1:2" x14ac:dyDescent="0.2">
      <c r="A27" s="216" t="s">
        <v>409</v>
      </c>
      <c r="B27" s="216" t="s">
        <v>385</v>
      </c>
    </row>
    <row r="28" spans="1:2" x14ac:dyDescent="0.2">
      <c r="A28" s="216" t="s">
        <v>410</v>
      </c>
      <c r="B28" s="216" t="s">
        <v>394</v>
      </c>
    </row>
    <row r="29" spans="1:2" x14ac:dyDescent="0.2">
      <c r="A29" s="216" t="s">
        <v>411</v>
      </c>
      <c r="B29" s="216" t="s">
        <v>395</v>
      </c>
    </row>
    <row r="30" spans="1:2" x14ac:dyDescent="0.2">
      <c r="A30" s="216"/>
      <c r="B30" s="216"/>
    </row>
    <row r="31" spans="1:2" ht="15.75" x14ac:dyDescent="0.25">
      <c r="A31" s="61" t="str">
        <f>+CONCATENATE(LEFT(A6,4),". évi előirányzat módosítások KIADÁSOK")</f>
        <v>2018. évi előirányzat módosítások KIADÁSOK</v>
      </c>
      <c r="B31" s="220"/>
    </row>
    <row r="32" spans="1:2" x14ac:dyDescent="0.2">
      <c r="A32" s="216"/>
      <c r="B32" s="216"/>
    </row>
    <row r="33" spans="1:2" x14ac:dyDescent="0.2">
      <c r="A33" s="216" t="s">
        <v>412</v>
      </c>
      <c r="B33" s="216" t="s">
        <v>386</v>
      </c>
    </row>
    <row r="34" spans="1:2" x14ac:dyDescent="0.2">
      <c r="A34" s="216" t="s">
        <v>413</v>
      </c>
      <c r="B34" s="216" t="s">
        <v>396</v>
      </c>
    </row>
    <row r="35" spans="1:2" x14ac:dyDescent="0.2">
      <c r="A35" s="216" t="s">
        <v>414</v>
      </c>
      <c r="B35" s="216" t="s">
        <v>397</v>
      </c>
    </row>
    <row r="36" spans="1:2" x14ac:dyDescent="0.2">
      <c r="A36" s="216"/>
      <c r="B36" s="216"/>
    </row>
    <row r="37" spans="1:2" ht="15.75" x14ac:dyDescent="0.25">
      <c r="A37" s="61" t="str">
        <f>+CONCATENATE(LEFT(A6,4),". módosítás utáni módosított előirányzatok KIADÁSOK")</f>
        <v>2018. módosítás utáni módosított előirányzatok KIADÁSOK</v>
      </c>
      <c r="B37" s="220"/>
    </row>
    <row r="38" spans="1:2" x14ac:dyDescent="0.2">
      <c r="A38" s="216"/>
      <c r="B38" s="216"/>
    </row>
    <row r="39" spans="1:2" x14ac:dyDescent="0.2">
      <c r="A39" s="216" t="s">
        <v>415</v>
      </c>
      <c r="B39" s="216" t="s">
        <v>387</v>
      </c>
    </row>
    <row r="40" spans="1:2" x14ac:dyDescent="0.2">
      <c r="A40" s="216" t="s">
        <v>416</v>
      </c>
      <c r="B40" s="216" t="s">
        <v>398</v>
      </c>
    </row>
    <row r="41" spans="1:2" x14ac:dyDescent="0.2">
      <c r="A41" s="216" t="s">
        <v>417</v>
      </c>
      <c r="B41" s="216" t="s">
        <v>399</v>
      </c>
    </row>
  </sheetData>
  <phoneticPr fontId="26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Normal="100" workbookViewId="0">
      <selection activeCell="A22" sqref="A22:XFD22"/>
    </sheetView>
  </sheetViews>
  <sheetFormatPr defaultRowHeight="12.75" x14ac:dyDescent="0.2"/>
  <cols>
    <col min="1" max="1" width="38.83203125" style="28" customWidth="1"/>
    <col min="2" max="9" width="15.83203125" style="27" customWidth="1"/>
    <col min="10" max="11" width="12.83203125" style="27" customWidth="1"/>
    <col min="12" max="12" width="13.83203125" style="27" customWidth="1"/>
    <col min="13" max="16384" width="9.33203125" style="27"/>
  </cols>
  <sheetData>
    <row r="1" spans="1:9" ht="25.5" customHeight="1" x14ac:dyDescent="0.2">
      <c r="A1" s="378" t="s">
        <v>1</v>
      </c>
      <c r="B1" s="378"/>
      <c r="C1" s="378"/>
      <c r="D1" s="378"/>
      <c r="E1" s="378"/>
      <c r="F1" s="378"/>
      <c r="G1" s="378"/>
      <c r="H1" s="378"/>
      <c r="I1" s="378"/>
    </row>
    <row r="2" spans="1:9" ht="22.5" customHeight="1" thickBot="1" x14ac:dyDescent="0.3">
      <c r="I2" s="31">
        <f>'2.2.sz.mell  '!I2</f>
        <v>0</v>
      </c>
    </row>
    <row r="3" spans="1:9" s="29" customFormat="1" ht="44.25" customHeight="1" thickBot="1" x14ac:dyDescent="0.25">
      <c r="A3" s="56" t="s">
        <v>47</v>
      </c>
      <c r="B3" s="57" t="s">
        <v>45</v>
      </c>
      <c r="C3" s="57" t="s">
        <v>46</v>
      </c>
      <c r="D3" s="57" t="str">
        <f>+CONCATENATE("Felhasználás   ",LEFT(ÖSSZEFÜGGÉSEK!A6,4)-1,". XII. 31-ig")</f>
        <v>Felhasználás   2017. XII. 31-ig</v>
      </c>
      <c r="E3" s="57" t="str">
        <f>+CONCATENATE(LEFT(ÖSSZEFÜGGÉSEK!A6,4),". évi",CHAR(10),"eredeti előirányzat")</f>
        <v>2018. évi
eredeti előirányzat</v>
      </c>
      <c r="F3" s="318" t="s">
        <v>447</v>
      </c>
      <c r="G3" s="321" t="s">
        <v>522</v>
      </c>
      <c r="H3" s="319" t="s">
        <v>451</v>
      </c>
      <c r="I3" s="322" t="s">
        <v>519</v>
      </c>
    </row>
    <row r="4" spans="1:9" ht="12" customHeight="1" thickBot="1" x14ac:dyDescent="0.25">
      <c r="A4" s="32" t="s">
        <v>352</v>
      </c>
      <c r="B4" s="33" t="s">
        <v>353</v>
      </c>
      <c r="C4" s="33" t="s">
        <v>354</v>
      </c>
      <c r="D4" s="33" t="s">
        <v>356</v>
      </c>
      <c r="E4" s="33" t="s">
        <v>355</v>
      </c>
      <c r="F4" s="324" t="s">
        <v>357</v>
      </c>
      <c r="G4" s="324" t="s">
        <v>358</v>
      </c>
      <c r="H4" s="324" t="s">
        <v>450</v>
      </c>
      <c r="I4" s="325" t="s">
        <v>449</v>
      </c>
    </row>
    <row r="5" spans="1:9" ht="24" x14ac:dyDescent="0.2">
      <c r="A5" s="328" t="s">
        <v>480</v>
      </c>
      <c r="B5" s="329">
        <v>3000</v>
      </c>
      <c r="C5" s="330" t="s">
        <v>479</v>
      </c>
      <c r="D5" s="21"/>
      <c r="E5" s="329">
        <v>3000</v>
      </c>
      <c r="F5" s="21"/>
      <c r="G5" s="21"/>
      <c r="H5" s="300">
        <f>F5+G5</f>
        <v>0</v>
      </c>
      <c r="I5" s="34">
        <f>E5+H5</f>
        <v>3000</v>
      </c>
    </row>
    <row r="6" spans="1:9" x14ac:dyDescent="0.2">
      <c r="A6" s="328" t="s">
        <v>481</v>
      </c>
      <c r="B6" s="329">
        <v>1000</v>
      </c>
      <c r="C6" s="330" t="s">
        <v>479</v>
      </c>
      <c r="D6" s="21"/>
      <c r="E6" s="329">
        <v>1000</v>
      </c>
      <c r="F6" s="21">
        <v>-750</v>
      </c>
      <c r="G6" s="21"/>
      <c r="H6" s="300">
        <f>F6+G6</f>
        <v>-750</v>
      </c>
      <c r="I6" s="34">
        <f t="shared" ref="I6:I20" si="0">E6+H6</f>
        <v>250</v>
      </c>
    </row>
    <row r="7" spans="1:9" ht="24" x14ac:dyDescent="0.2">
      <c r="A7" s="328" t="s">
        <v>482</v>
      </c>
      <c r="B7" s="329">
        <v>4000</v>
      </c>
      <c r="C7" s="330" t="s">
        <v>479</v>
      </c>
      <c r="D7" s="21"/>
      <c r="E7" s="329">
        <v>4000</v>
      </c>
      <c r="F7" s="21"/>
      <c r="G7" s="21"/>
      <c r="H7" s="300">
        <f>F7+G7</f>
        <v>0</v>
      </c>
      <c r="I7" s="34">
        <f t="shared" si="0"/>
        <v>4000</v>
      </c>
    </row>
    <row r="8" spans="1:9" ht="15.95" customHeight="1" x14ac:dyDescent="0.2">
      <c r="A8" s="328" t="s">
        <v>483</v>
      </c>
      <c r="B8" s="329">
        <v>5000</v>
      </c>
      <c r="C8" s="330" t="s">
        <v>479</v>
      </c>
      <c r="D8" s="21"/>
      <c r="E8" s="329">
        <v>5000</v>
      </c>
      <c r="F8" s="21">
        <v>0</v>
      </c>
      <c r="G8" s="21"/>
      <c r="H8" s="300">
        <f t="shared" ref="H8:H24" si="1">F8+G8</f>
        <v>0</v>
      </c>
      <c r="I8" s="34">
        <f t="shared" si="0"/>
        <v>5000</v>
      </c>
    </row>
    <row r="9" spans="1:9" ht="24" x14ac:dyDescent="0.2">
      <c r="A9" s="328" t="s">
        <v>484</v>
      </c>
      <c r="B9" s="329">
        <v>20000</v>
      </c>
      <c r="C9" s="330" t="s">
        <v>479</v>
      </c>
      <c r="D9" s="21"/>
      <c r="E9" s="329">
        <v>20000</v>
      </c>
      <c r="F9" s="21">
        <v>-3323</v>
      </c>
      <c r="G9" s="21">
        <v>-9000</v>
      </c>
      <c r="H9" s="300">
        <f t="shared" si="1"/>
        <v>-12323</v>
      </c>
      <c r="I9" s="34">
        <f t="shared" si="0"/>
        <v>7677</v>
      </c>
    </row>
    <row r="10" spans="1:9" ht="24" x14ac:dyDescent="0.2">
      <c r="A10" s="328" t="s">
        <v>485</v>
      </c>
      <c r="B10" s="329">
        <v>1000</v>
      </c>
      <c r="C10" s="330" t="s">
        <v>479</v>
      </c>
      <c r="D10" s="21"/>
      <c r="E10" s="329">
        <v>1000</v>
      </c>
      <c r="F10" s="21"/>
      <c r="G10" s="21"/>
      <c r="H10" s="300">
        <f t="shared" si="1"/>
        <v>0</v>
      </c>
      <c r="I10" s="34">
        <f t="shared" si="0"/>
        <v>1000</v>
      </c>
    </row>
    <row r="11" spans="1:9" ht="24" x14ac:dyDescent="0.2">
      <c r="A11" s="328" t="s">
        <v>486</v>
      </c>
      <c r="B11" s="329">
        <v>10000</v>
      </c>
      <c r="C11" s="330" t="s">
        <v>479</v>
      </c>
      <c r="D11" s="21"/>
      <c r="E11" s="329">
        <v>10000</v>
      </c>
      <c r="F11" s="21">
        <v>-6000</v>
      </c>
      <c r="G11" s="21"/>
      <c r="H11" s="300">
        <f t="shared" si="1"/>
        <v>-6000</v>
      </c>
      <c r="I11" s="34">
        <f t="shared" si="0"/>
        <v>4000</v>
      </c>
    </row>
    <row r="12" spans="1:9" ht="24" x14ac:dyDescent="0.2">
      <c r="A12" s="328" t="s">
        <v>487</v>
      </c>
      <c r="B12" s="329">
        <v>1000</v>
      </c>
      <c r="C12" s="330" t="s">
        <v>479</v>
      </c>
      <c r="D12" s="21"/>
      <c r="E12" s="329">
        <v>1000</v>
      </c>
      <c r="F12" s="21"/>
      <c r="G12" s="21"/>
      <c r="H12" s="300">
        <f t="shared" si="1"/>
        <v>0</v>
      </c>
      <c r="I12" s="34">
        <f t="shared" si="0"/>
        <v>1000</v>
      </c>
    </row>
    <row r="13" spans="1:9" ht="24" x14ac:dyDescent="0.2">
      <c r="A13" s="328" t="s">
        <v>488</v>
      </c>
      <c r="B13" s="329">
        <v>40000</v>
      </c>
      <c r="C13" s="330" t="s">
        <v>479</v>
      </c>
      <c r="D13" s="21"/>
      <c r="E13" s="329">
        <v>40000</v>
      </c>
      <c r="F13" s="21">
        <v>11300</v>
      </c>
      <c r="G13" s="21"/>
      <c r="H13" s="300">
        <f t="shared" si="1"/>
        <v>11300</v>
      </c>
      <c r="I13" s="34">
        <f t="shared" si="0"/>
        <v>51300</v>
      </c>
    </row>
    <row r="14" spans="1:9" ht="24" x14ac:dyDescent="0.2">
      <c r="A14" s="328" t="s">
        <v>489</v>
      </c>
      <c r="B14" s="329">
        <v>1500</v>
      </c>
      <c r="C14" s="330" t="s">
        <v>494</v>
      </c>
      <c r="D14" s="21"/>
      <c r="E14" s="329">
        <v>1500</v>
      </c>
      <c r="F14" s="21"/>
      <c r="G14" s="21"/>
      <c r="H14" s="300">
        <f t="shared" si="1"/>
        <v>0</v>
      </c>
      <c r="I14" s="34">
        <f t="shared" si="0"/>
        <v>1500</v>
      </c>
    </row>
    <row r="15" spans="1:9" ht="15.95" customHeight="1" x14ac:dyDescent="0.2">
      <c r="A15" s="328" t="s">
        <v>490</v>
      </c>
      <c r="B15" s="329">
        <v>618</v>
      </c>
      <c r="C15" s="330" t="s">
        <v>479</v>
      </c>
      <c r="D15" s="21"/>
      <c r="E15" s="329">
        <v>618</v>
      </c>
      <c r="F15" s="21"/>
      <c r="G15" s="21"/>
      <c r="H15" s="300">
        <f t="shared" si="1"/>
        <v>0</v>
      </c>
      <c r="I15" s="34">
        <f t="shared" si="0"/>
        <v>618</v>
      </c>
    </row>
    <row r="16" spans="1:9" ht="15.95" customHeight="1" x14ac:dyDescent="0.2">
      <c r="A16" s="328" t="s">
        <v>491</v>
      </c>
      <c r="B16" s="329">
        <v>240</v>
      </c>
      <c r="C16" s="330" t="s">
        <v>479</v>
      </c>
      <c r="D16" s="21"/>
      <c r="E16" s="329">
        <v>240</v>
      </c>
      <c r="F16" s="21"/>
      <c r="G16" s="21"/>
      <c r="H16" s="300">
        <f t="shared" si="1"/>
        <v>0</v>
      </c>
      <c r="I16" s="34">
        <f t="shared" si="0"/>
        <v>240</v>
      </c>
    </row>
    <row r="17" spans="1:9" ht="15.95" customHeight="1" x14ac:dyDescent="0.2">
      <c r="A17" s="328" t="s">
        <v>492</v>
      </c>
      <c r="B17" s="329">
        <v>6100</v>
      </c>
      <c r="C17" s="330" t="s">
        <v>479</v>
      </c>
      <c r="D17" s="21"/>
      <c r="E17" s="329">
        <v>6100</v>
      </c>
      <c r="F17" s="21"/>
      <c r="G17" s="21"/>
      <c r="H17" s="300">
        <f t="shared" si="1"/>
        <v>0</v>
      </c>
      <c r="I17" s="34">
        <f t="shared" si="0"/>
        <v>6100</v>
      </c>
    </row>
    <row r="18" spans="1:9" ht="15.95" customHeight="1" x14ac:dyDescent="0.2">
      <c r="A18" s="328" t="s">
        <v>493</v>
      </c>
      <c r="B18" s="329">
        <v>458</v>
      </c>
      <c r="C18" s="330" t="s">
        <v>479</v>
      </c>
      <c r="D18" s="21"/>
      <c r="E18" s="329">
        <v>458</v>
      </c>
      <c r="F18" s="21"/>
      <c r="G18" s="21"/>
      <c r="H18" s="300">
        <f t="shared" si="1"/>
        <v>0</v>
      </c>
      <c r="I18" s="34">
        <f t="shared" si="0"/>
        <v>458</v>
      </c>
    </row>
    <row r="19" spans="1:9" x14ac:dyDescent="0.2">
      <c r="A19" s="337" t="s">
        <v>502</v>
      </c>
      <c r="B19" s="333">
        <v>1266</v>
      </c>
      <c r="C19" s="330" t="s">
        <v>479</v>
      </c>
      <c r="D19" s="21"/>
      <c r="E19" s="21"/>
      <c r="F19" s="333">
        <v>1266</v>
      </c>
      <c r="G19" s="333"/>
      <c r="H19" s="335">
        <f t="shared" si="1"/>
        <v>1266</v>
      </c>
      <c r="I19" s="336">
        <f t="shared" si="0"/>
        <v>1266</v>
      </c>
    </row>
    <row r="20" spans="1:9" ht="24" x14ac:dyDescent="0.2">
      <c r="A20" s="337" t="s">
        <v>503</v>
      </c>
      <c r="B20" s="334">
        <v>4000</v>
      </c>
      <c r="C20" s="330" t="s">
        <v>479</v>
      </c>
      <c r="D20" s="21"/>
      <c r="E20" s="21"/>
      <c r="F20" s="334">
        <v>2356</v>
      </c>
      <c r="G20" s="334"/>
      <c r="H20" s="335">
        <f t="shared" si="1"/>
        <v>2356</v>
      </c>
      <c r="I20" s="336">
        <f t="shared" si="0"/>
        <v>2356</v>
      </c>
    </row>
    <row r="21" spans="1:9" ht="24" x14ac:dyDescent="0.2">
      <c r="A21" s="337" t="s">
        <v>504</v>
      </c>
      <c r="B21" s="334">
        <v>6200</v>
      </c>
      <c r="C21" s="330" t="s">
        <v>479</v>
      </c>
      <c r="D21" s="21"/>
      <c r="E21" s="21"/>
      <c r="F21" s="334">
        <v>7844</v>
      </c>
      <c r="G21" s="334"/>
      <c r="H21" s="335">
        <f t="shared" ref="H21" si="2">F21+G21</f>
        <v>7844</v>
      </c>
      <c r="I21" s="336">
        <f t="shared" ref="I21:I24" si="3">E21+H21</f>
        <v>7844</v>
      </c>
    </row>
    <row r="22" spans="1:9" ht="27" customHeight="1" x14ac:dyDescent="0.2">
      <c r="A22" s="361" t="s">
        <v>523</v>
      </c>
      <c r="B22" s="21"/>
      <c r="C22" s="178"/>
      <c r="D22" s="21"/>
      <c r="E22" s="21"/>
      <c r="F22" s="21"/>
      <c r="G22" s="21">
        <v>7788</v>
      </c>
      <c r="H22" s="300">
        <v>7788</v>
      </c>
      <c r="I22" s="336">
        <f t="shared" si="3"/>
        <v>7788</v>
      </c>
    </row>
    <row r="23" spans="1:9" ht="27" customHeight="1" x14ac:dyDescent="0.2">
      <c r="A23" s="361" t="s">
        <v>524</v>
      </c>
      <c r="B23" s="22"/>
      <c r="C23" s="179"/>
      <c r="D23" s="22"/>
      <c r="E23" s="22"/>
      <c r="F23" s="22"/>
      <c r="G23" s="22">
        <v>851</v>
      </c>
      <c r="H23" s="300">
        <v>851</v>
      </c>
      <c r="I23" s="336">
        <f t="shared" si="3"/>
        <v>851</v>
      </c>
    </row>
    <row r="24" spans="1:9" ht="28.5" customHeight="1" thickBot="1" x14ac:dyDescent="0.25">
      <c r="A24" s="361" t="s">
        <v>525</v>
      </c>
      <c r="B24" s="22"/>
      <c r="C24" s="179"/>
      <c r="D24" s="22"/>
      <c r="E24" s="22"/>
      <c r="F24" s="22"/>
      <c r="G24" s="22">
        <v>1560</v>
      </c>
      <c r="H24" s="300">
        <f t="shared" si="1"/>
        <v>1560</v>
      </c>
      <c r="I24" s="336">
        <f t="shared" si="3"/>
        <v>1560</v>
      </c>
    </row>
    <row r="25" spans="1:9" s="38" customFormat="1" ht="18" customHeight="1" thickBot="1" x14ac:dyDescent="0.25">
      <c r="A25" s="58" t="s">
        <v>43</v>
      </c>
      <c r="B25" s="36">
        <f>SUM(B5:B24)</f>
        <v>105382</v>
      </c>
      <c r="C25" s="46"/>
      <c r="D25" s="36">
        <f t="shared" ref="D25:I25" si="4">SUM(D5:D24)</f>
        <v>0</v>
      </c>
      <c r="E25" s="36">
        <f t="shared" si="4"/>
        <v>93916</v>
      </c>
      <c r="F25" s="36">
        <f t="shared" si="4"/>
        <v>12693</v>
      </c>
      <c r="G25" s="36">
        <f t="shared" si="4"/>
        <v>1199</v>
      </c>
      <c r="H25" s="36">
        <f t="shared" si="4"/>
        <v>13892</v>
      </c>
      <c r="I25" s="37">
        <f t="shared" si="4"/>
        <v>107808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M158"/>
  <sheetViews>
    <sheetView topLeftCell="A127" zoomScaleNormal="100" zoomScaleSheetLayoutView="100" workbookViewId="0">
      <selection activeCell="J111" sqref="J111"/>
    </sheetView>
  </sheetViews>
  <sheetFormatPr defaultRowHeight="12.75" x14ac:dyDescent="0.2"/>
  <cols>
    <col min="1" max="1" width="12.5" style="124" customWidth="1"/>
    <col min="2" max="2" width="62" style="125" customWidth="1"/>
    <col min="3" max="3" width="14.83203125" style="126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2"/>
      <c r="B1" s="63"/>
      <c r="G1" s="222" t="s">
        <v>433</v>
      </c>
    </row>
    <row r="2" spans="1:7" s="41" customFormat="1" ht="21" customHeight="1" thickBot="1" x14ac:dyDescent="0.25">
      <c r="A2" s="223" t="s">
        <v>41</v>
      </c>
      <c r="B2" s="382" t="s">
        <v>456</v>
      </c>
      <c r="C2" s="382"/>
      <c r="D2" s="383"/>
      <c r="E2" s="252"/>
      <c r="F2" s="275"/>
      <c r="G2" s="326" t="s">
        <v>36</v>
      </c>
    </row>
    <row r="3" spans="1:7" s="41" customFormat="1" ht="36.75" thickBot="1" x14ac:dyDescent="0.25">
      <c r="A3" s="223" t="s">
        <v>118</v>
      </c>
      <c r="B3" s="384" t="s">
        <v>288</v>
      </c>
      <c r="C3" s="384"/>
      <c r="D3" s="385"/>
      <c r="E3" s="252"/>
      <c r="F3" s="275"/>
      <c r="G3" s="327" t="s">
        <v>36</v>
      </c>
    </row>
    <row r="4" spans="1:7" s="42" customFormat="1" ht="15.95" customHeight="1" thickBot="1" x14ac:dyDescent="0.3">
      <c r="A4" s="64"/>
      <c r="B4" s="64"/>
      <c r="C4" s="65"/>
      <c r="G4" s="246" t="s">
        <v>440</v>
      </c>
    </row>
    <row r="5" spans="1:7" ht="40.5" customHeight="1" thickBot="1" x14ac:dyDescent="0.25">
      <c r="A5" s="138" t="s">
        <v>119</v>
      </c>
      <c r="B5" s="66" t="s">
        <v>439</v>
      </c>
      <c r="C5" s="313" t="s">
        <v>376</v>
      </c>
      <c r="D5" s="314" t="s">
        <v>452</v>
      </c>
      <c r="E5" s="314" t="s">
        <v>518</v>
      </c>
      <c r="F5" s="314" t="s">
        <v>448</v>
      </c>
      <c r="G5" s="315" t="s">
        <v>519</v>
      </c>
    </row>
    <row r="6" spans="1:7" s="39" customFormat="1" ht="12.95" customHeight="1" thickBot="1" x14ac:dyDescent="0.25">
      <c r="A6" s="59" t="s">
        <v>352</v>
      </c>
      <c r="B6" s="60" t="s">
        <v>353</v>
      </c>
      <c r="C6" s="310" t="s">
        <v>354</v>
      </c>
      <c r="D6" s="311" t="s">
        <v>356</v>
      </c>
      <c r="E6" s="311" t="s">
        <v>355</v>
      </c>
      <c r="F6" s="311" t="s">
        <v>453</v>
      </c>
      <c r="G6" s="312" t="s">
        <v>454</v>
      </c>
    </row>
    <row r="7" spans="1:7" s="39" customFormat="1" ht="15.95" customHeight="1" thickBot="1" x14ac:dyDescent="0.25">
      <c r="A7" s="379" t="s">
        <v>37</v>
      </c>
      <c r="B7" s="380"/>
      <c r="C7" s="380"/>
      <c r="D7" s="380"/>
      <c r="E7" s="380"/>
      <c r="F7" s="380"/>
      <c r="G7" s="381"/>
    </row>
    <row r="8" spans="1:7" s="39" customFormat="1" ht="12" customHeight="1" thickBot="1" x14ac:dyDescent="0.25">
      <c r="A8" s="25" t="s">
        <v>5</v>
      </c>
      <c r="B8" s="19" t="s">
        <v>142</v>
      </c>
      <c r="C8" s="131">
        <f>+C9+C10+C11+C12+C13+C14</f>
        <v>435909</v>
      </c>
      <c r="D8" s="131">
        <f>+D9+D10+D11+D12+D13+D14</f>
        <v>34627</v>
      </c>
      <c r="E8" s="131">
        <f>+E9+E10+E11+E12+E13+E14</f>
        <v>5895</v>
      </c>
      <c r="F8" s="131">
        <f>+F9+F10+F11+F12+F13+F14</f>
        <v>40522</v>
      </c>
      <c r="G8" s="267">
        <f>+G9+G10+G11+G12+G13+G14</f>
        <v>476431</v>
      </c>
    </row>
    <row r="9" spans="1:7" s="43" customFormat="1" ht="12" customHeight="1" x14ac:dyDescent="0.2">
      <c r="A9" s="159" t="s">
        <v>60</v>
      </c>
      <c r="B9" s="144" t="s">
        <v>143</v>
      </c>
      <c r="C9" s="133">
        <v>124239</v>
      </c>
      <c r="D9" s="133"/>
      <c r="E9" s="133">
        <v>196</v>
      </c>
      <c r="F9" s="173">
        <f t="shared" ref="F9:F14" si="0">D9+E9</f>
        <v>196</v>
      </c>
      <c r="G9" s="268">
        <f t="shared" ref="G9:G14" si="1">C9+F9</f>
        <v>124435</v>
      </c>
    </row>
    <row r="10" spans="1:7" s="44" customFormat="1" ht="12" customHeight="1" x14ac:dyDescent="0.2">
      <c r="A10" s="160" t="s">
        <v>61</v>
      </c>
      <c r="B10" s="145" t="s">
        <v>144</v>
      </c>
      <c r="C10" s="132">
        <v>161029</v>
      </c>
      <c r="D10" s="132">
        <v>3822</v>
      </c>
      <c r="E10" s="132">
        <v>-1238</v>
      </c>
      <c r="F10" s="173">
        <f t="shared" si="0"/>
        <v>2584</v>
      </c>
      <c r="G10" s="268">
        <f t="shared" si="1"/>
        <v>163613</v>
      </c>
    </row>
    <row r="11" spans="1:7" s="44" customFormat="1" ht="12" customHeight="1" x14ac:dyDescent="0.2">
      <c r="A11" s="160" t="s">
        <v>62</v>
      </c>
      <c r="B11" s="145" t="s">
        <v>145</v>
      </c>
      <c r="C11" s="132">
        <v>141750</v>
      </c>
      <c r="D11" s="132">
        <v>8890</v>
      </c>
      <c r="E11" s="132">
        <v>3522</v>
      </c>
      <c r="F11" s="173">
        <f t="shared" si="0"/>
        <v>12412</v>
      </c>
      <c r="G11" s="268">
        <f t="shared" si="1"/>
        <v>154162</v>
      </c>
    </row>
    <row r="12" spans="1:7" s="44" customFormat="1" ht="12" customHeight="1" x14ac:dyDescent="0.2">
      <c r="A12" s="160" t="s">
        <v>63</v>
      </c>
      <c r="B12" s="145" t="s">
        <v>146</v>
      </c>
      <c r="C12" s="132">
        <v>7870</v>
      </c>
      <c r="D12" s="132">
        <v>350</v>
      </c>
      <c r="E12" s="132">
        <v>299</v>
      </c>
      <c r="F12" s="173">
        <f t="shared" si="0"/>
        <v>649</v>
      </c>
      <c r="G12" s="268">
        <f t="shared" si="1"/>
        <v>8519</v>
      </c>
    </row>
    <row r="13" spans="1:7" s="44" customFormat="1" ht="12" customHeight="1" x14ac:dyDescent="0.2">
      <c r="A13" s="160" t="s">
        <v>80</v>
      </c>
      <c r="B13" s="145" t="s">
        <v>360</v>
      </c>
      <c r="C13" s="132">
        <v>1021</v>
      </c>
      <c r="D13" s="132">
        <v>13543</v>
      </c>
      <c r="E13" s="132">
        <v>9203</v>
      </c>
      <c r="F13" s="173">
        <f t="shared" si="0"/>
        <v>22746</v>
      </c>
      <c r="G13" s="268">
        <f t="shared" si="1"/>
        <v>23767</v>
      </c>
    </row>
    <row r="14" spans="1:7" s="43" customFormat="1" ht="12" customHeight="1" thickBot="1" x14ac:dyDescent="0.25">
      <c r="A14" s="161" t="s">
        <v>64</v>
      </c>
      <c r="B14" s="146" t="s">
        <v>509</v>
      </c>
      <c r="C14" s="132"/>
      <c r="D14" s="132">
        <v>8022</v>
      </c>
      <c r="E14" s="132">
        <v>-6087</v>
      </c>
      <c r="F14" s="173">
        <f t="shared" si="0"/>
        <v>1935</v>
      </c>
      <c r="G14" s="268">
        <f t="shared" si="1"/>
        <v>1935</v>
      </c>
    </row>
    <row r="15" spans="1:7" s="43" customFormat="1" ht="12" customHeight="1" thickBot="1" x14ac:dyDescent="0.25">
      <c r="A15" s="25" t="s">
        <v>6</v>
      </c>
      <c r="B15" s="73" t="s">
        <v>147</v>
      </c>
      <c r="C15" s="131">
        <f>+C16+C17+C18+C19+C20</f>
        <v>78638</v>
      </c>
      <c r="D15" s="131">
        <f>+D16+D17+D18+D19+D20</f>
        <v>24233</v>
      </c>
      <c r="E15" s="131">
        <f>+E16+E17+E18+E19+E20</f>
        <v>-8620</v>
      </c>
      <c r="F15" s="131">
        <f>+F16+F17+F18+F19+F20</f>
        <v>15613</v>
      </c>
      <c r="G15" s="267">
        <f>+G16+G17+G18+G19+G20</f>
        <v>94251</v>
      </c>
    </row>
    <row r="16" spans="1:7" s="43" customFormat="1" ht="12" customHeight="1" x14ac:dyDescent="0.2">
      <c r="A16" s="159" t="s">
        <v>66</v>
      </c>
      <c r="B16" s="144" t="s">
        <v>148</v>
      </c>
      <c r="C16" s="133"/>
      <c r="D16" s="133"/>
      <c r="E16" s="133"/>
      <c r="F16" s="173">
        <f t="shared" ref="F16:F21" si="2">D16+E16</f>
        <v>0</v>
      </c>
      <c r="G16" s="268">
        <f t="shared" ref="G16:G21" si="3">C16+F16</f>
        <v>0</v>
      </c>
    </row>
    <row r="17" spans="1:7" s="43" customFormat="1" ht="12" customHeight="1" x14ac:dyDescent="0.2">
      <c r="A17" s="160" t="s">
        <v>67</v>
      </c>
      <c r="B17" s="145" t="s">
        <v>149</v>
      </c>
      <c r="C17" s="132"/>
      <c r="D17" s="132"/>
      <c r="E17" s="132"/>
      <c r="F17" s="295">
        <f t="shared" si="2"/>
        <v>0</v>
      </c>
      <c r="G17" s="269">
        <f t="shared" si="3"/>
        <v>0</v>
      </c>
    </row>
    <row r="18" spans="1:7" s="43" customFormat="1" ht="12" customHeight="1" x14ac:dyDescent="0.2">
      <c r="A18" s="160" t="s">
        <v>68</v>
      </c>
      <c r="B18" s="145" t="s">
        <v>290</v>
      </c>
      <c r="C18" s="132"/>
      <c r="D18" s="132"/>
      <c r="E18" s="132"/>
      <c r="F18" s="295">
        <f t="shared" si="2"/>
        <v>0</v>
      </c>
      <c r="G18" s="269">
        <f t="shared" si="3"/>
        <v>0</v>
      </c>
    </row>
    <row r="19" spans="1:7" s="43" customFormat="1" ht="12" customHeight="1" x14ac:dyDescent="0.2">
      <c r="A19" s="160" t="s">
        <v>69</v>
      </c>
      <c r="B19" s="145" t="s">
        <v>291</v>
      </c>
      <c r="C19" s="132"/>
      <c r="D19" s="132"/>
      <c r="E19" s="132"/>
      <c r="F19" s="295">
        <f t="shared" si="2"/>
        <v>0</v>
      </c>
      <c r="G19" s="269">
        <f t="shared" si="3"/>
        <v>0</v>
      </c>
    </row>
    <row r="20" spans="1:7" s="43" customFormat="1" ht="12" customHeight="1" x14ac:dyDescent="0.2">
      <c r="A20" s="160" t="s">
        <v>70</v>
      </c>
      <c r="B20" s="145" t="s">
        <v>150</v>
      </c>
      <c r="C20" s="132">
        <v>78638</v>
      </c>
      <c r="D20" s="132">
        <v>24233</v>
      </c>
      <c r="E20" s="132">
        <v>-8620</v>
      </c>
      <c r="F20" s="295">
        <f t="shared" si="2"/>
        <v>15613</v>
      </c>
      <c r="G20" s="269">
        <f t="shared" si="3"/>
        <v>94251</v>
      </c>
    </row>
    <row r="21" spans="1:7" s="44" customFormat="1" ht="12" customHeight="1" thickBot="1" x14ac:dyDescent="0.25">
      <c r="A21" s="161" t="s">
        <v>76</v>
      </c>
      <c r="B21" s="146" t="s">
        <v>151</v>
      </c>
      <c r="C21" s="134"/>
      <c r="D21" s="134"/>
      <c r="E21" s="134"/>
      <c r="F21" s="296">
        <f t="shared" si="2"/>
        <v>0</v>
      </c>
      <c r="G21" s="270">
        <f t="shared" si="3"/>
        <v>0</v>
      </c>
    </row>
    <row r="22" spans="1:7" s="44" customFormat="1" ht="21.75" thickBot="1" x14ac:dyDescent="0.25">
      <c r="A22" s="25" t="s">
        <v>7</v>
      </c>
      <c r="B22" s="19" t="s">
        <v>152</v>
      </c>
      <c r="C22" s="131">
        <f>+C23+C24+C25+C26+C27</f>
        <v>488762</v>
      </c>
      <c r="D22" s="131">
        <f>+D23+D24+D25+D26+D27</f>
        <v>-248079</v>
      </c>
      <c r="E22" s="131">
        <f>+E23+E24+E25+E26+E27</f>
        <v>-84040</v>
      </c>
      <c r="F22" s="131">
        <f>+F23+F24+F25+F26+F27</f>
        <v>-332119</v>
      </c>
      <c r="G22" s="267">
        <f>+G23+G24+G25+G26+G27</f>
        <v>156643</v>
      </c>
    </row>
    <row r="23" spans="1:7" s="44" customFormat="1" ht="12" customHeight="1" x14ac:dyDescent="0.2">
      <c r="A23" s="159" t="s">
        <v>49</v>
      </c>
      <c r="B23" s="144" t="s">
        <v>153</v>
      </c>
      <c r="C23" s="133">
        <v>20000</v>
      </c>
      <c r="D23" s="133"/>
      <c r="E23" s="133">
        <v>5972</v>
      </c>
      <c r="F23" s="173">
        <f t="shared" ref="F23:F28" si="4">D23+E23</f>
        <v>5972</v>
      </c>
      <c r="G23" s="268">
        <f t="shared" ref="G23:G28" si="5">C23+F23</f>
        <v>25972</v>
      </c>
    </row>
    <row r="24" spans="1:7" s="43" customFormat="1" ht="12" customHeight="1" x14ac:dyDescent="0.2">
      <c r="A24" s="160" t="s">
        <v>50</v>
      </c>
      <c r="B24" s="145" t="s">
        <v>154</v>
      </c>
      <c r="C24" s="132"/>
      <c r="D24" s="132"/>
      <c r="E24" s="132"/>
      <c r="F24" s="295">
        <f t="shared" si="4"/>
        <v>0</v>
      </c>
      <c r="G24" s="269">
        <f t="shared" si="5"/>
        <v>0</v>
      </c>
    </row>
    <row r="25" spans="1:7" s="44" customFormat="1" ht="12" customHeight="1" x14ac:dyDescent="0.2">
      <c r="A25" s="160" t="s">
        <v>51</v>
      </c>
      <c r="B25" s="145" t="s">
        <v>292</v>
      </c>
      <c r="C25" s="132"/>
      <c r="D25" s="132"/>
      <c r="E25" s="132"/>
      <c r="F25" s="295">
        <f t="shared" si="4"/>
        <v>0</v>
      </c>
      <c r="G25" s="269">
        <f t="shared" si="5"/>
        <v>0</v>
      </c>
    </row>
    <row r="26" spans="1:7" s="44" customFormat="1" ht="12" customHeight="1" x14ac:dyDescent="0.2">
      <c r="A26" s="160" t="s">
        <v>52</v>
      </c>
      <c r="B26" s="145" t="s">
        <v>293</v>
      </c>
      <c r="C26" s="132"/>
      <c r="D26" s="132"/>
      <c r="E26" s="132"/>
      <c r="F26" s="295">
        <f t="shared" si="4"/>
        <v>0</v>
      </c>
      <c r="G26" s="269">
        <f t="shared" si="5"/>
        <v>0</v>
      </c>
    </row>
    <row r="27" spans="1:7" s="44" customFormat="1" ht="12" customHeight="1" x14ac:dyDescent="0.2">
      <c r="A27" s="160" t="s">
        <v>93</v>
      </c>
      <c r="B27" s="145" t="s">
        <v>155</v>
      </c>
      <c r="C27" s="132">
        <v>468762</v>
      </c>
      <c r="D27" s="132">
        <v>-248079</v>
      </c>
      <c r="E27" s="132">
        <v>-90012</v>
      </c>
      <c r="F27" s="295">
        <f t="shared" si="4"/>
        <v>-338091</v>
      </c>
      <c r="G27" s="269">
        <f t="shared" si="5"/>
        <v>130671</v>
      </c>
    </row>
    <row r="28" spans="1:7" s="44" customFormat="1" ht="12" customHeight="1" thickBot="1" x14ac:dyDescent="0.25">
      <c r="A28" s="161" t="s">
        <v>94</v>
      </c>
      <c r="B28" s="146" t="s">
        <v>156</v>
      </c>
      <c r="C28" s="134">
        <v>426324</v>
      </c>
      <c r="D28" s="134">
        <v>-248079</v>
      </c>
      <c r="E28" s="134">
        <v>-67574</v>
      </c>
      <c r="F28" s="296">
        <f t="shared" si="4"/>
        <v>-315653</v>
      </c>
      <c r="G28" s="270">
        <f t="shared" si="5"/>
        <v>110671</v>
      </c>
    </row>
    <row r="29" spans="1:7" s="44" customFormat="1" ht="12" customHeight="1" thickBot="1" x14ac:dyDescent="0.25">
      <c r="A29" s="25" t="s">
        <v>95</v>
      </c>
      <c r="B29" s="19" t="s">
        <v>429</v>
      </c>
      <c r="C29" s="137">
        <f>+C30+C31+C32+C33+C34+C35+C36</f>
        <v>269400</v>
      </c>
      <c r="D29" s="137">
        <f>+D30+D31+D32+D33+D34+D35+D36</f>
        <v>0</v>
      </c>
      <c r="E29" s="137">
        <f>+E30+E31+E32+E33+E34+E35+E36</f>
        <v>35000</v>
      </c>
      <c r="F29" s="137">
        <f>+F30+F31+F32+F33+F34+F35+F36</f>
        <v>35000</v>
      </c>
      <c r="G29" s="271">
        <f>+G30+G31+G32+G33+G34+G35+G36</f>
        <v>304400</v>
      </c>
    </row>
    <row r="30" spans="1:7" s="44" customFormat="1" ht="12" customHeight="1" x14ac:dyDescent="0.2">
      <c r="A30" s="159" t="s">
        <v>157</v>
      </c>
      <c r="B30" s="144" t="s">
        <v>422</v>
      </c>
      <c r="C30" s="133"/>
      <c r="D30" s="133"/>
      <c r="E30" s="133"/>
      <c r="F30" s="173">
        <f t="shared" ref="F30:F36" si="6">D30+E30</f>
        <v>0</v>
      </c>
      <c r="G30" s="268">
        <f t="shared" ref="G30:G36" si="7">C30+F30</f>
        <v>0</v>
      </c>
    </row>
    <row r="31" spans="1:7" s="44" customFormat="1" ht="12" customHeight="1" x14ac:dyDescent="0.2">
      <c r="A31" s="160" t="s">
        <v>158</v>
      </c>
      <c r="B31" s="145" t="s">
        <v>458</v>
      </c>
      <c r="C31" s="132">
        <v>32000</v>
      </c>
      <c r="D31" s="132"/>
      <c r="E31" s="132"/>
      <c r="F31" s="295">
        <f t="shared" si="6"/>
        <v>0</v>
      </c>
      <c r="G31" s="269">
        <f t="shared" si="7"/>
        <v>32000</v>
      </c>
    </row>
    <row r="32" spans="1:7" s="44" customFormat="1" ht="12" customHeight="1" x14ac:dyDescent="0.2">
      <c r="A32" s="160" t="s">
        <v>159</v>
      </c>
      <c r="B32" s="145" t="s">
        <v>424</v>
      </c>
      <c r="C32" s="132">
        <v>220000</v>
      </c>
      <c r="D32" s="132"/>
      <c r="E32" s="132">
        <v>35000</v>
      </c>
      <c r="F32" s="295">
        <f t="shared" si="6"/>
        <v>35000</v>
      </c>
      <c r="G32" s="269">
        <f t="shared" si="7"/>
        <v>255000</v>
      </c>
    </row>
    <row r="33" spans="1:7" s="44" customFormat="1" ht="12" customHeight="1" x14ac:dyDescent="0.2">
      <c r="A33" s="160" t="s">
        <v>160</v>
      </c>
      <c r="B33" s="145" t="s">
        <v>425</v>
      </c>
      <c r="C33" s="132">
        <v>200</v>
      </c>
      <c r="D33" s="132"/>
      <c r="E33" s="132"/>
      <c r="F33" s="295">
        <f t="shared" si="6"/>
        <v>0</v>
      </c>
      <c r="G33" s="269">
        <f t="shared" si="7"/>
        <v>200</v>
      </c>
    </row>
    <row r="34" spans="1:7" s="44" customFormat="1" ht="12" customHeight="1" x14ac:dyDescent="0.2">
      <c r="A34" s="160" t="s">
        <v>426</v>
      </c>
      <c r="B34" s="145" t="s">
        <v>161</v>
      </c>
      <c r="C34" s="132">
        <v>16500</v>
      </c>
      <c r="D34" s="132"/>
      <c r="E34" s="132"/>
      <c r="F34" s="295">
        <f t="shared" si="6"/>
        <v>0</v>
      </c>
      <c r="G34" s="269">
        <f t="shared" si="7"/>
        <v>16500</v>
      </c>
    </row>
    <row r="35" spans="1:7" s="44" customFormat="1" ht="12" customHeight="1" x14ac:dyDescent="0.2">
      <c r="A35" s="160" t="s">
        <v>427</v>
      </c>
      <c r="B35" s="145" t="s">
        <v>162</v>
      </c>
      <c r="C35" s="132">
        <v>700</v>
      </c>
      <c r="D35" s="132"/>
      <c r="E35" s="132"/>
      <c r="F35" s="295">
        <f t="shared" si="6"/>
        <v>0</v>
      </c>
      <c r="G35" s="269">
        <f t="shared" si="7"/>
        <v>700</v>
      </c>
    </row>
    <row r="36" spans="1:7" s="44" customFormat="1" ht="12" customHeight="1" thickBot="1" x14ac:dyDescent="0.25">
      <c r="A36" s="161" t="s">
        <v>428</v>
      </c>
      <c r="B36" s="146" t="s">
        <v>163</v>
      </c>
      <c r="C36" s="134"/>
      <c r="D36" s="134"/>
      <c r="E36" s="134"/>
      <c r="F36" s="296">
        <f t="shared" si="6"/>
        <v>0</v>
      </c>
      <c r="G36" s="270">
        <f t="shared" si="7"/>
        <v>0</v>
      </c>
    </row>
    <row r="37" spans="1:7" s="44" customFormat="1" ht="12" customHeight="1" thickBot="1" x14ac:dyDescent="0.25">
      <c r="A37" s="25" t="s">
        <v>9</v>
      </c>
      <c r="B37" s="19" t="s">
        <v>299</v>
      </c>
      <c r="C37" s="131">
        <f>SUM(C38:C48)</f>
        <v>352949</v>
      </c>
      <c r="D37" s="131">
        <f>SUM(D38:D48)</f>
        <v>-65781</v>
      </c>
      <c r="E37" s="131">
        <f>SUM(E38:E48)</f>
        <v>-197111</v>
      </c>
      <c r="F37" s="131">
        <f>SUM(F38:F48)</f>
        <v>-262892</v>
      </c>
      <c r="G37" s="267">
        <f>SUM(G38:G48)</f>
        <v>90057</v>
      </c>
    </row>
    <row r="38" spans="1:7" s="44" customFormat="1" ht="12" customHeight="1" x14ac:dyDescent="0.2">
      <c r="A38" s="159" t="s">
        <v>53</v>
      </c>
      <c r="B38" s="144" t="s">
        <v>166</v>
      </c>
      <c r="C38" s="133">
        <v>50</v>
      </c>
      <c r="D38" s="133"/>
      <c r="E38" s="133"/>
      <c r="F38" s="173">
        <f t="shared" ref="F38:F48" si="8">D38+E38</f>
        <v>0</v>
      </c>
      <c r="G38" s="268">
        <f t="shared" ref="G38:G48" si="9">C38+F38</f>
        <v>50</v>
      </c>
    </row>
    <row r="39" spans="1:7" s="44" customFormat="1" ht="12" customHeight="1" x14ac:dyDescent="0.2">
      <c r="A39" s="160" t="s">
        <v>54</v>
      </c>
      <c r="B39" s="145" t="s">
        <v>167</v>
      </c>
      <c r="C39" s="132">
        <v>12074</v>
      </c>
      <c r="D39" s="132"/>
      <c r="E39" s="132">
        <v>2985</v>
      </c>
      <c r="F39" s="295">
        <f t="shared" si="8"/>
        <v>2985</v>
      </c>
      <c r="G39" s="269">
        <f t="shared" si="9"/>
        <v>15059</v>
      </c>
    </row>
    <row r="40" spans="1:7" s="44" customFormat="1" ht="12" customHeight="1" x14ac:dyDescent="0.2">
      <c r="A40" s="160" t="s">
        <v>55</v>
      </c>
      <c r="B40" s="145" t="s">
        <v>168</v>
      </c>
      <c r="C40" s="132">
        <v>3530</v>
      </c>
      <c r="D40" s="132">
        <v>4005</v>
      </c>
      <c r="E40" s="132">
        <v>-3000</v>
      </c>
      <c r="F40" s="295">
        <f t="shared" si="8"/>
        <v>1005</v>
      </c>
      <c r="G40" s="269">
        <f t="shared" si="9"/>
        <v>4535</v>
      </c>
    </row>
    <row r="41" spans="1:7" s="44" customFormat="1" ht="12" customHeight="1" x14ac:dyDescent="0.2">
      <c r="A41" s="160" t="s">
        <v>97</v>
      </c>
      <c r="B41" s="145" t="s">
        <v>169</v>
      </c>
      <c r="C41" s="132">
        <v>7000</v>
      </c>
      <c r="D41" s="132"/>
      <c r="E41" s="132"/>
      <c r="F41" s="295">
        <f t="shared" si="8"/>
        <v>0</v>
      </c>
      <c r="G41" s="269">
        <f t="shared" si="9"/>
        <v>7000</v>
      </c>
    </row>
    <row r="42" spans="1:7" s="44" customFormat="1" ht="12" customHeight="1" x14ac:dyDescent="0.2">
      <c r="A42" s="160" t="s">
        <v>98</v>
      </c>
      <c r="B42" s="145" t="s">
        <v>170</v>
      </c>
      <c r="C42" s="132"/>
      <c r="D42" s="132"/>
      <c r="E42" s="132"/>
      <c r="F42" s="295">
        <f t="shared" si="8"/>
        <v>0</v>
      </c>
      <c r="G42" s="269">
        <f t="shared" si="9"/>
        <v>0</v>
      </c>
    </row>
    <row r="43" spans="1:7" s="44" customFormat="1" ht="12" customHeight="1" x14ac:dyDescent="0.2">
      <c r="A43" s="160" t="s">
        <v>99</v>
      </c>
      <c r="B43" s="145" t="s">
        <v>171</v>
      </c>
      <c r="C43" s="132">
        <v>4037</v>
      </c>
      <c r="D43" s="132"/>
      <c r="E43" s="132"/>
      <c r="F43" s="295">
        <f t="shared" si="8"/>
        <v>0</v>
      </c>
      <c r="G43" s="269">
        <f t="shared" si="9"/>
        <v>4037</v>
      </c>
    </row>
    <row r="44" spans="1:7" s="44" customFormat="1" ht="12" customHeight="1" x14ac:dyDescent="0.2">
      <c r="A44" s="160" t="s">
        <v>100</v>
      </c>
      <c r="B44" s="145" t="s">
        <v>172</v>
      </c>
      <c r="C44" s="132">
        <v>324868</v>
      </c>
      <c r="D44" s="132">
        <v>-69786</v>
      </c>
      <c r="E44" s="132">
        <v>-197096</v>
      </c>
      <c r="F44" s="295">
        <f t="shared" si="8"/>
        <v>-266882</v>
      </c>
      <c r="G44" s="269">
        <f t="shared" si="9"/>
        <v>57986</v>
      </c>
    </row>
    <row r="45" spans="1:7" s="44" customFormat="1" ht="12" customHeight="1" x14ac:dyDescent="0.2">
      <c r="A45" s="160" t="s">
        <v>101</v>
      </c>
      <c r="B45" s="145" t="s">
        <v>173</v>
      </c>
      <c r="C45" s="132">
        <v>500</v>
      </c>
      <c r="D45" s="132"/>
      <c r="E45" s="132"/>
      <c r="F45" s="295">
        <f t="shared" si="8"/>
        <v>0</v>
      </c>
      <c r="G45" s="269">
        <f t="shared" si="9"/>
        <v>500</v>
      </c>
    </row>
    <row r="46" spans="1:7" s="44" customFormat="1" ht="12" customHeight="1" x14ac:dyDescent="0.2">
      <c r="A46" s="160" t="s">
        <v>164</v>
      </c>
      <c r="B46" s="145" t="s">
        <v>174</v>
      </c>
      <c r="C46" s="135"/>
      <c r="D46" s="135"/>
      <c r="E46" s="135"/>
      <c r="F46" s="293">
        <f t="shared" si="8"/>
        <v>0</v>
      </c>
      <c r="G46" s="272">
        <f t="shared" si="9"/>
        <v>0</v>
      </c>
    </row>
    <row r="47" spans="1:7" s="44" customFormat="1" ht="12" customHeight="1" x14ac:dyDescent="0.2">
      <c r="A47" s="161" t="s">
        <v>165</v>
      </c>
      <c r="B47" s="146" t="s">
        <v>301</v>
      </c>
      <c r="C47" s="136">
        <v>884</v>
      </c>
      <c r="D47" s="136"/>
      <c r="E47" s="136"/>
      <c r="F47" s="299">
        <f t="shared" si="8"/>
        <v>0</v>
      </c>
      <c r="G47" s="273">
        <f t="shared" si="9"/>
        <v>884</v>
      </c>
    </row>
    <row r="48" spans="1:7" s="44" customFormat="1" ht="12" customHeight="1" thickBot="1" x14ac:dyDescent="0.25">
      <c r="A48" s="161" t="s">
        <v>300</v>
      </c>
      <c r="B48" s="146" t="s">
        <v>175</v>
      </c>
      <c r="C48" s="136">
        <v>6</v>
      </c>
      <c r="D48" s="136"/>
      <c r="E48" s="136"/>
      <c r="F48" s="299">
        <f t="shared" si="8"/>
        <v>0</v>
      </c>
      <c r="G48" s="273">
        <f t="shared" si="9"/>
        <v>6</v>
      </c>
    </row>
    <row r="49" spans="1:7" s="44" customFormat="1" ht="12" customHeight="1" thickBot="1" x14ac:dyDescent="0.25">
      <c r="A49" s="25" t="s">
        <v>10</v>
      </c>
      <c r="B49" s="19" t="s">
        <v>176</v>
      </c>
      <c r="C49" s="131">
        <f>SUM(C50:C54)</f>
        <v>31254</v>
      </c>
      <c r="D49" s="131">
        <f>SUM(D50:D54)</f>
        <v>-24600</v>
      </c>
      <c r="E49" s="131">
        <f>SUM(E50:E54)</f>
        <v>0</v>
      </c>
      <c r="F49" s="131">
        <f>SUM(F50:F54)</f>
        <v>-24600</v>
      </c>
      <c r="G49" s="267">
        <f>SUM(G50:G54)</f>
        <v>6654</v>
      </c>
    </row>
    <row r="50" spans="1:7" s="44" customFormat="1" ht="12" customHeight="1" x14ac:dyDescent="0.2">
      <c r="A50" s="159" t="s">
        <v>56</v>
      </c>
      <c r="B50" s="144" t="s">
        <v>180</v>
      </c>
      <c r="C50" s="174"/>
      <c r="D50" s="174"/>
      <c r="E50" s="174"/>
      <c r="F50" s="290">
        <f>D50+E50</f>
        <v>0</v>
      </c>
      <c r="G50" s="274">
        <f>C50+F50</f>
        <v>0</v>
      </c>
    </row>
    <row r="51" spans="1:7" s="44" customFormat="1" ht="12" customHeight="1" x14ac:dyDescent="0.2">
      <c r="A51" s="160" t="s">
        <v>57</v>
      </c>
      <c r="B51" s="145" t="s">
        <v>181</v>
      </c>
      <c r="C51" s="135">
        <v>31254</v>
      </c>
      <c r="D51" s="135">
        <v>-24600</v>
      </c>
      <c r="E51" s="135"/>
      <c r="F51" s="293">
        <f>D51+E51</f>
        <v>-24600</v>
      </c>
      <c r="G51" s="272">
        <f>C51+F51</f>
        <v>6654</v>
      </c>
    </row>
    <row r="52" spans="1:7" s="44" customFormat="1" ht="12" customHeight="1" x14ac:dyDescent="0.2">
      <c r="A52" s="160" t="s">
        <v>177</v>
      </c>
      <c r="B52" s="145" t="s">
        <v>182</v>
      </c>
      <c r="C52" s="135"/>
      <c r="D52" s="135"/>
      <c r="E52" s="135"/>
      <c r="F52" s="293">
        <f>D52+E52</f>
        <v>0</v>
      </c>
      <c r="G52" s="272">
        <f>C52+F52</f>
        <v>0</v>
      </c>
    </row>
    <row r="53" spans="1:7" s="44" customFormat="1" ht="12" customHeight="1" x14ac:dyDescent="0.2">
      <c r="A53" s="160" t="s">
        <v>178</v>
      </c>
      <c r="B53" s="145" t="s">
        <v>183</v>
      </c>
      <c r="C53" s="135"/>
      <c r="D53" s="135"/>
      <c r="E53" s="135"/>
      <c r="F53" s="293">
        <f>D53+E53</f>
        <v>0</v>
      </c>
      <c r="G53" s="272">
        <f>C53+F53</f>
        <v>0</v>
      </c>
    </row>
    <row r="54" spans="1:7" s="44" customFormat="1" ht="12" customHeight="1" thickBot="1" x14ac:dyDescent="0.25">
      <c r="A54" s="161" t="s">
        <v>179</v>
      </c>
      <c r="B54" s="146" t="s">
        <v>184</v>
      </c>
      <c r="C54" s="136"/>
      <c r="D54" s="136"/>
      <c r="E54" s="136"/>
      <c r="F54" s="299">
        <f>D54+E54</f>
        <v>0</v>
      </c>
      <c r="G54" s="273">
        <f>C54+F54</f>
        <v>0</v>
      </c>
    </row>
    <row r="55" spans="1:7" s="44" customFormat="1" ht="12" customHeight="1" thickBot="1" x14ac:dyDescent="0.25">
      <c r="A55" s="25" t="s">
        <v>102</v>
      </c>
      <c r="B55" s="19" t="s">
        <v>185</v>
      </c>
      <c r="C55" s="131">
        <f>SUM(C56:C58)</f>
        <v>500</v>
      </c>
      <c r="D55" s="131">
        <f>SUM(D56:D58)</f>
        <v>0</v>
      </c>
      <c r="E55" s="131">
        <f>SUM(E56:E58)</f>
        <v>0</v>
      </c>
      <c r="F55" s="131">
        <f>SUM(F56:F58)</f>
        <v>0</v>
      </c>
      <c r="G55" s="267">
        <f>SUM(G56:G58)</f>
        <v>500</v>
      </c>
    </row>
    <row r="56" spans="1:7" s="44" customFormat="1" ht="12" customHeight="1" x14ac:dyDescent="0.2">
      <c r="A56" s="159" t="s">
        <v>58</v>
      </c>
      <c r="B56" s="144" t="s">
        <v>186</v>
      </c>
      <c r="C56" s="133"/>
      <c r="D56" s="133"/>
      <c r="E56" s="133"/>
      <c r="F56" s="173">
        <f>D56+E56</f>
        <v>0</v>
      </c>
      <c r="G56" s="268">
        <f>C56+F56</f>
        <v>0</v>
      </c>
    </row>
    <row r="57" spans="1:7" s="44" customFormat="1" ht="22.5" x14ac:dyDescent="0.2">
      <c r="A57" s="160" t="s">
        <v>59</v>
      </c>
      <c r="B57" s="145" t="s">
        <v>294</v>
      </c>
      <c r="C57" s="132">
        <v>500</v>
      </c>
      <c r="D57" s="132"/>
      <c r="E57" s="132"/>
      <c r="F57" s="295">
        <f>D57+E57</f>
        <v>0</v>
      </c>
      <c r="G57" s="269">
        <f>C57+F57</f>
        <v>500</v>
      </c>
    </row>
    <row r="58" spans="1:7" s="44" customFormat="1" ht="12" customHeight="1" x14ac:dyDescent="0.2">
      <c r="A58" s="160" t="s">
        <v>189</v>
      </c>
      <c r="B58" s="145" t="s">
        <v>187</v>
      </c>
      <c r="C58" s="132"/>
      <c r="D58" s="132"/>
      <c r="E58" s="132"/>
      <c r="F58" s="295">
        <f>D58+E58</f>
        <v>0</v>
      </c>
      <c r="G58" s="269">
        <f>C58+F58</f>
        <v>0</v>
      </c>
    </row>
    <row r="59" spans="1:7" s="44" customFormat="1" ht="12" customHeight="1" thickBot="1" x14ac:dyDescent="0.25">
      <c r="A59" s="161" t="s">
        <v>190</v>
      </c>
      <c r="B59" s="146" t="s">
        <v>188</v>
      </c>
      <c r="C59" s="134"/>
      <c r="D59" s="134"/>
      <c r="E59" s="134"/>
      <c r="F59" s="296">
        <f>D59+E59</f>
        <v>0</v>
      </c>
      <c r="G59" s="270">
        <f>C59+F59</f>
        <v>0</v>
      </c>
    </row>
    <row r="60" spans="1:7" s="44" customFormat="1" ht="12" customHeight="1" thickBot="1" x14ac:dyDescent="0.25">
      <c r="A60" s="25" t="s">
        <v>12</v>
      </c>
      <c r="B60" s="73" t="s">
        <v>191</v>
      </c>
      <c r="C60" s="131">
        <f>SUM(C61:C63)</f>
        <v>4650</v>
      </c>
      <c r="D60" s="131">
        <f>SUM(D61:D63)</f>
        <v>20157</v>
      </c>
      <c r="E60" s="131">
        <f>SUM(E61:E63)</f>
        <v>0</v>
      </c>
      <c r="F60" s="131">
        <f>SUM(F61:F63)</f>
        <v>20157</v>
      </c>
      <c r="G60" s="267">
        <f>SUM(G61:G63)</f>
        <v>24807</v>
      </c>
    </row>
    <row r="61" spans="1:7" s="44" customFormat="1" ht="12" customHeight="1" x14ac:dyDescent="0.2">
      <c r="A61" s="159" t="s">
        <v>103</v>
      </c>
      <c r="B61" s="144" t="s">
        <v>193</v>
      </c>
      <c r="C61" s="135"/>
      <c r="D61" s="135"/>
      <c r="E61" s="135"/>
      <c r="F61" s="293">
        <f>D61+E61</f>
        <v>0</v>
      </c>
      <c r="G61" s="272">
        <f>C61+F61</f>
        <v>0</v>
      </c>
    </row>
    <row r="62" spans="1:7" s="44" customFormat="1" ht="22.5" x14ac:dyDescent="0.2">
      <c r="A62" s="160" t="s">
        <v>104</v>
      </c>
      <c r="B62" s="145" t="s">
        <v>295</v>
      </c>
      <c r="C62" s="135">
        <v>4650</v>
      </c>
      <c r="D62" s="135">
        <v>2532</v>
      </c>
      <c r="E62" s="135"/>
      <c r="F62" s="293">
        <f>D62+E62</f>
        <v>2532</v>
      </c>
      <c r="G62" s="272">
        <f>C62+F62</f>
        <v>7182</v>
      </c>
    </row>
    <row r="63" spans="1:7" s="44" customFormat="1" ht="12" customHeight="1" x14ac:dyDescent="0.2">
      <c r="A63" s="160" t="s">
        <v>124</v>
      </c>
      <c r="B63" s="145" t="s">
        <v>194</v>
      </c>
      <c r="C63" s="135"/>
      <c r="D63" s="135">
        <v>17625</v>
      </c>
      <c r="E63" s="135"/>
      <c r="F63" s="293">
        <f>D63+E63</f>
        <v>17625</v>
      </c>
      <c r="G63" s="272">
        <f>C63+F63</f>
        <v>17625</v>
      </c>
    </row>
    <row r="64" spans="1:7" s="44" customFormat="1" ht="12" customHeight="1" thickBot="1" x14ac:dyDescent="0.25">
      <c r="A64" s="161" t="s">
        <v>192</v>
      </c>
      <c r="B64" s="146" t="s">
        <v>195</v>
      </c>
      <c r="C64" s="135"/>
      <c r="D64" s="135"/>
      <c r="E64" s="135"/>
      <c r="F64" s="293">
        <f>D64+E64</f>
        <v>0</v>
      </c>
      <c r="G64" s="272">
        <f>C64+F64</f>
        <v>0</v>
      </c>
    </row>
    <row r="65" spans="1:7" s="44" customFormat="1" ht="12" customHeight="1" thickBot="1" x14ac:dyDescent="0.25">
      <c r="A65" s="25" t="s">
        <v>13</v>
      </c>
      <c r="B65" s="19" t="s">
        <v>196</v>
      </c>
      <c r="C65" s="137">
        <f>+C8+C15+C22+C29+C37+C49+C55+C60</f>
        <v>1662062</v>
      </c>
      <c r="D65" s="137">
        <f>+D8+D15+D22+D29+D37+D49+D55+D60</f>
        <v>-259443</v>
      </c>
      <c r="E65" s="137">
        <f>+E8+E15+E22+E29+E37+E49+E55+E60</f>
        <v>-248876</v>
      </c>
      <c r="F65" s="137">
        <f>+F8+F15+F22+F29+F37+F49+F55+F60</f>
        <v>-508319</v>
      </c>
      <c r="G65" s="271">
        <f>+G8+G15+G22+G29+G37+G49+G55+G60</f>
        <v>1153743</v>
      </c>
    </row>
    <row r="66" spans="1:7" s="44" customFormat="1" ht="12" customHeight="1" thickBot="1" x14ac:dyDescent="0.2">
      <c r="A66" s="162" t="s">
        <v>284</v>
      </c>
      <c r="B66" s="73" t="s">
        <v>198</v>
      </c>
      <c r="C66" s="131">
        <f>SUM(C67:C69)</f>
        <v>0</v>
      </c>
      <c r="D66" s="131">
        <f>SUM(D67:D69)</f>
        <v>0</v>
      </c>
      <c r="E66" s="131">
        <f>SUM(E67:E69)</f>
        <v>0</v>
      </c>
      <c r="F66" s="131">
        <f>SUM(F67:F69)</f>
        <v>0</v>
      </c>
      <c r="G66" s="267">
        <f>SUM(G67:G69)</f>
        <v>0</v>
      </c>
    </row>
    <row r="67" spans="1:7" s="44" customFormat="1" ht="12" customHeight="1" x14ac:dyDescent="0.2">
      <c r="A67" s="159" t="s">
        <v>226</v>
      </c>
      <c r="B67" s="144" t="s">
        <v>199</v>
      </c>
      <c r="C67" s="135"/>
      <c r="D67" s="135"/>
      <c r="E67" s="135"/>
      <c r="F67" s="293">
        <f>D67+E67</f>
        <v>0</v>
      </c>
      <c r="G67" s="272">
        <f>C67+F67</f>
        <v>0</v>
      </c>
    </row>
    <row r="68" spans="1:7" s="44" customFormat="1" ht="12" customHeight="1" x14ac:dyDescent="0.2">
      <c r="A68" s="160" t="s">
        <v>235</v>
      </c>
      <c r="B68" s="145" t="s">
        <v>200</v>
      </c>
      <c r="C68" s="135"/>
      <c r="D68" s="135"/>
      <c r="E68" s="135"/>
      <c r="F68" s="293">
        <f>D68+E68</f>
        <v>0</v>
      </c>
      <c r="G68" s="272">
        <f>C68+F68</f>
        <v>0</v>
      </c>
    </row>
    <row r="69" spans="1:7" s="44" customFormat="1" ht="12" customHeight="1" thickBot="1" x14ac:dyDescent="0.25">
      <c r="A69" s="169" t="s">
        <v>236</v>
      </c>
      <c r="B69" s="287" t="s">
        <v>201</v>
      </c>
      <c r="C69" s="266"/>
      <c r="D69" s="266"/>
      <c r="E69" s="266"/>
      <c r="F69" s="292">
        <f>D69+E69</f>
        <v>0</v>
      </c>
      <c r="G69" s="288">
        <f>C69+F69</f>
        <v>0</v>
      </c>
    </row>
    <row r="70" spans="1:7" s="44" customFormat="1" ht="12" customHeight="1" thickBot="1" x14ac:dyDescent="0.2">
      <c r="A70" s="162" t="s">
        <v>202</v>
      </c>
      <c r="B70" s="73" t="s">
        <v>203</v>
      </c>
      <c r="C70" s="131">
        <f>SUM(C71:C74)</f>
        <v>0</v>
      </c>
      <c r="D70" s="131">
        <f>SUM(D71:D74)</f>
        <v>0</v>
      </c>
      <c r="E70" s="131">
        <f>SUM(E71:E74)</f>
        <v>0</v>
      </c>
      <c r="F70" s="131">
        <f>SUM(F71:F74)</f>
        <v>0</v>
      </c>
      <c r="G70" s="267">
        <f>SUM(G71:G74)</f>
        <v>0</v>
      </c>
    </row>
    <row r="71" spans="1:7" s="44" customFormat="1" ht="12" customHeight="1" x14ac:dyDescent="0.2">
      <c r="A71" s="159" t="s">
        <v>81</v>
      </c>
      <c r="B71" s="144" t="s">
        <v>204</v>
      </c>
      <c r="C71" s="135"/>
      <c r="D71" s="135"/>
      <c r="E71" s="135"/>
      <c r="F71" s="293">
        <f>D71+E71</f>
        <v>0</v>
      </c>
      <c r="G71" s="272">
        <f>C71+F71</f>
        <v>0</v>
      </c>
    </row>
    <row r="72" spans="1:7" s="44" customFormat="1" ht="12" customHeight="1" x14ac:dyDescent="0.2">
      <c r="A72" s="160" t="s">
        <v>82</v>
      </c>
      <c r="B72" s="144" t="s">
        <v>444</v>
      </c>
      <c r="C72" s="135"/>
      <c r="D72" s="135"/>
      <c r="E72" s="135"/>
      <c r="F72" s="293">
        <f>D72+E72</f>
        <v>0</v>
      </c>
      <c r="G72" s="272">
        <f>C72+F72</f>
        <v>0</v>
      </c>
    </row>
    <row r="73" spans="1:7" s="44" customFormat="1" ht="12" customHeight="1" x14ac:dyDescent="0.2">
      <c r="A73" s="160" t="s">
        <v>227</v>
      </c>
      <c r="B73" s="144" t="s">
        <v>205</v>
      </c>
      <c r="C73" s="135"/>
      <c r="D73" s="135"/>
      <c r="E73" s="135"/>
      <c r="F73" s="293">
        <f>D73+E73</f>
        <v>0</v>
      </c>
      <c r="G73" s="272">
        <f>C73+F73</f>
        <v>0</v>
      </c>
    </row>
    <row r="74" spans="1:7" s="44" customFormat="1" ht="12" customHeight="1" thickBot="1" x14ac:dyDescent="0.25">
      <c r="A74" s="161" t="s">
        <v>228</v>
      </c>
      <c r="B74" s="251" t="s">
        <v>445</v>
      </c>
      <c r="C74" s="135"/>
      <c r="D74" s="135"/>
      <c r="E74" s="135"/>
      <c r="F74" s="293">
        <f>D74+E74</f>
        <v>0</v>
      </c>
      <c r="G74" s="272">
        <f>C74+F74</f>
        <v>0</v>
      </c>
    </row>
    <row r="75" spans="1:7" s="44" customFormat="1" ht="12" customHeight="1" thickBot="1" x14ac:dyDescent="0.2">
      <c r="A75" s="162" t="s">
        <v>206</v>
      </c>
      <c r="B75" s="73" t="s">
        <v>207</v>
      </c>
      <c r="C75" s="131">
        <f>SUM(C76:C77)</f>
        <v>1112045</v>
      </c>
      <c r="D75" s="131">
        <f>SUM(D76:D77)</f>
        <v>27875</v>
      </c>
      <c r="E75" s="131">
        <f>SUM(E76:E77)</f>
        <v>0</v>
      </c>
      <c r="F75" s="131">
        <f>SUM(F76:F77)</f>
        <v>27875</v>
      </c>
      <c r="G75" s="267">
        <f>SUM(G76:G77)</f>
        <v>1139920</v>
      </c>
    </row>
    <row r="76" spans="1:7" s="44" customFormat="1" ht="12" customHeight="1" x14ac:dyDescent="0.2">
      <c r="A76" s="159" t="s">
        <v>229</v>
      </c>
      <c r="B76" s="144" t="s">
        <v>208</v>
      </c>
      <c r="C76" s="135">
        <v>1112045</v>
      </c>
      <c r="D76" s="135">
        <v>27875</v>
      </c>
      <c r="E76" s="135"/>
      <c r="F76" s="293">
        <f>D76+E76</f>
        <v>27875</v>
      </c>
      <c r="G76" s="272">
        <f>C76+F76</f>
        <v>1139920</v>
      </c>
    </row>
    <row r="77" spans="1:7" s="44" customFormat="1" ht="12" customHeight="1" thickBot="1" x14ac:dyDescent="0.25">
      <c r="A77" s="161" t="s">
        <v>230</v>
      </c>
      <c r="B77" s="146" t="s">
        <v>209</v>
      </c>
      <c r="C77" s="135"/>
      <c r="D77" s="135"/>
      <c r="E77" s="135"/>
      <c r="F77" s="293">
        <f>D77+E77</f>
        <v>0</v>
      </c>
      <c r="G77" s="272">
        <f>C77+F77</f>
        <v>0</v>
      </c>
    </row>
    <row r="78" spans="1:7" s="43" customFormat="1" ht="12" customHeight="1" thickBot="1" x14ac:dyDescent="0.2">
      <c r="A78" s="162" t="s">
        <v>210</v>
      </c>
      <c r="B78" s="73" t="s">
        <v>211</v>
      </c>
      <c r="C78" s="131">
        <f>SUM(C79:C81)</f>
        <v>0</v>
      </c>
      <c r="D78" s="131">
        <f>SUM(D79:D81)</f>
        <v>0</v>
      </c>
      <c r="E78" s="131">
        <f>SUM(E79:E81)</f>
        <v>0</v>
      </c>
      <c r="F78" s="131">
        <f>SUM(F79:F81)</f>
        <v>0</v>
      </c>
      <c r="G78" s="267">
        <f>SUM(G79:G81)</f>
        <v>0</v>
      </c>
    </row>
    <row r="79" spans="1:7" s="44" customFormat="1" ht="12" customHeight="1" x14ac:dyDescent="0.2">
      <c r="A79" s="159" t="s">
        <v>231</v>
      </c>
      <c r="B79" s="144" t="s">
        <v>212</v>
      </c>
      <c r="C79" s="135"/>
      <c r="D79" s="135"/>
      <c r="E79" s="135"/>
      <c r="F79" s="293">
        <f>D79+E79</f>
        <v>0</v>
      </c>
      <c r="G79" s="272">
        <f>C79+F79</f>
        <v>0</v>
      </c>
    </row>
    <row r="80" spans="1:7" s="44" customFormat="1" ht="12" customHeight="1" x14ac:dyDescent="0.2">
      <c r="A80" s="160" t="s">
        <v>232</v>
      </c>
      <c r="B80" s="145" t="s">
        <v>213</v>
      </c>
      <c r="C80" s="135"/>
      <c r="D80" s="135"/>
      <c r="E80" s="135"/>
      <c r="F80" s="293">
        <f>D80+E80</f>
        <v>0</v>
      </c>
      <c r="G80" s="272">
        <f>C80+F80</f>
        <v>0</v>
      </c>
    </row>
    <row r="81" spans="1:7" s="44" customFormat="1" ht="12" customHeight="1" thickBot="1" x14ac:dyDescent="0.25">
      <c r="A81" s="161" t="s">
        <v>233</v>
      </c>
      <c r="B81" s="75" t="s">
        <v>446</v>
      </c>
      <c r="C81" s="135"/>
      <c r="D81" s="135"/>
      <c r="E81" s="135"/>
      <c r="F81" s="293">
        <f>D81+E81</f>
        <v>0</v>
      </c>
      <c r="G81" s="272">
        <f>C81+F81</f>
        <v>0</v>
      </c>
    </row>
    <row r="82" spans="1:7" s="44" customFormat="1" ht="12" customHeight="1" thickBot="1" x14ac:dyDescent="0.2">
      <c r="A82" s="162" t="s">
        <v>214</v>
      </c>
      <c r="B82" s="73" t="s">
        <v>234</v>
      </c>
      <c r="C82" s="131">
        <f>SUM(C83:C86)</f>
        <v>0</v>
      </c>
      <c r="D82" s="131">
        <f>SUM(D83:D86)</f>
        <v>0</v>
      </c>
      <c r="E82" s="131">
        <f>SUM(E83:E86)</f>
        <v>0</v>
      </c>
      <c r="F82" s="131">
        <f>SUM(F83:F86)</f>
        <v>0</v>
      </c>
      <c r="G82" s="267">
        <f>SUM(G83:G86)</f>
        <v>0</v>
      </c>
    </row>
    <row r="83" spans="1:7" s="44" customFormat="1" ht="12" customHeight="1" x14ac:dyDescent="0.2">
      <c r="A83" s="163" t="s">
        <v>215</v>
      </c>
      <c r="B83" s="144" t="s">
        <v>216</v>
      </c>
      <c r="C83" s="135"/>
      <c r="D83" s="135"/>
      <c r="E83" s="135"/>
      <c r="F83" s="293">
        <f t="shared" ref="F83:F88" si="10">D83+E83</f>
        <v>0</v>
      </c>
      <c r="G83" s="272">
        <f t="shared" ref="G83:G88" si="11">C83+F83</f>
        <v>0</v>
      </c>
    </row>
    <row r="84" spans="1:7" s="44" customFormat="1" ht="12" customHeight="1" x14ac:dyDescent="0.2">
      <c r="A84" s="164" t="s">
        <v>217</v>
      </c>
      <c r="B84" s="145" t="s">
        <v>218</v>
      </c>
      <c r="C84" s="135"/>
      <c r="D84" s="135"/>
      <c r="E84" s="135"/>
      <c r="F84" s="293">
        <f t="shared" si="10"/>
        <v>0</v>
      </c>
      <c r="G84" s="272">
        <f t="shared" si="11"/>
        <v>0</v>
      </c>
    </row>
    <row r="85" spans="1:7" s="44" customFormat="1" ht="12" customHeight="1" x14ac:dyDescent="0.2">
      <c r="A85" s="164" t="s">
        <v>219</v>
      </c>
      <c r="B85" s="145" t="s">
        <v>220</v>
      </c>
      <c r="C85" s="135"/>
      <c r="D85" s="135"/>
      <c r="E85" s="135"/>
      <c r="F85" s="293">
        <f t="shared" si="10"/>
        <v>0</v>
      </c>
      <c r="G85" s="272">
        <f t="shared" si="11"/>
        <v>0</v>
      </c>
    </row>
    <row r="86" spans="1:7" s="43" customFormat="1" ht="12" customHeight="1" thickBot="1" x14ac:dyDescent="0.25">
      <c r="A86" s="165" t="s">
        <v>221</v>
      </c>
      <c r="B86" s="146" t="s">
        <v>222</v>
      </c>
      <c r="C86" s="135"/>
      <c r="D86" s="135"/>
      <c r="E86" s="135"/>
      <c r="F86" s="293">
        <f t="shared" si="10"/>
        <v>0</v>
      </c>
      <c r="G86" s="272">
        <f t="shared" si="11"/>
        <v>0</v>
      </c>
    </row>
    <row r="87" spans="1:7" s="43" customFormat="1" ht="12" customHeight="1" thickBot="1" x14ac:dyDescent="0.2">
      <c r="A87" s="162" t="s">
        <v>223</v>
      </c>
      <c r="B87" s="73" t="s">
        <v>340</v>
      </c>
      <c r="C87" s="177"/>
      <c r="D87" s="177"/>
      <c r="E87" s="177"/>
      <c r="F87" s="131">
        <f t="shared" si="10"/>
        <v>0</v>
      </c>
      <c r="G87" s="267">
        <f t="shared" si="11"/>
        <v>0</v>
      </c>
    </row>
    <row r="88" spans="1:7" s="43" customFormat="1" ht="12" customHeight="1" thickBot="1" x14ac:dyDescent="0.2">
      <c r="A88" s="162" t="s">
        <v>361</v>
      </c>
      <c r="B88" s="73" t="s">
        <v>224</v>
      </c>
      <c r="C88" s="177"/>
      <c r="D88" s="177"/>
      <c r="E88" s="177"/>
      <c r="F88" s="131">
        <f t="shared" si="10"/>
        <v>0</v>
      </c>
      <c r="G88" s="267">
        <f t="shared" si="11"/>
        <v>0</v>
      </c>
    </row>
    <row r="89" spans="1:7" s="43" customFormat="1" ht="12" customHeight="1" thickBot="1" x14ac:dyDescent="0.2">
      <c r="A89" s="162" t="s">
        <v>362</v>
      </c>
      <c r="B89" s="150" t="s">
        <v>343</v>
      </c>
      <c r="C89" s="137">
        <f>+C66+C70+C75+C78+C82+C88+C87</f>
        <v>1112045</v>
      </c>
      <c r="D89" s="137">
        <f>+D66+D70+D75+D78+D82+D88+D87</f>
        <v>27875</v>
      </c>
      <c r="E89" s="137">
        <f>+E66+E70+E75+E78+E82+E88+E87</f>
        <v>0</v>
      </c>
      <c r="F89" s="137">
        <f>+F66+F70+F75+F78+F82+F88+F87</f>
        <v>27875</v>
      </c>
      <c r="G89" s="271">
        <f>+G66+G70+G75+G78+G82+G88+G87</f>
        <v>1139920</v>
      </c>
    </row>
    <row r="90" spans="1:7" s="43" customFormat="1" ht="12" customHeight="1" thickBot="1" x14ac:dyDescent="0.2">
      <c r="A90" s="166" t="s">
        <v>363</v>
      </c>
      <c r="B90" s="151" t="s">
        <v>364</v>
      </c>
      <c r="C90" s="137">
        <f>+C65+C89</f>
        <v>2774107</v>
      </c>
      <c r="D90" s="137">
        <f>+D65+D89</f>
        <v>-231568</v>
      </c>
      <c r="E90" s="137">
        <f>+E65+E89</f>
        <v>-248876</v>
      </c>
      <c r="F90" s="137">
        <f>+F65+F89</f>
        <v>-480444</v>
      </c>
      <c r="G90" s="271">
        <f>+G65+G89</f>
        <v>2293663</v>
      </c>
    </row>
    <row r="91" spans="1:7" s="44" customFormat="1" ht="15" customHeight="1" thickBot="1" x14ac:dyDescent="0.25">
      <c r="A91" s="67"/>
      <c r="B91" s="68"/>
      <c r="C91" s="117"/>
    </row>
    <row r="92" spans="1:7" s="39" customFormat="1" ht="16.5" customHeight="1" thickBot="1" x14ac:dyDescent="0.25">
      <c r="A92" s="379" t="s">
        <v>38</v>
      </c>
      <c r="B92" s="380"/>
      <c r="C92" s="380"/>
      <c r="D92" s="380"/>
      <c r="E92" s="380"/>
      <c r="F92" s="380"/>
      <c r="G92" s="381"/>
    </row>
    <row r="93" spans="1:7" s="45" customFormat="1" ht="12" customHeight="1" thickBot="1" x14ac:dyDescent="0.25">
      <c r="A93" s="139" t="s">
        <v>5</v>
      </c>
      <c r="B93" s="24" t="s">
        <v>368</v>
      </c>
      <c r="C93" s="130">
        <f>+C94+C95+C96+C97+C98+C111</f>
        <v>1132271</v>
      </c>
      <c r="D93" s="130">
        <f>+D94+D95+D96+D97+D98+D111</f>
        <v>-26459</v>
      </c>
      <c r="E93" s="130">
        <f>+E94+E95+E96+E97+E98+E111</f>
        <v>522991</v>
      </c>
      <c r="F93" s="130">
        <f>+F94+F95+F96+F97+F98+F111</f>
        <v>496532</v>
      </c>
      <c r="G93" s="280">
        <f>+G94+G95+G96+G97+G98+G111</f>
        <v>1628803</v>
      </c>
    </row>
    <row r="94" spans="1:7" ht="12" customHeight="1" x14ac:dyDescent="0.2">
      <c r="A94" s="167" t="s">
        <v>60</v>
      </c>
      <c r="B94" s="8" t="s">
        <v>34</v>
      </c>
      <c r="C94" s="190">
        <v>34269</v>
      </c>
      <c r="D94" s="190">
        <v>10782</v>
      </c>
      <c r="E94" s="190">
        <v>-3000</v>
      </c>
      <c r="F94" s="294">
        <f t="shared" ref="F94:F113" si="12">D94+E94</f>
        <v>7782</v>
      </c>
      <c r="G94" s="281">
        <f t="shared" ref="G94:G113" si="13">C94+F94</f>
        <v>42051</v>
      </c>
    </row>
    <row r="95" spans="1:7" ht="12" customHeight="1" x14ac:dyDescent="0.2">
      <c r="A95" s="160" t="s">
        <v>61</v>
      </c>
      <c r="B95" s="6" t="s">
        <v>105</v>
      </c>
      <c r="C95" s="132">
        <v>5156</v>
      </c>
      <c r="D95" s="132">
        <v>1361</v>
      </c>
      <c r="E95" s="132"/>
      <c r="F95" s="295">
        <f t="shared" si="12"/>
        <v>1361</v>
      </c>
      <c r="G95" s="269">
        <f t="shared" si="13"/>
        <v>6517</v>
      </c>
    </row>
    <row r="96" spans="1:7" ht="12" customHeight="1" x14ac:dyDescent="0.2">
      <c r="A96" s="160" t="s">
        <v>62</v>
      </c>
      <c r="B96" s="6" t="s">
        <v>79</v>
      </c>
      <c r="C96" s="134">
        <v>540856</v>
      </c>
      <c r="D96" s="134">
        <v>-49782</v>
      </c>
      <c r="E96" s="134">
        <v>-246018</v>
      </c>
      <c r="F96" s="296">
        <f t="shared" si="12"/>
        <v>-295800</v>
      </c>
      <c r="G96" s="270">
        <f t="shared" si="13"/>
        <v>245056</v>
      </c>
    </row>
    <row r="97" spans="1:7" ht="12" customHeight="1" x14ac:dyDescent="0.2">
      <c r="A97" s="160" t="s">
        <v>63</v>
      </c>
      <c r="B97" s="9" t="s">
        <v>106</v>
      </c>
      <c r="C97" s="134">
        <v>24131</v>
      </c>
      <c r="D97" s="134">
        <v>4713</v>
      </c>
      <c r="E97" s="134"/>
      <c r="F97" s="296">
        <f t="shared" si="12"/>
        <v>4713</v>
      </c>
      <c r="G97" s="270">
        <f t="shared" si="13"/>
        <v>28844</v>
      </c>
    </row>
    <row r="98" spans="1:7" ht="12" customHeight="1" x14ac:dyDescent="0.2">
      <c r="A98" s="160" t="s">
        <v>71</v>
      </c>
      <c r="B98" s="17" t="s">
        <v>107</v>
      </c>
      <c r="C98" s="134">
        <v>468821</v>
      </c>
      <c r="D98" s="134">
        <v>21497</v>
      </c>
      <c r="E98" s="134">
        <v>-9159</v>
      </c>
      <c r="F98" s="296">
        <f t="shared" si="12"/>
        <v>12338</v>
      </c>
      <c r="G98" s="270">
        <f t="shared" si="13"/>
        <v>481159</v>
      </c>
    </row>
    <row r="99" spans="1:7" ht="12" customHeight="1" x14ac:dyDescent="0.2">
      <c r="A99" s="160" t="s">
        <v>64</v>
      </c>
      <c r="B99" s="6" t="s">
        <v>365</v>
      </c>
      <c r="C99" s="134"/>
      <c r="D99" s="134">
        <v>80</v>
      </c>
      <c r="E99" s="134"/>
      <c r="F99" s="296">
        <f t="shared" si="12"/>
        <v>80</v>
      </c>
      <c r="G99" s="270">
        <f t="shared" si="13"/>
        <v>80</v>
      </c>
    </row>
    <row r="100" spans="1:7" ht="12" customHeight="1" x14ac:dyDescent="0.2">
      <c r="A100" s="160" t="s">
        <v>65</v>
      </c>
      <c r="B100" s="51" t="s">
        <v>306</v>
      </c>
      <c r="C100" s="134"/>
      <c r="D100" s="134"/>
      <c r="E100" s="134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72</v>
      </c>
      <c r="B101" s="51" t="s">
        <v>305</v>
      </c>
      <c r="C101" s="134"/>
      <c r="D101" s="134"/>
      <c r="E101" s="134"/>
      <c r="F101" s="296">
        <f t="shared" si="12"/>
        <v>0</v>
      </c>
      <c r="G101" s="270">
        <f t="shared" si="13"/>
        <v>0</v>
      </c>
    </row>
    <row r="102" spans="1:7" ht="12" customHeight="1" x14ac:dyDescent="0.2">
      <c r="A102" s="160" t="s">
        <v>73</v>
      </c>
      <c r="B102" s="51" t="s">
        <v>240</v>
      </c>
      <c r="C102" s="134"/>
      <c r="D102" s="134"/>
      <c r="E102" s="134"/>
      <c r="F102" s="296">
        <f t="shared" si="12"/>
        <v>0</v>
      </c>
      <c r="G102" s="270">
        <f t="shared" si="13"/>
        <v>0</v>
      </c>
    </row>
    <row r="103" spans="1:7" ht="22.5" x14ac:dyDescent="0.2">
      <c r="A103" s="160" t="s">
        <v>74</v>
      </c>
      <c r="B103" s="52" t="s">
        <v>241</v>
      </c>
      <c r="C103" s="134"/>
      <c r="D103" s="134"/>
      <c r="E103" s="134"/>
      <c r="F103" s="296">
        <f t="shared" si="12"/>
        <v>0</v>
      </c>
      <c r="G103" s="270">
        <f t="shared" si="13"/>
        <v>0</v>
      </c>
    </row>
    <row r="104" spans="1:7" ht="22.5" x14ac:dyDescent="0.2">
      <c r="A104" s="160" t="s">
        <v>75</v>
      </c>
      <c r="B104" s="52" t="s">
        <v>242</v>
      </c>
      <c r="C104" s="134"/>
      <c r="D104" s="134"/>
      <c r="E104" s="134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77</v>
      </c>
      <c r="B105" s="51" t="s">
        <v>243</v>
      </c>
      <c r="C105" s="134">
        <v>337048</v>
      </c>
      <c r="D105" s="134">
        <v>18931</v>
      </c>
      <c r="E105" s="134">
        <v>-9159</v>
      </c>
      <c r="F105" s="296">
        <f t="shared" si="12"/>
        <v>9772</v>
      </c>
      <c r="G105" s="270">
        <f t="shared" si="13"/>
        <v>346820</v>
      </c>
    </row>
    <row r="106" spans="1:7" ht="12" customHeight="1" x14ac:dyDescent="0.2">
      <c r="A106" s="160" t="s">
        <v>108</v>
      </c>
      <c r="B106" s="51" t="s">
        <v>244</v>
      </c>
      <c r="C106" s="134"/>
      <c r="D106" s="134"/>
      <c r="E106" s="134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238</v>
      </c>
      <c r="B107" s="52" t="s">
        <v>245</v>
      </c>
      <c r="C107" s="132"/>
      <c r="D107" s="134"/>
      <c r="E107" s="134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8" t="s">
        <v>239</v>
      </c>
      <c r="B108" s="53" t="s">
        <v>246</v>
      </c>
      <c r="C108" s="134"/>
      <c r="D108" s="134"/>
      <c r="E108" s="134"/>
      <c r="F108" s="296">
        <f t="shared" si="12"/>
        <v>0</v>
      </c>
      <c r="G108" s="270">
        <f t="shared" si="13"/>
        <v>0</v>
      </c>
    </row>
    <row r="109" spans="1:7" ht="12" customHeight="1" x14ac:dyDescent="0.2">
      <c r="A109" s="160" t="s">
        <v>303</v>
      </c>
      <c r="B109" s="53" t="s">
        <v>247</v>
      </c>
      <c r="C109" s="134"/>
      <c r="D109" s="134"/>
      <c r="E109" s="134"/>
      <c r="F109" s="296">
        <f t="shared" si="12"/>
        <v>0</v>
      </c>
      <c r="G109" s="270">
        <f t="shared" si="13"/>
        <v>0</v>
      </c>
    </row>
    <row r="110" spans="1:7" ht="12" customHeight="1" x14ac:dyDescent="0.2">
      <c r="A110" s="160" t="s">
        <v>304</v>
      </c>
      <c r="B110" s="52" t="s">
        <v>248</v>
      </c>
      <c r="C110" s="132">
        <v>131773</v>
      </c>
      <c r="D110" s="132">
        <v>2486</v>
      </c>
      <c r="E110" s="132"/>
      <c r="F110" s="295">
        <f t="shared" si="12"/>
        <v>2486</v>
      </c>
      <c r="G110" s="269">
        <f t="shared" si="13"/>
        <v>134259</v>
      </c>
    </row>
    <row r="111" spans="1:7" ht="12" customHeight="1" x14ac:dyDescent="0.2">
      <c r="A111" s="160" t="s">
        <v>308</v>
      </c>
      <c r="B111" s="9" t="s">
        <v>35</v>
      </c>
      <c r="C111" s="132">
        <v>59038</v>
      </c>
      <c r="D111" s="132">
        <v>-15030</v>
      </c>
      <c r="E111" s="132">
        <v>781168</v>
      </c>
      <c r="F111" s="295">
        <f t="shared" si="12"/>
        <v>766138</v>
      </c>
      <c r="G111" s="269">
        <f>C111+F111</f>
        <v>825176</v>
      </c>
    </row>
    <row r="112" spans="1:7" ht="12" customHeight="1" x14ac:dyDescent="0.2">
      <c r="A112" s="161" t="s">
        <v>309</v>
      </c>
      <c r="B112" s="6" t="s">
        <v>366</v>
      </c>
      <c r="C112" s="134">
        <v>15436</v>
      </c>
      <c r="D112" s="134">
        <v>-5765</v>
      </c>
      <c r="E112" s="134">
        <v>64244</v>
      </c>
      <c r="F112" s="296">
        <f t="shared" si="12"/>
        <v>58479</v>
      </c>
      <c r="G112" s="270">
        <f t="shared" si="13"/>
        <v>73915</v>
      </c>
    </row>
    <row r="113" spans="1:7" ht="12" customHeight="1" thickBot="1" x14ac:dyDescent="0.25">
      <c r="A113" s="169" t="s">
        <v>310</v>
      </c>
      <c r="B113" s="54" t="s">
        <v>367</v>
      </c>
      <c r="C113" s="191">
        <v>43602</v>
      </c>
      <c r="D113" s="191">
        <v>-9265</v>
      </c>
      <c r="E113" s="191">
        <v>716924</v>
      </c>
      <c r="F113" s="297">
        <f t="shared" si="12"/>
        <v>707659</v>
      </c>
      <c r="G113" s="282">
        <f t="shared" si="13"/>
        <v>751261</v>
      </c>
    </row>
    <row r="114" spans="1:7" ht="12" customHeight="1" thickBot="1" x14ac:dyDescent="0.25">
      <c r="A114" s="25" t="s">
        <v>6</v>
      </c>
      <c r="B114" s="23" t="s">
        <v>249</v>
      </c>
      <c r="C114" s="131">
        <f>+C115+C117+C119</f>
        <v>1468507</v>
      </c>
      <c r="D114" s="131">
        <f>+D115+D117+D119</f>
        <v>-208824</v>
      </c>
      <c r="E114" s="131">
        <f>+E115+E117+E119</f>
        <v>-767991</v>
      </c>
      <c r="F114" s="131">
        <f>+F115+F117+F119</f>
        <v>-976815</v>
      </c>
      <c r="G114" s="267">
        <f>+G115+G117+G119</f>
        <v>491692</v>
      </c>
    </row>
    <row r="115" spans="1:7" ht="12" customHeight="1" x14ac:dyDescent="0.2">
      <c r="A115" s="159" t="s">
        <v>66</v>
      </c>
      <c r="B115" s="6" t="s">
        <v>123</v>
      </c>
      <c r="C115" s="133">
        <v>1363165</v>
      </c>
      <c r="D115" s="133">
        <v>-226519</v>
      </c>
      <c r="E115" s="133">
        <v>-767402</v>
      </c>
      <c r="F115" s="173">
        <f t="shared" ref="F115:F127" si="14">D115+E115</f>
        <v>-993921</v>
      </c>
      <c r="G115" s="268">
        <f t="shared" ref="G115:G127" si="15">C115+F115</f>
        <v>369244</v>
      </c>
    </row>
    <row r="116" spans="1:7" ht="12" customHeight="1" x14ac:dyDescent="0.2">
      <c r="A116" s="159" t="s">
        <v>67</v>
      </c>
      <c r="B116" s="10" t="s">
        <v>253</v>
      </c>
      <c r="C116" s="133">
        <v>866513</v>
      </c>
      <c r="D116" s="133">
        <v>-249385</v>
      </c>
      <c r="E116" s="133"/>
      <c r="F116" s="173">
        <f t="shared" si="14"/>
        <v>-249385</v>
      </c>
      <c r="G116" s="268">
        <f t="shared" si="15"/>
        <v>617128</v>
      </c>
    </row>
    <row r="117" spans="1:7" ht="12" customHeight="1" x14ac:dyDescent="0.2">
      <c r="A117" s="159" t="s">
        <v>68</v>
      </c>
      <c r="B117" s="10" t="s">
        <v>109</v>
      </c>
      <c r="C117" s="132">
        <v>93916</v>
      </c>
      <c r="D117" s="132">
        <v>12693</v>
      </c>
      <c r="E117" s="132">
        <v>1199</v>
      </c>
      <c r="F117" s="295">
        <f t="shared" si="14"/>
        <v>13892</v>
      </c>
      <c r="G117" s="269">
        <f t="shared" si="15"/>
        <v>107808</v>
      </c>
    </row>
    <row r="118" spans="1:7" ht="12" customHeight="1" x14ac:dyDescent="0.2">
      <c r="A118" s="159" t="s">
        <v>69</v>
      </c>
      <c r="B118" s="10" t="s">
        <v>254</v>
      </c>
      <c r="C118" s="132"/>
      <c r="D118" s="132"/>
      <c r="E118" s="132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70</v>
      </c>
      <c r="B119" s="75" t="s">
        <v>125</v>
      </c>
      <c r="C119" s="132">
        <v>11426</v>
      </c>
      <c r="D119" s="132">
        <v>5002</v>
      </c>
      <c r="E119" s="132">
        <v>-1788</v>
      </c>
      <c r="F119" s="295">
        <f t="shared" si="14"/>
        <v>3214</v>
      </c>
      <c r="G119" s="269">
        <f t="shared" si="15"/>
        <v>14640</v>
      </c>
    </row>
    <row r="120" spans="1:7" ht="12" customHeight="1" x14ac:dyDescent="0.2">
      <c r="A120" s="159" t="s">
        <v>76</v>
      </c>
      <c r="B120" s="74" t="s">
        <v>296</v>
      </c>
      <c r="C120" s="132"/>
      <c r="D120" s="132"/>
      <c r="E120" s="132"/>
      <c r="F120" s="295">
        <f t="shared" si="14"/>
        <v>0</v>
      </c>
      <c r="G120" s="269">
        <f t="shared" si="15"/>
        <v>0</v>
      </c>
    </row>
    <row r="121" spans="1:7" ht="22.5" x14ac:dyDescent="0.2">
      <c r="A121" s="159" t="s">
        <v>78</v>
      </c>
      <c r="B121" s="141" t="s">
        <v>259</v>
      </c>
      <c r="C121" s="132"/>
      <c r="D121" s="132"/>
      <c r="E121" s="132"/>
      <c r="F121" s="295">
        <f t="shared" si="14"/>
        <v>0</v>
      </c>
      <c r="G121" s="269">
        <f t="shared" si="15"/>
        <v>0</v>
      </c>
    </row>
    <row r="122" spans="1:7" ht="22.5" x14ac:dyDescent="0.2">
      <c r="A122" s="159" t="s">
        <v>110</v>
      </c>
      <c r="B122" s="52" t="s">
        <v>242</v>
      </c>
      <c r="C122" s="132"/>
      <c r="D122" s="132"/>
      <c r="E122" s="132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111</v>
      </c>
      <c r="B123" s="52" t="s">
        <v>258</v>
      </c>
      <c r="C123" s="132">
        <v>8658</v>
      </c>
      <c r="D123" s="132"/>
      <c r="E123" s="132">
        <v>-1788</v>
      </c>
      <c r="F123" s="295">
        <f t="shared" si="14"/>
        <v>-1788</v>
      </c>
      <c r="G123" s="269">
        <f t="shared" si="15"/>
        <v>6870</v>
      </c>
    </row>
    <row r="124" spans="1:7" ht="12" customHeight="1" x14ac:dyDescent="0.2">
      <c r="A124" s="159" t="s">
        <v>112</v>
      </c>
      <c r="B124" s="52" t="s">
        <v>257</v>
      </c>
      <c r="C124" s="132"/>
      <c r="D124" s="132"/>
      <c r="E124" s="132"/>
      <c r="F124" s="295">
        <f t="shared" si="14"/>
        <v>0</v>
      </c>
      <c r="G124" s="269">
        <f t="shared" si="15"/>
        <v>0</v>
      </c>
    </row>
    <row r="125" spans="1:7" ht="12" customHeight="1" x14ac:dyDescent="0.2">
      <c r="A125" s="159" t="s">
        <v>250</v>
      </c>
      <c r="B125" s="52" t="s">
        <v>245</v>
      </c>
      <c r="C125" s="132"/>
      <c r="D125" s="132"/>
      <c r="E125" s="132"/>
      <c r="F125" s="295">
        <f t="shared" si="14"/>
        <v>0</v>
      </c>
      <c r="G125" s="269">
        <f t="shared" si="15"/>
        <v>0</v>
      </c>
    </row>
    <row r="126" spans="1:7" ht="12" customHeight="1" x14ac:dyDescent="0.2">
      <c r="A126" s="159" t="s">
        <v>251</v>
      </c>
      <c r="B126" s="52" t="s">
        <v>256</v>
      </c>
      <c r="C126" s="132"/>
      <c r="D126" s="132"/>
      <c r="E126" s="132"/>
      <c r="F126" s="295">
        <f t="shared" si="14"/>
        <v>0</v>
      </c>
      <c r="G126" s="269">
        <f t="shared" si="15"/>
        <v>0</v>
      </c>
    </row>
    <row r="127" spans="1:7" ht="12" customHeight="1" thickBot="1" x14ac:dyDescent="0.25">
      <c r="A127" s="168" t="s">
        <v>252</v>
      </c>
      <c r="B127" s="52" t="s">
        <v>255</v>
      </c>
      <c r="C127" s="134">
        <v>2768</v>
      </c>
      <c r="D127" s="134">
        <v>5002</v>
      </c>
      <c r="E127" s="134"/>
      <c r="F127" s="296">
        <f t="shared" si="14"/>
        <v>5002</v>
      </c>
      <c r="G127" s="270">
        <f t="shared" si="15"/>
        <v>7770</v>
      </c>
    </row>
    <row r="128" spans="1:7" ht="12" customHeight="1" thickBot="1" x14ac:dyDescent="0.25">
      <c r="A128" s="25" t="s">
        <v>7</v>
      </c>
      <c r="B128" s="48" t="s">
        <v>313</v>
      </c>
      <c r="C128" s="131">
        <f>+C93+C114</f>
        <v>2600778</v>
      </c>
      <c r="D128" s="131">
        <f>+D93+D114</f>
        <v>-235283</v>
      </c>
      <c r="E128" s="131">
        <f>+E93+E114</f>
        <v>-245000</v>
      </c>
      <c r="F128" s="131">
        <f>+F93+F114</f>
        <v>-480283</v>
      </c>
      <c r="G128" s="267">
        <f>+G93+G114</f>
        <v>2120495</v>
      </c>
    </row>
    <row r="129" spans="1:13" ht="12" customHeight="1" thickBot="1" x14ac:dyDescent="0.25">
      <c r="A129" s="25" t="s">
        <v>8</v>
      </c>
      <c r="B129" s="48" t="s">
        <v>314</v>
      </c>
      <c r="C129" s="131">
        <f>+C130+C131+C132</f>
        <v>0</v>
      </c>
      <c r="D129" s="131">
        <f>+D130+D131+D132</f>
        <v>0</v>
      </c>
      <c r="E129" s="131">
        <f>+E130+E131+E132</f>
        <v>0</v>
      </c>
      <c r="F129" s="131">
        <f>+F130+F131+F132</f>
        <v>0</v>
      </c>
      <c r="G129" s="267">
        <f>+G130+G131+G132</f>
        <v>0</v>
      </c>
    </row>
    <row r="130" spans="1:13" s="45" customFormat="1" ht="12" customHeight="1" x14ac:dyDescent="0.2">
      <c r="A130" s="159" t="s">
        <v>157</v>
      </c>
      <c r="B130" s="7" t="s">
        <v>371</v>
      </c>
      <c r="C130" s="132"/>
      <c r="D130" s="132"/>
      <c r="E130" s="132"/>
      <c r="F130" s="295">
        <f>D130+E130</f>
        <v>0</v>
      </c>
      <c r="G130" s="269">
        <f>C130+F130</f>
        <v>0</v>
      </c>
    </row>
    <row r="131" spans="1:13" ht="12" customHeight="1" x14ac:dyDescent="0.2">
      <c r="A131" s="159" t="s">
        <v>158</v>
      </c>
      <c r="B131" s="7" t="s">
        <v>322</v>
      </c>
      <c r="C131" s="132"/>
      <c r="D131" s="132"/>
      <c r="E131" s="132"/>
      <c r="F131" s="295">
        <f>D131+E131</f>
        <v>0</v>
      </c>
      <c r="G131" s="269">
        <f>C131+F131</f>
        <v>0</v>
      </c>
    </row>
    <row r="132" spans="1:13" ht="12" customHeight="1" thickBot="1" x14ac:dyDescent="0.25">
      <c r="A132" s="168" t="s">
        <v>159</v>
      </c>
      <c r="B132" s="5" t="s">
        <v>370</v>
      </c>
      <c r="C132" s="132"/>
      <c r="D132" s="132"/>
      <c r="E132" s="132"/>
      <c r="F132" s="295">
        <f>D132+E132</f>
        <v>0</v>
      </c>
      <c r="G132" s="269">
        <f>C132+F132</f>
        <v>0</v>
      </c>
    </row>
    <row r="133" spans="1:13" ht="12" customHeight="1" thickBot="1" x14ac:dyDescent="0.25">
      <c r="A133" s="25" t="s">
        <v>9</v>
      </c>
      <c r="B133" s="48" t="s">
        <v>315</v>
      </c>
      <c r="C133" s="131">
        <f>+C134+C135+C136+C137+C138+C139</f>
        <v>0</v>
      </c>
      <c r="D133" s="131">
        <f>+D134+D135+D136+D137+D138+D139</f>
        <v>0</v>
      </c>
      <c r="E133" s="131">
        <f>+E134+E135+E136+E137+E138+E139</f>
        <v>0</v>
      </c>
      <c r="F133" s="131">
        <f>+F134+F135+F136+F137+F138+F139</f>
        <v>0</v>
      </c>
      <c r="G133" s="267">
        <f>+G134+G135+G136+G137+G138+G139</f>
        <v>0</v>
      </c>
    </row>
    <row r="134" spans="1:13" ht="12" customHeight="1" x14ac:dyDescent="0.2">
      <c r="A134" s="159" t="s">
        <v>53</v>
      </c>
      <c r="B134" s="7" t="s">
        <v>324</v>
      </c>
      <c r="C134" s="132"/>
      <c r="D134" s="132"/>
      <c r="E134" s="132"/>
      <c r="F134" s="295">
        <f t="shared" ref="F134:F139" si="16">D134+E134</f>
        <v>0</v>
      </c>
      <c r="G134" s="269">
        <f t="shared" ref="G134:G139" si="17">C134+F134</f>
        <v>0</v>
      </c>
    </row>
    <row r="135" spans="1:13" ht="12" customHeight="1" x14ac:dyDescent="0.2">
      <c r="A135" s="159" t="s">
        <v>54</v>
      </c>
      <c r="B135" s="7" t="s">
        <v>316</v>
      </c>
      <c r="C135" s="132"/>
      <c r="D135" s="132"/>
      <c r="E135" s="132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55</v>
      </c>
      <c r="B136" s="7" t="s">
        <v>317</v>
      </c>
      <c r="C136" s="132"/>
      <c r="D136" s="132"/>
      <c r="E136" s="132"/>
      <c r="F136" s="295">
        <f t="shared" si="16"/>
        <v>0</v>
      </c>
      <c r="G136" s="269">
        <f t="shared" si="17"/>
        <v>0</v>
      </c>
    </row>
    <row r="137" spans="1:13" ht="12" customHeight="1" x14ac:dyDescent="0.2">
      <c r="A137" s="159" t="s">
        <v>97</v>
      </c>
      <c r="B137" s="7" t="s">
        <v>369</v>
      </c>
      <c r="C137" s="132"/>
      <c r="D137" s="132"/>
      <c r="E137" s="132"/>
      <c r="F137" s="295">
        <f t="shared" si="16"/>
        <v>0</v>
      </c>
      <c r="G137" s="269">
        <f t="shared" si="17"/>
        <v>0</v>
      </c>
    </row>
    <row r="138" spans="1:13" ht="12" customHeight="1" x14ac:dyDescent="0.2">
      <c r="A138" s="159" t="s">
        <v>98</v>
      </c>
      <c r="B138" s="7" t="s">
        <v>319</v>
      </c>
      <c r="C138" s="132"/>
      <c r="D138" s="132"/>
      <c r="E138" s="132"/>
      <c r="F138" s="295">
        <f t="shared" si="16"/>
        <v>0</v>
      </c>
      <c r="G138" s="269">
        <f t="shared" si="17"/>
        <v>0</v>
      </c>
    </row>
    <row r="139" spans="1:13" s="45" customFormat="1" ht="12" customHeight="1" thickBot="1" x14ac:dyDescent="0.25">
      <c r="A139" s="168" t="s">
        <v>99</v>
      </c>
      <c r="B139" s="5" t="s">
        <v>320</v>
      </c>
      <c r="C139" s="132"/>
      <c r="D139" s="132"/>
      <c r="E139" s="132"/>
      <c r="F139" s="295">
        <f t="shared" si="16"/>
        <v>0</v>
      </c>
      <c r="G139" s="269">
        <f t="shared" si="17"/>
        <v>0</v>
      </c>
    </row>
    <row r="140" spans="1:13" ht="12" customHeight="1" thickBot="1" x14ac:dyDescent="0.25">
      <c r="A140" s="25" t="s">
        <v>10</v>
      </c>
      <c r="B140" s="48" t="s">
        <v>375</v>
      </c>
      <c r="C140" s="137">
        <f>+C141+C142+C144+C145+C143</f>
        <v>173329</v>
      </c>
      <c r="D140" s="137">
        <f>+D141+D142+D144+D145+D143</f>
        <v>3715</v>
      </c>
      <c r="E140" s="137">
        <f>+E141+E142+E144+E145+E143</f>
        <v>-3876</v>
      </c>
      <c r="F140" s="137">
        <f>+F141+F142+F144+F145+F143</f>
        <v>-161</v>
      </c>
      <c r="G140" s="271">
        <f>+G141+G142+G144+G145+G143</f>
        <v>173168</v>
      </c>
      <c r="M140" s="71"/>
    </row>
    <row r="141" spans="1:13" x14ac:dyDescent="0.2">
      <c r="A141" s="159" t="s">
        <v>56</v>
      </c>
      <c r="B141" s="7" t="s">
        <v>260</v>
      </c>
      <c r="C141" s="132"/>
      <c r="D141" s="132"/>
      <c r="E141" s="132"/>
      <c r="F141" s="295">
        <f>D141+E141</f>
        <v>0</v>
      </c>
      <c r="G141" s="269">
        <f>C141+F141</f>
        <v>0</v>
      </c>
    </row>
    <row r="142" spans="1:13" ht="12" customHeight="1" x14ac:dyDescent="0.2">
      <c r="A142" s="159" t="s">
        <v>57</v>
      </c>
      <c r="B142" s="7" t="s">
        <v>261</v>
      </c>
      <c r="C142" s="132">
        <v>15227</v>
      </c>
      <c r="D142" s="132"/>
      <c r="E142" s="132"/>
      <c r="F142" s="295">
        <f>D142+E142</f>
        <v>0</v>
      </c>
      <c r="G142" s="269">
        <f>C142+F142</f>
        <v>15227</v>
      </c>
    </row>
    <row r="143" spans="1:13" ht="12" customHeight="1" x14ac:dyDescent="0.2">
      <c r="A143" s="159" t="s">
        <v>177</v>
      </c>
      <c r="B143" s="7" t="s">
        <v>374</v>
      </c>
      <c r="C143" s="132">
        <v>158102</v>
      </c>
      <c r="D143" s="132">
        <v>3715</v>
      </c>
      <c r="E143" s="132">
        <v>-3876</v>
      </c>
      <c r="F143" s="295">
        <f>D143+E143</f>
        <v>-161</v>
      </c>
      <c r="G143" s="269">
        <f>C143+F143</f>
        <v>157941</v>
      </c>
    </row>
    <row r="144" spans="1:13" s="45" customFormat="1" ht="12" customHeight="1" x14ac:dyDescent="0.2">
      <c r="A144" s="159" t="s">
        <v>178</v>
      </c>
      <c r="B144" s="7" t="s">
        <v>329</v>
      </c>
      <c r="C144" s="132"/>
      <c r="D144" s="132"/>
      <c r="E144" s="132"/>
      <c r="F144" s="295">
        <f>D144+E144</f>
        <v>0</v>
      </c>
      <c r="G144" s="269">
        <f>C144+F144</f>
        <v>0</v>
      </c>
    </row>
    <row r="145" spans="1:7" s="45" customFormat="1" ht="12" customHeight="1" thickBot="1" x14ac:dyDescent="0.25">
      <c r="A145" s="168" t="s">
        <v>179</v>
      </c>
      <c r="B145" s="5" t="s">
        <v>280</v>
      </c>
      <c r="C145" s="132"/>
      <c r="D145" s="132"/>
      <c r="E145" s="132"/>
      <c r="F145" s="295">
        <f>D145+E145</f>
        <v>0</v>
      </c>
      <c r="G145" s="269">
        <f>C145+F145</f>
        <v>0</v>
      </c>
    </row>
    <row r="146" spans="1:7" s="45" customFormat="1" ht="12" customHeight="1" thickBot="1" x14ac:dyDescent="0.25">
      <c r="A146" s="25" t="s">
        <v>11</v>
      </c>
      <c r="B146" s="48" t="s">
        <v>330</v>
      </c>
      <c r="C146" s="193">
        <f>+C147+C148+C149+C150+C151</f>
        <v>0</v>
      </c>
      <c r="D146" s="193">
        <f>+D147+D148+D149+D150+D151</f>
        <v>0</v>
      </c>
      <c r="E146" s="193">
        <f>+E147+E148+E149+E150+E151</f>
        <v>0</v>
      </c>
      <c r="F146" s="193">
        <f>+F147+F148+F149+F150+F151</f>
        <v>0</v>
      </c>
      <c r="G146" s="283">
        <f>+G147+G148+G149+G150+G151</f>
        <v>0</v>
      </c>
    </row>
    <row r="147" spans="1:7" s="45" customFormat="1" ht="12" customHeight="1" x14ac:dyDescent="0.2">
      <c r="A147" s="159" t="s">
        <v>58</v>
      </c>
      <c r="B147" s="7" t="s">
        <v>325</v>
      </c>
      <c r="C147" s="132"/>
      <c r="D147" s="132"/>
      <c r="E147" s="132"/>
      <c r="F147" s="295">
        <f t="shared" ref="F147:F153" si="18">D147+E147</f>
        <v>0</v>
      </c>
      <c r="G147" s="269">
        <f t="shared" ref="G147:G153" si="19">C147+F147</f>
        <v>0</v>
      </c>
    </row>
    <row r="148" spans="1:7" s="45" customFormat="1" ht="12" customHeight="1" x14ac:dyDescent="0.2">
      <c r="A148" s="159" t="s">
        <v>59</v>
      </c>
      <c r="B148" s="7" t="s">
        <v>332</v>
      </c>
      <c r="C148" s="132"/>
      <c r="D148" s="132"/>
      <c r="E148" s="132"/>
      <c r="F148" s="295">
        <f t="shared" si="18"/>
        <v>0</v>
      </c>
      <c r="G148" s="269">
        <f t="shared" si="19"/>
        <v>0</v>
      </c>
    </row>
    <row r="149" spans="1:7" s="45" customFormat="1" ht="12" customHeight="1" x14ac:dyDescent="0.2">
      <c r="A149" s="159" t="s">
        <v>189</v>
      </c>
      <c r="B149" s="7" t="s">
        <v>327</v>
      </c>
      <c r="C149" s="132"/>
      <c r="D149" s="132"/>
      <c r="E149" s="132"/>
      <c r="F149" s="295">
        <f t="shared" si="18"/>
        <v>0</v>
      </c>
      <c r="G149" s="269">
        <f t="shared" si="19"/>
        <v>0</v>
      </c>
    </row>
    <row r="150" spans="1:7" s="45" customFormat="1" ht="12" customHeight="1" x14ac:dyDescent="0.2">
      <c r="A150" s="159" t="s">
        <v>190</v>
      </c>
      <c r="B150" s="7" t="s">
        <v>372</v>
      </c>
      <c r="C150" s="132"/>
      <c r="D150" s="132"/>
      <c r="E150" s="132"/>
      <c r="F150" s="295">
        <f t="shared" si="18"/>
        <v>0</v>
      </c>
      <c r="G150" s="269">
        <f t="shared" si="19"/>
        <v>0</v>
      </c>
    </row>
    <row r="151" spans="1:7" ht="12.75" customHeight="1" thickBot="1" x14ac:dyDescent="0.25">
      <c r="A151" s="168" t="s">
        <v>331</v>
      </c>
      <c r="B151" s="5" t="s">
        <v>334</v>
      </c>
      <c r="C151" s="134"/>
      <c r="D151" s="134"/>
      <c r="E151" s="134"/>
      <c r="F151" s="296">
        <f t="shared" si="18"/>
        <v>0</v>
      </c>
      <c r="G151" s="270">
        <f t="shared" si="19"/>
        <v>0</v>
      </c>
    </row>
    <row r="152" spans="1:7" ht="12.75" customHeight="1" thickBot="1" x14ac:dyDescent="0.25">
      <c r="A152" s="185" t="s">
        <v>12</v>
      </c>
      <c r="B152" s="48" t="s">
        <v>335</v>
      </c>
      <c r="C152" s="194"/>
      <c r="D152" s="194"/>
      <c r="E152" s="194"/>
      <c r="F152" s="193">
        <f t="shared" si="18"/>
        <v>0</v>
      </c>
      <c r="G152" s="283">
        <f t="shared" si="19"/>
        <v>0</v>
      </c>
    </row>
    <row r="153" spans="1:7" ht="12.75" customHeight="1" thickBot="1" x14ac:dyDescent="0.25">
      <c r="A153" s="185" t="s">
        <v>13</v>
      </c>
      <c r="B153" s="48" t="s">
        <v>336</v>
      </c>
      <c r="C153" s="194"/>
      <c r="D153" s="194"/>
      <c r="E153" s="194"/>
      <c r="F153" s="193">
        <f t="shared" si="18"/>
        <v>0</v>
      </c>
      <c r="G153" s="283">
        <f t="shared" si="19"/>
        <v>0</v>
      </c>
    </row>
    <row r="154" spans="1:7" ht="12" customHeight="1" thickBot="1" x14ac:dyDescent="0.25">
      <c r="A154" s="25" t="s">
        <v>14</v>
      </c>
      <c r="B154" s="48" t="s">
        <v>338</v>
      </c>
      <c r="C154" s="195">
        <f>+C129+C133+C140+C146+C152+C153</f>
        <v>173329</v>
      </c>
      <c r="D154" s="195">
        <f>+D129+D133+D140+D146+D152+D153</f>
        <v>3715</v>
      </c>
      <c r="E154" s="195">
        <f>+E129+E133+E140+E146+E152+E153</f>
        <v>-3876</v>
      </c>
      <c r="F154" s="195">
        <f>+F129+F133+F140+F146+F152+F153</f>
        <v>-161</v>
      </c>
      <c r="G154" s="284">
        <f>+G129+G133+G140+G146+G152+G153</f>
        <v>173168</v>
      </c>
    </row>
    <row r="155" spans="1:7" ht="15" customHeight="1" thickBot="1" x14ac:dyDescent="0.25">
      <c r="A155" s="170" t="s">
        <v>15</v>
      </c>
      <c r="B155" s="118" t="s">
        <v>337</v>
      </c>
      <c r="C155" s="195">
        <f>+C128+C154</f>
        <v>2774107</v>
      </c>
      <c r="D155" s="195">
        <f>+D128+D154</f>
        <v>-231568</v>
      </c>
      <c r="E155" s="195">
        <f>+E128+E154</f>
        <v>-248876</v>
      </c>
      <c r="F155" s="195">
        <f>+F128+F154</f>
        <v>-480444</v>
      </c>
      <c r="G155" s="284">
        <f>+G128+G154</f>
        <v>2293663</v>
      </c>
    </row>
    <row r="156" spans="1:7" ht="13.5" thickBot="1" x14ac:dyDescent="0.25">
      <c r="A156" s="121"/>
      <c r="B156" s="122"/>
      <c r="C156" s="123"/>
      <c r="D156" s="123"/>
      <c r="E156" s="286"/>
      <c r="F156" s="286"/>
      <c r="G156" s="285"/>
    </row>
    <row r="157" spans="1:7" ht="15" customHeight="1" thickBot="1" x14ac:dyDescent="0.25">
      <c r="A157" s="69" t="s">
        <v>373</v>
      </c>
      <c r="B157" s="70"/>
      <c r="C157" s="228">
        <v>3</v>
      </c>
      <c r="D157" s="228">
        <v>3</v>
      </c>
      <c r="E157" s="228"/>
      <c r="F157" s="316">
        <f>D157+E157</f>
        <v>3</v>
      </c>
      <c r="G157" s="317">
        <f>C157+F157</f>
        <v>6</v>
      </c>
    </row>
    <row r="158" spans="1:7" ht="14.25" customHeight="1" thickBot="1" x14ac:dyDescent="0.25">
      <c r="A158" s="69" t="s">
        <v>120</v>
      </c>
      <c r="B158" s="70"/>
      <c r="C158" s="228">
        <v>15</v>
      </c>
      <c r="D158" s="228">
        <v>15</v>
      </c>
      <c r="E158" s="228"/>
      <c r="F158" s="316">
        <f>D158+E158</f>
        <v>15</v>
      </c>
      <c r="G158" s="317">
        <f>C158+F158</f>
        <v>30</v>
      </c>
    </row>
  </sheetData>
  <sheetProtection formatCells="0"/>
  <mergeCells count="4">
    <mergeCell ref="A7:G7"/>
    <mergeCell ref="B2:D2"/>
    <mergeCell ref="B3:D3"/>
    <mergeCell ref="A92:G92"/>
  </mergeCells>
  <phoneticPr fontId="0" type="noConversion"/>
  <printOptions horizontalCentered="1"/>
  <pageMargins left="0.19685039370078741" right="0.19685039370078741" top="0.59055118110236227" bottom="0.98425196850393704" header="0.78740157480314965" footer="0.78740157480314965"/>
  <pageSetup paperSize="9" scale="62" fitToHeight="2" orientation="portrait" r:id="rId1"/>
  <headerFooter alignWithMargins="0">
    <oddFooter>&amp;C&amp;P</oddFoot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topLeftCell="B88" zoomScale="110" zoomScaleNormal="110" zoomScaleSheetLayoutView="100" workbookViewId="0">
      <selection activeCell="M114" sqref="M114"/>
    </sheetView>
  </sheetViews>
  <sheetFormatPr defaultRowHeight="12.75" x14ac:dyDescent="0.2"/>
  <cols>
    <col min="1" max="1" width="12.5" style="124" customWidth="1"/>
    <col min="2" max="2" width="62" style="125" customWidth="1"/>
    <col min="3" max="3" width="14.83203125" style="126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2"/>
      <c r="B1" s="63"/>
      <c r="G1" s="222" t="s">
        <v>434</v>
      </c>
    </row>
    <row r="2" spans="1:7" s="41" customFormat="1" ht="21" customHeight="1" thickBot="1" x14ac:dyDescent="0.25">
      <c r="A2" s="223" t="s">
        <v>41</v>
      </c>
      <c r="B2" s="382" t="s">
        <v>455</v>
      </c>
      <c r="C2" s="382"/>
      <c r="D2" s="383"/>
      <c r="E2" s="252"/>
      <c r="F2" s="275"/>
      <c r="G2" s="326" t="s">
        <v>39</v>
      </c>
    </row>
    <row r="3" spans="1:7" s="41" customFormat="1" ht="36.75" thickBot="1" x14ac:dyDescent="0.25">
      <c r="A3" s="223" t="s">
        <v>118</v>
      </c>
      <c r="B3" s="384" t="s">
        <v>288</v>
      </c>
      <c r="C3" s="384"/>
      <c r="D3" s="385"/>
      <c r="E3" s="252"/>
      <c r="F3" s="275"/>
      <c r="G3" s="327" t="s">
        <v>36</v>
      </c>
    </row>
    <row r="4" spans="1:7" s="42" customFormat="1" ht="15.95" customHeight="1" thickBot="1" x14ac:dyDescent="0.3">
      <c r="A4" s="64"/>
      <c r="B4" s="64"/>
      <c r="C4" s="65"/>
      <c r="G4" s="246" t="s">
        <v>440</v>
      </c>
    </row>
    <row r="5" spans="1:7" ht="40.5" customHeight="1" thickBot="1" x14ac:dyDescent="0.25">
      <c r="A5" s="138" t="s">
        <v>119</v>
      </c>
      <c r="B5" s="66" t="s">
        <v>439</v>
      </c>
      <c r="C5" s="313" t="s">
        <v>376</v>
      </c>
      <c r="D5" s="314" t="s">
        <v>452</v>
      </c>
      <c r="E5" s="314" t="s">
        <v>518</v>
      </c>
      <c r="F5" s="314" t="s">
        <v>448</v>
      </c>
      <c r="G5" s="315" t="s">
        <v>527</v>
      </c>
    </row>
    <row r="6" spans="1:7" s="39" customFormat="1" ht="12.95" customHeight="1" thickBot="1" x14ac:dyDescent="0.25">
      <c r="A6" s="59" t="s">
        <v>352</v>
      </c>
      <c r="B6" s="60" t="s">
        <v>353</v>
      </c>
      <c r="C6" s="310" t="s">
        <v>354</v>
      </c>
      <c r="D6" s="311" t="s">
        <v>356</v>
      </c>
      <c r="E6" s="311" t="s">
        <v>355</v>
      </c>
      <c r="F6" s="311" t="s">
        <v>453</v>
      </c>
      <c r="G6" s="312" t="s">
        <v>454</v>
      </c>
    </row>
    <row r="7" spans="1:7" s="39" customFormat="1" ht="15.95" customHeight="1" thickBot="1" x14ac:dyDescent="0.25">
      <c r="A7" s="379" t="s">
        <v>37</v>
      </c>
      <c r="B7" s="380"/>
      <c r="C7" s="380"/>
      <c r="D7" s="380"/>
      <c r="E7" s="380"/>
      <c r="F7" s="380"/>
      <c r="G7" s="381"/>
    </row>
    <row r="8" spans="1:7" s="39" customFormat="1" ht="12" customHeight="1" thickBot="1" x14ac:dyDescent="0.25">
      <c r="A8" s="25" t="s">
        <v>5</v>
      </c>
      <c r="B8" s="19" t="s">
        <v>142</v>
      </c>
      <c r="C8" s="131">
        <f>+C9+C10+C11+C12+C13+C14</f>
        <v>0</v>
      </c>
      <c r="D8" s="131">
        <f>+D9+D10+D11+D12+D13+D14</f>
        <v>0</v>
      </c>
      <c r="E8" s="131">
        <f>+E9+E10+E11+E12+E13+E14</f>
        <v>0</v>
      </c>
      <c r="F8" s="131">
        <f>+F9+F10+F11+F12+F13+F14</f>
        <v>0</v>
      </c>
      <c r="G8" s="267">
        <f>+G9+G10+G11+G12+G13+G14</f>
        <v>0</v>
      </c>
    </row>
    <row r="9" spans="1:7" s="43" customFormat="1" ht="12" customHeight="1" x14ac:dyDescent="0.2">
      <c r="A9" s="159" t="s">
        <v>60</v>
      </c>
      <c r="B9" s="144" t="s">
        <v>143</v>
      </c>
      <c r="C9" s="133"/>
      <c r="D9" s="133"/>
      <c r="E9" s="133"/>
      <c r="F9" s="173">
        <f t="shared" ref="F9:F14" si="0">D9+E9</f>
        <v>0</v>
      </c>
      <c r="G9" s="268">
        <f t="shared" ref="G9:G14" si="1">C9+F9</f>
        <v>0</v>
      </c>
    </row>
    <row r="10" spans="1:7" s="44" customFormat="1" ht="12" customHeight="1" x14ac:dyDescent="0.2">
      <c r="A10" s="160" t="s">
        <v>61</v>
      </c>
      <c r="B10" s="145" t="s">
        <v>144</v>
      </c>
      <c r="C10" s="132"/>
      <c r="D10" s="132"/>
      <c r="E10" s="132"/>
      <c r="F10" s="173">
        <f t="shared" si="0"/>
        <v>0</v>
      </c>
      <c r="G10" s="268">
        <f t="shared" si="1"/>
        <v>0</v>
      </c>
    </row>
    <row r="11" spans="1:7" s="44" customFormat="1" ht="12" customHeight="1" x14ac:dyDescent="0.2">
      <c r="A11" s="160" t="s">
        <v>62</v>
      </c>
      <c r="B11" s="145" t="s">
        <v>145</v>
      </c>
      <c r="C11" s="132"/>
      <c r="D11" s="132"/>
      <c r="E11" s="132"/>
      <c r="F11" s="173">
        <f t="shared" si="0"/>
        <v>0</v>
      </c>
      <c r="G11" s="268">
        <f t="shared" si="1"/>
        <v>0</v>
      </c>
    </row>
    <row r="12" spans="1:7" s="44" customFormat="1" ht="12" customHeight="1" x14ac:dyDescent="0.2">
      <c r="A12" s="160" t="s">
        <v>63</v>
      </c>
      <c r="B12" s="145" t="s">
        <v>146</v>
      </c>
      <c r="C12" s="132"/>
      <c r="D12" s="132"/>
      <c r="E12" s="132"/>
      <c r="F12" s="173">
        <f t="shared" si="0"/>
        <v>0</v>
      </c>
      <c r="G12" s="268">
        <f t="shared" si="1"/>
        <v>0</v>
      </c>
    </row>
    <row r="13" spans="1:7" s="44" customFormat="1" ht="12" customHeight="1" x14ac:dyDescent="0.2">
      <c r="A13" s="160" t="s">
        <v>80</v>
      </c>
      <c r="B13" s="145" t="s">
        <v>360</v>
      </c>
      <c r="C13" s="132"/>
      <c r="D13" s="132"/>
      <c r="E13" s="132"/>
      <c r="F13" s="173">
        <f t="shared" si="0"/>
        <v>0</v>
      </c>
      <c r="G13" s="268">
        <f t="shared" si="1"/>
        <v>0</v>
      </c>
    </row>
    <row r="14" spans="1:7" s="43" customFormat="1" ht="12" customHeight="1" thickBot="1" x14ac:dyDescent="0.25">
      <c r="A14" s="161" t="s">
        <v>64</v>
      </c>
      <c r="B14" s="146" t="s">
        <v>298</v>
      </c>
      <c r="C14" s="132"/>
      <c r="D14" s="132"/>
      <c r="E14" s="132"/>
      <c r="F14" s="173">
        <f t="shared" si="0"/>
        <v>0</v>
      </c>
      <c r="G14" s="268">
        <f t="shared" si="1"/>
        <v>0</v>
      </c>
    </row>
    <row r="15" spans="1:7" s="43" customFormat="1" ht="21.75" thickBot="1" x14ac:dyDescent="0.25">
      <c r="A15" s="25" t="s">
        <v>6</v>
      </c>
      <c r="B15" s="73" t="s">
        <v>147</v>
      </c>
      <c r="C15" s="131">
        <f>+C16+C17+C18+C19+C20</f>
        <v>19901</v>
      </c>
      <c r="D15" s="131">
        <f>+D16+D17+D18+D19+D20</f>
        <v>2078</v>
      </c>
      <c r="E15" s="131">
        <f>+E16+E17+E18+E19+E20</f>
        <v>875</v>
      </c>
      <c r="F15" s="131">
        <f>+F16+F17+F18+F19+F20</f>
        <v>2953</v>
      </c>
      <c r="G15" s="267">
        <f>+G16+G17+G18+G19+G20</f>
        <v>22854</v>
      </c>
    </row>
    <row r="16" spans="1:7" s="43" customFormat="1" ht="12" customHeight="1" x14ac:dyDescent="0.2">
      <c r="A16" s="159" t="s">
        <v>66</v>
      </c>
      <c r="B16" s="144" t="s">
        <v>148</v>
      </c>
      <c r="C16" s="133"/>
      <c r="D16" s="133"/>
      <c r="E16" s="133"/>
      <c r="F16" s="173">
        <f t="shared" ref="F16:F21" si="2">D16+E16</f>
        <v>0</v>
      </c>
      <c r="G16" s="268">
        <f t="shared" ref="G16:G21" si="3">C16+F16</f>
        <v>0</v>
      </c>
    </row>
    <row r="17" spans="1:7" s="43" customFormat="1" ht="12" customHeight="1" x14ac:dyDescent="0.2">
      <c r="A17" s="160" t="s">
        <v>67</v>
      </c>
      <c r="B17" s="145" t="s">
        <v>149</v>
      </c>
      <c r="C17" s="132"/>
      <c r="D17" s="132"/>
      <c r="E17" s="132"/>
      <c r="F17" s="295">
        <f t="shared" si="2"/>
        <v>0</v>
      </c>
      <c r="G17" s="269">
        <f t="shared" si="3"/>
        <v>0</v>
      </c>
    </row>
    <row r="18" spans="1:7" s="43" customFormat="1" ht="12" customHeight="1" x14ac:dyDescent="0.2">
      <c r="A18" s="160" t="s">
        <v>68</v>
      </c>
      <c r="B18" s="145" t="s">
        <v>290</v>
      </c>
      <c r="C18" s="132"/>
      <c r="D18" s="132"/>
      <c r="E18" s="132"/>
      <c r="F18" s="295">
        <f t="shared" si="2"/>
        <v>0</v>
      </c>
      <c r="G18" s="269">
        <f t="shared" si="3"/>
        <v>0</v>
      </c>
    </row>
    <row r="19" spans="1:7" s="43" customFormat="1" ht="12" customHeight="1" x14ac:dyDescent="0.2">
      <c r="A19" s="160" t="s">
        <v>69</v>
      </c>
      <c r="B19" s="145" t="s">
        <v>291</v>
      </c>
      <c r="C19" s="132"/>
      <c r="D19" s="132"/>
      <c r="E19" s="132"/>
      <c r="F19" s="295">
        <f t="shared" si="2"/>
        <v>0</v>
      </c>
      <c r="G19" s="269">
        <f t="shared" si="3"/>
        <v>0</v>
      </c>
    </row>
    <row r="20" spans="1:7" s="43" customFormat="1" ht="12" customHeight="1" x14ac:dyDescent="0.2">
      <c r="A20" s="160" t="s">
        <v>70</v>
      </c>
      <c r="B20" s="145" t="s">
        <v>150</v>
      </c>
      <c r="C20" s="132">
        <v>19901</v>
      </c>
      <c r="D20" s="132">
        <v>2078</v>
      </c>
      <c r="E20" s="132">
        <v>875</v>
      </c>
      <c r="F20" s="295">
        <f t="shared" si="2"/>
        <v>2953</v>
      </c>
      <c r="G20" s="269">
        <f t="shared" si="3"/>
        <v>22854</v>
      </c>
    </row>
    <row r="21" spans="1:7" s="44" customFormat="1" ht="12" customHeight="1" thickBot="1" x14ac:dyDescent="0.25">
      <c r="A21" s="161" t="s">
        <v>76</v>
      </c>
      <c r="B21" s="146" t="s">
        <v>151</v>
      </c>
      <c r="C21" s="134"/>
      <c r="D21" s="134"/>
      <c r="E21" s="134"/>
      <c r="F21" s="296">
        <f t="shared" si="2"/>
        <v>0</v>
      </c>
      <c r="G21" s="270">
        <f t="shared" si="3"/>
        <v>0</v>
      </c>
    </row>
    <row r="22" spans="1:7" s="44" customFormat="1" ht="21.75" thickBot="1" x14ac:dyDescent="0.25">
      <c r="A22" s="25" t="s">
        <v>7</v>
      </c>
      <c r="B22" s="19" t="s">
        <v>152</v>
      </c>
      <c r="C22" s="131">
        <f>+C23+C24+C25+C26+C27</f>
        <v>0</v>
      </c>
      <c r="D22" s="131">
        <f>+D23+D24+D25+D26+D27</f>
        <v>0</v>
      </c>
      <c r="E22" s="131">
        <f>+E23+E24+E25+E26+E27</f>
        <v>0</v>
      </c>
      <c r="F22" s="131">
        <f>+F23+F24+F25+F26+F27</f>
        <v>0</v>
      </c>
      <c r="G22" s="267">
        <f>+G23+G24+G25+G26+G27</f>
        <v>0</v>
      </c>
    </row>
    <row r="23" spans="1:7" s="44" customFormat="1" ht="12" customHeight="1" x14ac:dyDescent="0.2">
      <c r="A23" s="159" t="s">
        <v>49</v>
      </c>
      <c r="B23" s="144" t="s">
        <v>153</v>
      </c>
      <c r="C23" s="133"/>
      <c r="D23" s="133"/>
      <c r="E23" s="133"/>
      <c r="F23" s="173">
        <f t="shared" ref="F23:F28" si="4">D23+E23</f>
        <v>0</v>
      </c>
      <c r="G23" s="268">
        <f t="shared" ref="G23:G28" si="5">C23+F23</f>
        <v>0</v>
      </c>
    </row>
    <row r="24" spans="1:7" s="43" customFormat="1" ht="12" customHeight="1" x14ac:dyDescent="0.2">
      <c r="A24" s="160" t="s">
        <v>50</v>
      </c>
      <c r="B24" s="145" t="s">
        <v>154</v>
      </c>
      <c r="C24" s="132"/>
      <c r="D24" s="132"/>
      <c r="E24" s="132"/>
      <c r="F24" s="295">
        <f t="shared" si="4"/>
        <v>0</v>
      </c>
      <c r="G24" s="269">
        <f t="shared" si="5"/>
        <v>0</v>
      </c>
    </row>
    <row r="25" spans="1:7" s="44" customFormat="1" ht="12" customHeight="1" x14ac:dyDescent="0.2">
      <c r="A25" s="160" t="s">
        <v>51</v>
      </c>
      <c r="B25" s="145" t="s">
        <v>292</v>
      </c>
      <c r="C25" s="132"/>
      <c r="D25" s="132"/>
      <c r="E25" s="132"/>
      <c r="F25" s="295">
        <f t="shared" si="4"/>
        <v>0</v>
      </c>
      <c r="G25" s="269">
        <f t="shared" si="5"/>
        <v>0</v>
      </c>
    </row>
    <row r="26" spans="1:7" s="44" customFormat="1" ht="12" customHeight="1" x14ac:dyDescent="0.2">
      <c r="A26" s="160" t="s">
        <v>52</v>
      </c>
      <c r="B26" s="145" t="s">
        <v>293</v>
      </c>
      <c r="C26" s="132"/>
      <c r="D26" s="132"/>
      <c r="E26" s="132"/>
      <c r="F26" s="295">
        <f t="shared" si="4"/>
        <v>0</v>
      </c>
      <c r="G26" s="269">
        <f t="shared" si="5"/>
        <v>0</v>
      </c>
    </row>
    <row r="27" spans="1:7" s="44" customFormat="1" ht="12" customHeight="1" x14ac:dyDescent="0.2">
      <c r="A27" s="160" t="s">
        <v>93</v>
      </c>
      <c r="B27" s="145" t="s">
        <v>155</v>
      </c>
      <c r="C27" s="132"/>
      <c r="D27" s="132"/>
      <c r="E27" s="132"/>
      <c r="F27" s="295">
        <f t="shared" si="4"/>
        <v>0</v>
      </c>
      <c r="G27" s="269">
        <f t="shared" si="5"/>
        <v>0</v>
      </c>
    </row>
    <row r="28" spans="1:7" s="44" customFormat="1" ht="12" customHeight="1" thickBot="1" x14ac:dyDescent="0.25">
      <c r="A28" s="161" t="s">
        <v>94</v>
      </c>
      <c r="B28" s="146" t="s">
        <v>156</v>
      </c>
      <c r="C28" s="134"/>
      <c r="D28" s="134"/>
      <c r="E28" s="134"/>
      <c r="F28" s="296">
        <f t="shared" si="4"/>
        <v>0</v>
      </c>
      <c r="G28" s="270">
        <f t="shared" si="5"/>
        <v>0</v>
      </c>
    </row>
    <row r="29" spans="1:7" s="44" customFormat="1" ht="12" customHeight="1" thickBot="1" x14ac:dyDescent="0.25">
      <c r="A29" s="25" t="s">
        <v>95</v>
      </c>
      <c r="B29" s="19" t="s">
        <v>429</v>
      </c>
      <c r="C29" s="137">
        <f>+C30+C31+C32+C33+C34+C35+C36</f>
        <v>5</v>
      </c>
      <c r="D29" s="137">
        <f>+D30+D31+D32+D33+D34+D35+D36</f>
        <v>0</v>
      </c>
      <c r="E29" s="137">
        <f>+E30+E31+E32+E33+E34+E35+E36</f>
        <v>0</v>
      </c>
      <c r="F29" s="137">
        <f>+F30+F31+F32+F33+F34+F35+F36</f>
        <v>0</v>
      </c>
      <c r="G29" s="271">
        <f>+G30+G31+G32+G33+G34+G35+G36</f>
        <v>5</v>
      </c>
    </row>
    <row r="30" spans="1:7" s="44" customFormat="1" ht="12" customHeight="1" x14ac:dyDescent="0.2">
      <c r="A30" s="159" t="s">
        <v>157</v>
      </c>
      <c r="B30" s="144" t="s">
        <v>422</v>
      </c>
      <c r="C30" s="133"/>
      <c r="D30" s="133"/>
      <c r="E30" s="133"/>
      <c r="F30" s="173">
        <f t="shared" ref="F30:F36" si="6">D30+E30</f>
        <v>0</v>
      </c>
      <c r="G30" s="268">
        <f t="shared" ref="G30:G36" si="7">C30+F30</f>
        <v>0</v>
      </c>
    </row>
    <row r="31" spans="1:7" s="44" customFormat="1" ht="12" customHeight="1" x14ac:dyDescent="0.2">
      <c r="A31" s="160" t="s">
        <v>158</v>
      </c>
      <c r="B31" s="145" t="s">
        <v>423</v>
      </c>
      <c r="C31" s="132"/>
      <c r="D31" s="132"/>
      <c r="E31" s="132"/>
      <c r="F31" s="295">
        <f t="shared" si="6"/>
        <v>0</v>
      </c>
      <c r="G31" s="269">
        <f t="shared" si="7"/>
        <v>0</v>
      </c>
    </row>
    <row r="32" spans="1:7" s="44" customFormat="1" ht="12" customHeight="1" x14ac:dyDescent="0.2">
      <c r="A32" s="160" t="s">
        <v>159</v>
      </c>
      <c r="B32" s="145" t="s">
        <v>424</v>
      </c>
      <c r="C32" s="132"/>
      <c r="D32" s="132"/>
      <c r="E32" s="132"/>
      <c r="F32" s="295">
        <f t="shared" si="6"/>
        <v>0</v>
      </c>
      <c r="G32" s="269">
        <f t="shared" si="7"/>
        <v>0</v>
      </c>
    </row>
    <row r="33" spans="1:7" s="44" customFormat="1" ht="12" customHeight="1" x14ac:dyDescent="0.2">
      <c r="A33" s="160" t="s">
        <v>160</v>
      </c>
      <c r="B33" s="145" t="s">
        <v>425</v>
      </c>
      <c r="C33" s="132"/>
      <c r="D33" s="132"/>
      <c r="E33" s="132"/>
      <c r="F33" s="295">
        <f t="shared" si="6"/>
        <v>0</v>
      </c>
      <c r="G33" s="269">
        <f t="shared" si="7"/>
        <v>0</v>
      </c>
    </row>
    <row r="34" spans="1:7" s="44" customFormat="1" ht="12" customHeight="1" x14ac:dyDescent="0.2">
      <c r="A34" s="160" t="s">
        <v>426</v>
      </c>
      <c r="B34" s="145" t="s">
        <v>161</v>
      </c>
      <c r="C34" s="132"/>
      <c r="D34" s="132"/>
      <c r="E34" s="132"/>
      <c r="F34" s="295">
        <f t="shared" si="6"/>
        <v>0</v>
      </c>
      <c r="G34" s="269">
        <f t="shared" si="7"/>
        <v>0</v>
      </c>
    </row>
    <row r="35" spans="1:7" s="44" customFormat="1" ht="12" customHeight="1" x14ac:dyDescent="0.2">
      <c r="A35" s="160" t="s">
        <v>427</v>
      </c>
      <c r="B35" s="145" t="s">
        <v>162</v>
      </c>
      <c r="C35" s="132"/>
      <c r="D35" s="132"/>
      <c r="E35" s="132"/>
      <c r="F35" s="295">
        <f t="shared" si="6"/>
        <v>0</v>
      </c>
      <c r="G35" s="269">
        <f t="shared" si="7"/>
        <v>0</v>
      </c>
    </row>
    <row r="36" spans="1:7" s="44" customFormat="1" ht="12" customHeight="1" thickBot="1" x14ac:dyDescent="0.25">
      <c r="A36" s="161" t="s">
        <v>428</v>
      </c>
      <c r="B36" s="146" t="s">
        <v>163</v>
      </c>
      <c r="C36" s="134">
        <v>5</v>
      </c>
      <c r="D36" s="134"/>
      <c r="E36" s="134"/>
      <c r="F36" s="296">
        <f t="shared" si="6"/>
        <v>0</v>
      </c>
      <c r="G36" s="270">
        <f t="shared" si="7"/>
        <v>5</v>
      </c>
    </row>
    <row r="37" spans="1:7" s="44" customFormat="1" ht="12" customHeight="1" thickBot="1" x14ac:dyDescent="0.25">
      <c r="A37" s="25" t="s">
        <v>9</v>
      </c>
      <c r="B37" s="19" t="s">
        <v>299</v>
      </c>
      <c r="C37" s="131">
        <f>SUM(C38:C48)</f>
        <v>2310</v>
      </c>
      <c r="D37" s="131">
        <f>SUM(D38:D48)</f>
        <v>412</v>
      </c>
      <c r="E37" s="131">
        <f>SUM(E38:E48)</f>
        <v>0</v>
      </c>
      <c r="F37" s="131">
        <f>SUM(F38:F48)</f>
        <v>412</v>
      </c>
      <c r="G37" s="267">
        <f>SUM(G38:G48)</f>
        <v>2722</v>
      </c>
    </row>
    <row r="38" spans="1:7" s="44" customFormat="1" ht="12" customHeight="1" x14ac:dyDescent="0.2">
      <c r="A38" s="159" t="s">
        <v>53</v>
      </c>
      <c r="B38" s="144" t="s">
        <v>166</v>
      </c>
      <c r="C38" s="133"/>
      <c r="D38" s="133"/>
      <c r="E38" s="133"/>
      <c r="F38" s="173">
        <f t="shared" ref="F38:F48" si="8">D38+E38</f>
        <v>0</v>
      </c>
      <c r="G38" s="268">
        <f t="shared" ref="G38:G48" si="9">C38+F38</f>
        <v>0</v>
      </c>
    </row>
    <row r="39" spans="1:7" s="44" customFormat="1" ht="12" customHeight="1" x14ac:dyDescent="0.2">
      <c r="A39" s="160" t="s">
        <v>54</v>
      </c>
      <c r="B39" s="145" t="s">
        <v>167</v>
      </c>
      <c r="C39" s="132">
        <v>210</v>
      </c>
      <c r="D39" s="132"/>
      <c r="E39" s="132"/>
      <c r="F39" s="295">
        <f t="shared" si="8"/>
        <v>0</v>
      </c>
      <c r="G39" s="269">
        <f t="shared" si="9"/>
        <v>210</v>
      </c>
    </row>
    <row r="40" spans="1:7" s="44" customFormat="1" ht="12" customHeight="1" x14ac:dyDescent="0.2">
      <c r="A40" s="160" t="s">
        <v>55</v>
      </c>
      <c r="B40" s="145" t="s">
        <v>168</v>
      </c>
      <c r="C40" s="132">
        <v>1600</v>
      </c>
      <c r="D40" s="132"/>
      <c r="E40" s="132"/>
      <c r="F40" s="295">
        <f t="shared" si="8"/>
        <v>0</v>
      </c>
      <c r="G40" s="269">
        <f t="shared" si="9"/>
        <v>1600</v>
      </c>
    </row>
    <row r="41" spans="1:7" s="44" customFormat="1" ht="12" customHeight="1" x14ac:dyDescent="0.2">
      <c r="A41" s="160" t="s">
        <v>97</v>
      </c>
      <c r="B41" s="145" t="s">
        <v>169</v>
      </c>
      <c r="C41" s="132"/>
      <c r="D41" s="132"/>
      <c r="E41" s="132"/>
      <c r="F41" s="295">
        <f t="shared" si="8"/>
        <v>0</v>
      </c>
      <c r="G41" s="269">
        <f t="shared" si="9"/>
        <v>0</v>
      </c>
    </row>
    <row r="42" spans="1:7" s="44" customFormat="1" ht="12" customHeight="1" x14ac:dyDescent="0.2">
      <c r="A42" s="160" t="s">
        <v>98</v>
      </c>
      <c r="B42" s="145" t="s">
        <v>170</v>
      </c>
      <c r="C42" s="132"/>
      <c r="D42" s="132"/>
      <c r="E42" s="132"/>
      <c r="F42" s="295">
        <f t="shared" si="8"/>
        <v>0</v>
      </c>
      <c r="G42" s="269">
        <f t="shared" si="9"/>
        <v>0</v>
      </c>
    </row>
    <row r="43" spans="1:7" s="44" customFormat="1" ht="12" customHeight="1" x14ac:dyDescent="0.2">
      <c r="A43" s="160" t="s">
        <v>99</v>
      </c>
      <c r="B43" s="145" t="s">
        <v>171</v>
      </c>
      <c r="C43" s="132">
        <v>490</v>
      </c>
      <c r="D43" s="132"/>
      <c r="E43" s="132"/>
      <c r="F43" s="295">
        <f t="shared" si="8"/>
        <v>0</v>
      </c>
      <c r="G43" s="269">
        <f t="shared" si="9"/>
        <v>490</v>
      </c>
    </row>
    <row r="44" spans="1:7" s="44" customFormat="1" ht="12" customHeight="1" x14ac:dyDescent="0.2">
      <c r="A44" s="160" t="s">
        <v>100</v>
      </c>
      <c r="B44" s="145" t="s">
        <v>172</v>
      </c>
      <c r="C44" s="132"/>
      <c r="D44" s="132">
        <v>412</v>
      </c>
      <c r="E44" s="132"/>
      <c r="F44" s="295">
        <f t="shared" si="8"/>
        <v>412</v>
      </c>
      <c r="G44" s="269">
        <f t="shared" si="9"/>
        <v>412</v>
      </c>
    </row>
    <row r="45" spans="1:7" s="44" customFormat="1" ht="12" customHeight="1" x14ac:dyDescent="0.2">
      <c r="A45" s="160" t="s">
        <v>101</v>
      </c>
      <c r="B45" s="145" t="s">
        <v>173</v>
      </c>
      <c r="C45" s="132">
        <v>5</v>
      </c>
      <c r="D45" s="132"/>
      <c r="E45" s="132"/>
      <c r="F45" s="295">
        <f t="shared" si="8"/>
        <v>0</v>
      </c>
      <c r="G45" s="269">
        <f t="shared" si="9"/>
        <v>5</v>
      </c>
    </row>
    <row r="46" spans="1:7" s="44" customFormat="1" ht="12" customHeight="1" x14ac:dyDescent="0.2">
      <c r="A46" s="160" t="s">
        <v>164</v>
      </c>
      <c r="B46" s="145" t="s">
        <v>174</v>
      </c>
      <c r="C46" s="135"/>
      <c r="D46" s="135"/>
      <c r="E46" s="135"/>
      <c r="F46" s="293">
        <f t="shared" si="8"/>
        <v>0</v>
      </c>
      <c r="G46" s="272">
        <f t="shared" si="9"/>
        <v>0</v>
      </c>
    </row>
    <row r="47" spans="1:7" s="44" customFormat="1" ht="12" customHeight="1" x14ac:dyDescent="0.2">
      <c r="A47" s="161" t="s">
        <v>165</v>
      </c>
      <c r="B47" s="146" t="s">
        <v>301</v>
      </c>
      <c r="C47" s="136"/>
      <c r="D47" s="136"/>
      <c r="E47" s="136"/>
      <c r="F47" s="299">
        <f t="shared" si="8"/>
        <v>0</v>
      </c>
      <c r="G47" s="273">
        <f t="shared" si="9"/>
        <v>0</v>
      </c>
    </row>
    <row r="48" spans="1:7" s="44" customFormat="1" ht="12" customHeight="1" thickBot="1" x14ac:dyDescent="0.25">
      <c r="A48" s="161" t="s">
        <v>300</v>
      </c>
      <c r="B48" s="146" t="s">
        <v>175</v>
      </c>
      <c r="C48" s="136">
        <v>5</v>
      </c>
      <c r="D48" s="136"/>
      <c r="E48" s="136"/>
      <c r="F48" s="299">
        <f t="shared" si="8"/>
        <v>0</v>
      </c>
      <c r="G48" s="273">
        <f t="shared" si="9"/>
        <v>5</v>
      </c>
    </row>
    <row r="49" spans="1:7" s="44" customFormat="1" ht="12" customHeight="1" thickBot="1" x14ac:dyDescent="0.25">
      <c r="A49" s="25" t="s">
        <v>10</v>
      </c>
      <c r="B49" s="19" t="s">
        <v>176</v>
      </c>
      <c r="C49" s="131">
        <f>SUM(C50:C54)</f>
        <v>0</v>
      </c>
      <c r="D49" s="131">
        <f>SUM(D50:D54)</f>
        <v>0</v>
      </c>
      <c r="E49" s="131">
        <f>SUM(E50:E54)</f>
        <v>0</v>
      </c>
      <c r="F49" s="131">
        <f>SUM(F50:F54)</f>
        <v>0</v>
      </c>
      <c r="G49" s="267">
        <f>SUM(G50:G54)</f>
        <v>0</v>
      </c>
    </row>
    <row r="50" spans="1:7" s="44" customFormat="1" ht="12" customHeight="1" x14ac:dyDescent="0.2">
      <c r="A50" s="159" t="s">
        <v>56</v>
      </c>
      <c r="B50" s="144" t="s">
        <v>180</v>
      </c>
      <c r="C50" s="174"/>
      <c r="D50" s="174"/>
      <c r="E50" s="174"/>
      <c r="F50" s="290">
        <f>D50+E50</f>
        <v>0</v>
      </c>
      <c r="G50" s="274">
        <f>C50+F50</f>
        <v>0</v>
      </c>
    </row>
    <row r="51" spans="1:7" s="44" customFormat="1" ht="12" customHeight="1" x14ac:dyDescent="0.2">
      <c r="A51" s="160" t="s">
        <v>57</v>
      </c>
      <c r="B51" s="145" t="s">
        <v>181</v>
      </c>
      <c r="C51" s="135"/>
      <c r="D51" s="135"/>
      <c r="E51" s="135"/>
      <c r="F51" s="293">
        <f>D51+E51</f>
        <v>0</v>
      </c>
      <c r="G51" s="272">
        <f>C51+F51</f>
        <v>0</v>
      </c>
    </row>
    <row r="52" spans="1:7" s="44" customFormat="1" ht="12" customHeight="1" x14ac:dyDescent="0.2">
      <c r="A52" s="160" t="s">
        <v>177</v>
      </c>
      <c r="B52" s="145" t="s">
        <v>182</v>
      </c>
      <c r="C52" s="135"/>
      <c r="D52" s="135"/>
      <c r="E52" s="135"/>
      <c r="F52" s="293">
        <f>D52+E52</f>
        <v>0</v>
      </c>
      <c r="G52" s="272">
        <f>C52+F52</f>
        <v>0</v>
      </c>
    </row>
    <row r="53" spans="1:7" s="44" customFormat="1" ht="12" customHeight="1" x14ac:dyDescent="0.2">
      <c r="A53" s="160" t="s">
        <v>178</v>
      </c>
      <c r="B53" s="145" t="s">
        <v>183</v>
      </c>
      <c r="C53" s="135"/>
      <c r="D53" s="135"/>
      <c r="E53" s="135"/>
      <c r="F53" s="293">
        <f>D53+E53</f>
        <v>0</v>
      </c>
      <c r="G53" s="272">
        <f>C53+F53</f>
        <v>0</v>
      </c>
    </row>
    <row r="54" spans="1:7" s="44" customFormat="1" ht="12" customHeight="1" thickBot="1" x14ac:dyDescent="0.25">
      <c r="A54" s="161" t="s">
        <v>179</v>
      </c>
      <c r="B54" s="146" t="s">
        <v>184</v>
      </c>
      <c r="C54" s="136"/>
      <c r="D54" s="136"/>
      <c r="E54" s="136"/>
      <c r="F54" s="299">
        <f>D54+E54</f>
        <v>0</v>
      </c>
      <c r="G54" s="273">
        <f>C54+F54</f>
        <v>0</v>
      </c>
    </row>
    <row r="55" spans="1:7" s="44" customFormat="1" ht="12" customHeight="1" thickBot="1" x14ac:dyDescent="0.25">
      <c r="A55" s="25" t="s">
        <v>102</v>
      </c>
      <c r="B55" s="19" t="s">
        <v>185</v>
      </c>
      <c r="C55" s="131">
        <f>SUM(C56:C58)</f>
        <v>0</v>
      </c>
      <c r="D55" s="131">
        <f>SUM(D56:D58)</f>
        <v>0</v>
      </c>
      <c r="E55" s="131">
        <f>SUM(E56:E58)</f>
        <v>0</v>
      </c>
      <c r="F55" s="131">
        <f>SUM(F56:F58)</f>
        <v>0</v>
      </c>
      <c r="G55" s="267">
        <f>SUM(G56:G58)</f>
        <v>0</v>
      </c>
    </row>
    <row r="56" spans="1:7" s="44" customFormat="1" ht="12" customHeight="1" x14ac:dyDescent="0.2">
      <c r="A56" s="159" t="s">
        <v>58</v>
      </c>
      <c r="B56" s="144" t="s">
        <v>186</v>
      </c>
      <c r="C56" s="133"/>
      <c r="D56" s="133"/>
      <c r="E56" s="133"/>
      <c r="F56" s="173">
        <f>D56+E56</f>
        <v>0</v>
      </c>
      <c r="G56" s="268">
        <f>C56+F56</f>
        <v>0</v>
      </c>
    </row>
    <row r="57" spans="1:7" s="44" customFormat="1" ht="12" customHeight="1" x14ac:dyDescent="0.2">
      <c r="A57" s="160" t="s">
        <v>59</v>
      </c>
      <c r="B57" s="145" t="s">
        <v>294</v>
      </c>
      <c r="C57" s="132"/>
      <c r="D57" s="132"/>
      <c r="E57" s="132"/>
      <c r="F57" s="295">
        <f>D57+E57</f>
        <v>0</v>
      </c>
      <c r="G57" s="269">
        <f>C57+F57</f>
        <v>0</v>
      </c>
    </row>
    <row r="58" spans="1:7" s="44" customFormat="1" ht="12" customHeight="1" x14ac:dyDescent="0.2">
      <c r="A58" s="160" t="s">
        <v>189</v>
      </c>
      <c r="B58" s="145" t="s">
        <v>187</v>
      </c>
      <c r="C58" s="132"/>
      <c r="D58" s="132"/>
      <c r="E58" s="132"/>
      <c r="F58" s="295">
        <f>D58+E58</f>
        <v>0</v>
      </c>
      <c r="G58" s="269">
        <f>C58+F58</f>
        <v>0</v>
      </c>
    </row>
    <row r="59" spans="1:7" s="44" customFormat="1" ht="12" customHeight="1" thickBot="1" x14ac:dyDescent="0.25">
      <c r="A59" s="161" t="s">
        <v>190</v>
      </c>
      <c r="B59" s="146" t="s">
        <v>188</v>
      </c>
      <c r="C59" s="134"/>
      <c r="D59" s="134"/>
      <c r="E59" s="134"/>
      <c r="F59" s="296">
        <f>D59+E59</f>
        <v>0</v>
      </c>
      <c r="G59" s="270">
        <f>C59+F59</f>
        <v>0</v>
      </c>
    </row>
    <row r="60" spans="1:7" s="44" customFormat="1" ht="12" customHeight="1" thickBot="1" x14ac:dyDescent="0.25">
      <c r="A60" s="25" t="s">
        <v>12</v>
      </c>
      <c r="B60" s="73" t="s">
        <v>191</v>
      </c>
      <c r="C60" s="131">
        <f>SUM(C61:C63)</f>
        <v>0</v>
      </c>
      <c r="D60" s="131">
        <f>SUM(D61:D63)</f>
        <v>0</v>
      </c>
      <c r="E60" s="131">
        <f>SUM(E61:E63)</f>
        <v>0</v>
      </c>
      <c r="F60" s="131">
        <f>SUM(F61:F63)</f>
        <v>0</v>
      </c>
      <c r="G60" s="267">
        <f>SUM(G61:G63)</f>
        <v>0</v>
      </c>
    </row>
    <row r="61" spans="1:7" s="44" customFormat="1" ht="12" customHeight="1" x14ac:dyDescent="0.2">
      <c r="A61" s="159" t="s">
        <v>103</v>
      </c>
      <c r="B61" s="144" t="s">
        <v>193</v>
      </c>
      <c r="C61" s="135"/>
      <c r="D61" s="135"/>
      <c r="E61" s="135"/>
      <c r="F61" s="293">
        <f>D61+E61</f>
        <v>0</v>
      </c>
      <c r="G61" s="272">
        <f>C61+F61</f>
        <v>0</v>
      </c>
    </row>
    <row r="62" spans="1:7" s="44" customFormat="1" ht="12" customHeight="1" x14ac:dyDescent="0.2">
      <c r="A62" s="160" t="s">
        <v>104</v>
      </c>
      <c r="B62" s="145" t="s">
        <v>295</v>
      </c>
      <c r="C62" s="135"/>
      <c r="D62" s="135"/>
      <c r="E62" s="135"/>
      <c r="F62" s="293">
        <f>D62+E62</f>
        <v>0</v>
      </c>
      <c r="G62" s="272">
        <f>C62+F62</f>
        <v>0</v>
      </c>
    </row>
    <row r="63" spans="1:7" s="44" customFormat="1" ht="12" customHeight="1" x14ac:dyDescent="0.2">
      <c r="A63" s="160" t="s">
        <v>124</v>
      </c>
      <c r="B63" s="145" t="s">
        <v>194</v>
      </c>
      <c r="C63" s="135"/>
      <c r="D63" s="135"/>
      <c r="E63" s="135"/>
      <c r="F63" s="293">
        <f>D63+E63</f>
        <v>0</v>
      </c>
      <c r="G63" s="272">
        <f>C63+F63</f>
        <v>0</v>
      </c>
    </row>
    <row r="64" spans="1:7" s="44" customFormat="1" ht="12" customHeight="1" thickBot="1" x14ac:dyDescent="0.25">
      <c r="A64" s="161" t="s">
        <v>192</v>
      </c>
      <c r="B64" s="146" t="s">
        <v>195</v>
      </c>
      <c r="C64" s="135"/>
      <c r="D64" s="135"/>
      <c r="E64" s="135"/>
      <c r="F64" s="293">
        <f>D64+E64</f>
        <v>0</v>
      </c>
      <c r="G64" s="272">
        <f>C64+F64</f>
        <v>0</v>
      </c>
    </row>
    <row r="65" spans="1:7" s="44" customFormat="1" ht="12" customHeight="1" thickBot="1" x14ac:dyDescent="0.25">
      <c r="A65" s="25" t="s">
        <v>13</v>
      </c>
      <c r="B65" s="19" t="s">
        <v>196</v>
      </c>
      <c r="C65" s="137">
        <f>+C8+C15+C22+C29+C37+C49+C55+C60</f>
        <v>22216</v>
      </c>
      <c r="D65" s="137">
        <f>+D8+D15+D22+D29+D37+D49+D55+D60</f>
        <v>2490</v>
      </c>
      <c r="E65" s="137">
        <f>+E8+E15+E22+E29+E37+E49+E55+E60</f>
        <v>875</v>
      </c>
      <c r="F65" s="137">
        <f>+F8+F15+F22+F29+F37+F49+F55+F60</f>
        <v>3365</v>
      </c>
      <c r="G65" s="271">
        <f>+G8+G15+G22+G29+G37+G49+G55+G60</f>
        <v>25581</v>
      </c>
    </row>
    <row r="66" spans="1:7" s="44" customFormat="1" ht="12" customHeight="1" thickBot="1" x14ac:dyDescent="0.2">
      <c r="A66" s="162" t="s">
        <v>284</v>
      </c>
      <c r="B66" s="73" t="s">
        <v>198</v>
      </c>
      <c r="C66" s="131">
        <f>SUM(C67:C69)</f>
        <v>0</v>
      </c>
      <c r="D66" s="131">
        <f>SUM(D67:D69)</f>
        <v>0</v>
      </c>
      <c r="E66" s="131">
        <f>SUM(E67:E69)</f>
        <v>0</v>
      </c>
      <c r="F66" s="131">
        <f>SUM(F67:F69)</f>
        <v>0</v>
      </c>
      <c r="G66" s="267">
        <f>SUM(G67:G69)</f>
        <v>0</v>
      </c>
    </row>
    <row r="67" spans="1:7" s="44" customFormat="1" ht="12" customHeight="1" x14ac:dyDescent="0.2">
      <c r="A67" s="159" t="s">
        <v>226</v>
      </c>
      <c r="B67" s="144" t="s">
        <v>199</v>
      </c>
      <c r="C67" s="135"/>
      <c r="D67" s="135"/>
      <c r="E67" s="135"/>
      <c r="F67" s="293">
        <f>D67+E67</f>
        <v>0</v>
      </c>
      <c r="G67" s="272">
        <f>C67+F67</f>
        <v>0</v>
      </c>
    </row>
    <row r="68" spans="1:7" s="44" customFormat="1" ht="12" customHeight="1" x14ac:dyDescent="0.2">
      <c r="A68" s="160" t="s">
        <v>235</v>
      </c>
      <c r="B68" s="145" t="s">
        <v>200</v>
      </c>
      <c r="C68" s="135"/>
      <c r="D68" s="135"/>
      <c r="E68" s="135"/>
      <c r="F68" s="293">
        <f>D68+E68</f>
        <v>0</v>
      </c>
      <c r="G68" s="272">
        <f>C68+F68</f>
        <v>0</v>
      </c>
    </row>
    <row r="69" spans="1:7" s="44" customFormat="1" ht="12" customHeight="1" thickBot="1" x14ac:dyDescent="0.25">
      <c r="A69" s="169" t="s">
        <v>236</v>
      </c>
      <c r="B69" s="287" t="s">
        <v>201</v>
      </c>
      <c r="C69" s="266"/>
      <c r="D69" s="266"/>
      <c r="E69" s="266"/>
      <c r="F69" s="292">
        <f>D69+E69</f>
        <v>0</v>
      </c>
      <c r="G69" s="288">
        <f>C69+F69</f>
        <v>0</v>
      </c>
    </row>
    <row r="70" spans="1:7" s="44" customFormat="1" ht="12" customHeight="1" thickBot="1" x14ac:dyDescent="0.2">
      <c r="A70" s="162" t="s">
        <v>202</v>
      </c>
      <c r="B70" s="73" t="s">
        <v>203</v>
      </c>
      <c r="C70" s="131">
        <f>SUM(C71:C74)</f>
        <v>0</v>
      </c>
      <c r="D70" s="131">
        <f>SUM(D71:D74)</f>
        <v>0</v>
      </c>
      <c r="E70" s="131">
        <f>SUM(E71:E74)</f>
        <v>0</v>
      </c>
      <c r="F70" s="131">
        <f>SUM(F71:F74)</f>
        <v>0</v>
      </c>
      <c r="G70" s="267">
        <f>SUM(G71:G74)</f>
        <v>0</v>
      </c>
    </row>
    <row r="71" spans="1:7" s="44" customFormat="1" ht="12" customHeight="1" x14ac:dyDescent="0.2">
      <c r="A71" s="159" t="s">
        <v>81</v>
      </c>
      <c r="B71" s="144" t="s">
        <v>204</v>
      </c>
      <c r="C71" s="135"/>
      <c r="D71" s="135"/>
      <c r="E71" s="135"/>
      <c r="F71" s="293">
        <f>D71+E71</f>
        <v>0</v>
      </c>
      <c r="G71" s="272">
        <f>C71+F71</f>
        <v>0</v>
      </c>
    </row>
    <row r="72" spans="1:7" s="44" customFormat="1" ht="12" customHeight="1" x14ac:dyDescent="0.2">
      <c r="A72" s="160" t="s">
        <v>82</v>
      </c>
      <c r="B72" s="144" t="s">
        <v>444</v>
      </c>
      <c r="C72" s="135"/>
      <c r="D72" s="135"/>
      <c r="E72" s="135"/>
      <c r="F72" s="293">
        <f>D72+E72</f>
        <v>0</v>
      </c>
      <c r="G72" s="272">
        <f>C72+F72</f>
        <v>0</v>
      </c>
    </row>
    <row r="73" spans="1:7" s="44" customFormat="1" ht="12" customHeight="1" x14ac:dyDescent="0.2">
      <c r="A73" s="160" t="s">
        <v>227</v>
      </c>
      <c r="B73" s="144" t="s">
        <v>205</v>
      </c>
      <c r="C73" s="135"/>
      <c r="D73" s="135"/>
      <c r="E73" s="135"/>
      <c r="F73" s="293">
        <f>D73+E73</f>
        <v>0</v>
      </c>
      <c r="G73" s="272">
        <f>C73+F73</f>
        <v>0</v>
      </c>
    </row>
    <row r="74" spans="1:7" s="44" customFormat="1" ht="12" customHeight="1" thickBot="1" x14ac:dyDescent="0.25">
      <c r="A74" s="161" t="s">
        <v>228</v>
      </c>
      <c r="B74" s="251" t="s">
        <v>445</v>
      </c>
      <c r="C74" s="135"/>
      <c r="D74" s="135"/>
      <c r="E74" s="135"/>
      <c r="F74" s="293">
        <f>D74+E74</f>
        <v>0</v>
      </c>
      <c r="G74" s="272">
        <f>C74+F74</f>
        <v>0</v>
      </c>
    </row>
    <row r="75" spans="1:7" s="44" customFormat="1" ht="12" customHeight="1" thickBot="1" x14ac:dyDescent="0.2">
      <c r="A75" s="162" t="s">
        <v>206</v>
      </c>
      <c r="B75" s="73" t="s">
        <v>207</v>
      </c>
      <c r="C75" s="131">
        <f>SUM(C76:C77)</f>
        <v>677</v>
      </c>
      <c r="D75" s="131">
        <f>SUM(D76:D77)</f>
        <v>0</v>
      </c>
      <c r="E75" s="131">
        <f>SUM(E76:E77)</f>
        <v>0</v>
      </c>
      <c r="F75" s="131">
        <f>SUM(F76:F77)</f>
        <v>0</v>
      </c>
      <c r="G75" s="267">
        <f>SUM(G76:G77)</f>
        <v>677</v>
      </c>
    </row>
    <row r="76" spans="1:7" s="44" customFormat="1" ht="12" customHeight="1" x14ac:dyDescent="0.2">
      <c r="A76" s="159" t="s">
        <v>229</v>
      </c>
      <c r="B76" s="144" t="s">
        <v>208</v>
      </c>
      <c r="C76" s="135">
        <v>677</v>
      </c>
      <c r="D76" s="135"/>
      <c r="E76" s="135"/>
      <c r="F76" s="293">
        <f>D76+E76</f>
        <v>0</v>
      </c>
      <c r="G76" s="272">
        <f>C76+F76</f>
        <v>677</v>
      </c>
    </row>
    <row r="77" spans="1:7" s="44" customFormat="1" ht="12" customHeight="1" thickBot="1" x14ac:dyDescent="0.25">
      <c r="A77" s="161" t="s">
        <v>230</v>
      </c>
      <c r="B77" s="146" t="s">
        <v>209</v>
      </c>
      <c r="C77" s="135"/>
      <c r="D77" s="135"/>
      <c r="E77" s="135"/>
      <c r="F77" s="293">
        <f>D77+E77</f>
        <v>0</v>
      </c>
      <c r="G77" s="272">
        <f>C77+F77</f>
        <v>0</v>
      </c>
    </row>
    <row r="78" spans="1:7" s="43" customFormat="1" ht="12" customHeight="1" thickBot="1" x14ac:dyDescent="0.2">
      <c r="A78" s="162" t="s">
        <v>210</v>
      </c>
      <c r="B78" s="73" t="s">
        <v>211</v>
      </c>
      <c r="C78" s="131">
        <f>SUM(C79:C81)</f>
        <v>141274</v>
      </c>
      <c r="D78" s="131">
        <f>SUM(D79:D81)</f>
        <v>3482</v>
      </c>
      <c r="E78" s="131">
        <f>SUM(E79:E81)</f>
        <v>-3138</v>
      </c>
      <c r="F78" s="131">
        <f>SUM(F79:F81)</f>
        <v>344</v>
      </c>
      <c r="G78" s="267">
        <f>SUM(G79:G81)</f>
        <v>141618</v>
      </c>
    </row>
    <row r="79" spans="1:7" s="44" customFormat="1" ht="12" customHeight="1" x14ac:dyDescent="0.2">
      <c r="A79" s="159" t="s">
        <v>231</v>
      </c>
      <c r="B79" s="144" t="s">
        <v>212</v>
      </c>
      <c r="C79" s="135"/>
      <c r="D79" s="135"/>
      <c r="E79" s="135"/>
      <c r="F79" s="293">
        <f>D79+E79</f>
        <v>0</v>
      </c>
      <c r="G79" s="272">
        <f>C79+F79</f>
        <v>0</v>
      </c>
    </row>
    <row r="80" spans="1:7" s="44" customFormat="1" ht="12" customHeight="1" x14ac:dyDescent="0.2">
      <c r="A80" s="160" t="s">
        <v>232</v>
      </c>
      <c r="B80" s="145" t="s">
        <v>213</v>
      </c>
      <c r="C80" s="135"/>
      <c r="D80" s="135"/>
      <c r="E80" s="135"/>
      <c r="F80" s="293">
        <f>D80+E80</f>
        <v>0</v>
      </c>
      <c r="G80" s="272">
        <f>C80+F80</f>
        <v>0</v>
      </c>
    </row>
    <row r="81" spans="1:7" s="44" customFormat="1" ht="12" customHeight="1" thickBot="1" x14ac:dyDescent="0.25">
      <c r="A81" s="161" t="s">
        <v>233</v>
      </c>
      <c r="B81" s="75" t="s">
        <v>495</v>
      </c>
      <c r="C81" s="135">
        <v>141274</v>
      </c>
      <c r="D81" s="135">
        <v>3482</v>
      </c>
      <c r="E81" s="135">
        <v>-3138</v>
      </c>
      <c r="F81" s="293">
        <f>D81+E81</f>
        <v>344</v>
      </c>
      <c r="G81" s="272">
        <f>C81+F81</f>
        <v>141618</v>
      </c>
    </row>
    <row r="82" spans="1:7" s="44" customFormat="1" ht="12" customHeight="1" thickBot="1" x14ac:dyDescent="0.2">
      <c r="A82" s="162" t="s">
        <v>214</v>
      </c>
      <c r="B82" s="73" t="s">
        <v>234</v>
      </c>
      <c r="C82" s="131">
        <f>SUM(C83:C86)</f>
        <v>0</v>
      </c>
      <c r="D82" s="131">
        <f>SUM(D83:D86)</f>
        <v>0</v>
      </c>
      <c r="E82" s="131">
        <f>SUM(E83:E86)</f>
        <v>0</v>
      </c>
      <c r="F82" s="131">
        <f>SUM(F83:F86)</f>
        <v>0</v>
      </c>
      <c r="G82" s="267">
        <f>SUM(G83:G86)</f>
        <v>0</v>
      </c>
    </row>
    <row r="83" spans="1:7" s="44" customFormat="1" ht="12" customHeight="1" x14ac:dyDescent="0.2">
      <c r="A83" s="163" t="s">
        <v>215</v>
      </c>
      <c r="B83" s="144" t="s">
        <v>216</v>
      </c>
      <c r="C83" s="135"/>
      <c r="D83" s="135"/>
      <c r="E83" s="135"/>
      <c r="F83" s="293">
        <f t="shared" ref="F83:F88" si="10">D83+E83</f>
        <v>0</v>
      </c>
      <c r="G83" s="272">
        <f t="shared" ref="G83:G88" si="11">C83+F83</f>
        <v>0</v>
      </c>
    </row>
    <row r="84" spans="1:7" s="44" customFormat="1" ht="12" customHeight="1" x14ac:dyDescent="0.2">
      <c r="A84" s="164" t="s">
        <v>217</v>
      </c>
      <c r="B84" s="145" t="s">
        <v>218</v>
      </c>
      <c r="C84" s="135"/>
      <c r="D84" s="135"/>
      <c r="E84" s="135"/>
      <c r="F84" s="293">
        <f t="shared" si="10"/>
        <v>0</v>
      </c>
      <c r="G84" s="272">
        <f t="shared" si="11"/>
        <v>0</v>
      </c>
    </row>
    <row r="85" spans="1:7" s="44" customFormat="1" ht="12" customHeight="1" x14ac:dyDescent="0.2">
      <c r="A85" s="164" t="s">
        <v>219</v>
      </c>
      <c r="B85" s="145" t="s">
        <v>220</v>
      </c>
      <c r="C85" s="135"/>
      <c r="D85" s="135"/>
      <c r="E85" s="135"/>
      <c r="F85" s="293">
        <f t="shared" si="10"/>
        <v>0</v>
      </c>
      <c r="G85" s="272">
        <f t="shared" si="11"/>
        <v>0</v>
      </c>
    </row>
    <row r="86" spans="1:7" s="43" customFormat="1" ht="12" customHeight="1" thickBot="1" x14ac:dyDescent="0.25">
      <c r="A86" s="165" t="s">
        <v>221</v>
      </c>
      <c r="B86" s="146" t="s">
        <v>222</v>
      </c>
      <c r="C86" s="135"/>
      <c r="D86" s="135"/>
      <c r="E86" s="135"/>
      <c r="F86" s="293">
        <f t="shared" si="10"/>
        <v>0</v>
      </c>
      <c r="G86" s="272">
        <f t="shared" si="11"/>
        <v>0</v>
      </c>
    </row>
    <row r="87" spans="1:7" s="43" customFormat="1" ht="12" customHeight="1" thickBot="1" x14ac:dyDescent="0.2">
      <c r="A87" s="162" t="s">
        <v>223</v>
      </c>
      <c r="B87" s="73" t="s">
        <v>340</v>
      </c>
      <c r="C87" s="177"/>
      <c r="D87" s="177"/>
      <c r="E87" s="177"/>
      <c r="F87" s="131">
        <f t="shared" si="10"/>
        <v>0</v>
      </c>
      <c r="G87" s="267">
        <f t="shared" si="11"/>
        <v>0</v>
      </c>
    </row>
    <row r="88" spans="1:7" s="43" customFormat="1" ht="12" customHeight="1" thickBot="1" x14ac:dyDescent="0.2">
      <c r="A88" s="162" t="s">
        <v>361</v>
      </c>
      <c r="B88" s="73" t="s">
        <v>224</v>
      </c>
      <c r="C88" s="177"/>
      <c r="D88" s="177"/>
      <c r="E88" s="177"/>
      <c r="F88" s="131">
        <f t="shared" si="10"/>
        <v>0</v>
      </c>
      <c r="G88" s="267">
        <f t="shared" si="11"/>
        <v>0</v>
      </c>
    </row>
    <row r="89" spans="1:7" s="43" customFormat="1" ht="12" customHeight="1" thickBot="1" x14ac:dyDescent="0.2">
      <c r="A89" s="162" t="s">
        <v>362</v>
      </c>
      <c r="B89" s="150" t="s">
        <v>343</v>
      </c>
      <c r="C89" s="137">
        <f>+C66+C70+C75+C78+C82+C88+C87</f>
        <v>141951</v>
      </c>
      <c r="D89" s="137">
        <f>+D66+D70+D75+D78+D82+D88+D87</f>
        <v>3482</v>
      </c>
      <c r="E89" s="137">
        <f>+E66+E70+E75+E78+E82+E88+E87</f>
        <v>-3138</v>
      </c>
      <c r="F89" s="137">
        <f>+F66+F70+F75+F78+F82+F88+F87</f>
        <v>344</v>
      </c>
      <c r="G89" s="271">
        <f>+G66+G70+G75+G78+G82+G88+G87</f>
        <v>142295</v>
      </c>
    </row>
    <row r="90" spans="1:7" s="43" customFormat="1" ht="12" customHeight="1" thickBot="1" x14ac:dyDescent="0.2">
      <c r="A90" s="166" t="s">
        <v>363</v>
      </c>
      <c r="B90" s="151" t="s">
        <v>364</v>
      </c>
      <c r="C90" s="137">
        <f>+C65+C89</f>
        <v>164167</v>
      </c>
      <c r="D90" s="137">
        <f>+D65+D89</f>
        <v>5972</v>
      </c>
      <c r="E90" s="137">
        <f>+E65+E89</f>
        <v>-2263</v>
      </c>
      <c r="F90" s="137">
        <f>+F65+F89</f>
        <v>3709</v>
      </c>
      <c r="G90" s="271">
        <f>+G65+G89</f>
        <v>167876</v>
      </c>
    </row>
    <row r="91" spans="1:7" s="44" customFormat="1" ht="15" customHeight="1" thickBot="1" x14ac:dyDescent="0.25">
      <c r="A91" s="67"/>
      <c r="B91" s="68"/>
      <c r="C91" s="117"/>
    </row>
    <row r="92" spans="1:7" s="39" customFormat="1" ht="16.5" customHeight="1" thickBot="1" x14ac:dyDescent="0.25">
      <c r="A92" s="379" t="s">
        <v>38</v>
      </c>
      <c r="B92" s="380"/>
      <c r="C92" s="380"/>
      <c r="D92" s="380"/>
      <c r="E92" s="380"/>
      <c r="F92" s="380"/>
      <c r="G92" s="381"/>
    </row>
    <row r="93" spans="1:7" s="45" customFormat="1" ht="12" customHeight="1" thickBot="1" x14ac:dyDescent="0.25">
      <c r="A93" s="139" t="s">
        <v>5</v>
      </c>
      <c r="B93" s="24" t="s">
        <v>368</v>
      </c>
      <c r="C93" s="130">
        <f>+C94+C95+C96+C97+C98+C111</f>
        <v>163267</v>
      </c>
      <c r="D93" s="130">
        <f>+D94+D95+D96+D97+D98+D111</f>
        <v>5972</v>
      </c>
      <c r="E93" s="130">
        <f>+E94+E95+E96+E97+E98+E111</f>
        <v>-2263</v>
      </c>
      <c r="F93" s="130">
        <f>+F94+F95+F96+F97+F98+F111</f>
        <v>3709</v>
      </c>
      <c r="G93" s="280">
        <f>+G94+G95+G96+G97+G98+G111</f>
        <v>166976</v>
      </c>
    </row>
    <row r="94" spans="1:7" ht="12" customHeight="1" x14ac:dyDescent="0.2">
      <c r="A94" s="167" t="s">
        <v>60</v>
      </c>
      <c r="B94" s="8" t="s">
        <v>34</v>
      </c>
      <c r="C94" s="190">
        <v>110486</v>
      </c>
      <c r="D94" s="190">
        <v>4522</v>
      </c>
      <c r="E94" s="190">
        <v>-1261</v>
      </c>
      <c r="F94" s="294">
        <f t="shared" ref="F94:F113" si="12">D94+E94</f>
        <v>3261</v>
      </c>
      <c r="G94" s="281">
        <f t="shared" ref="G94:G113" si="13">C94+F94</f>
        <v>113747</v>
      </c>
    </row>
    <row r="95" spans="1:7" ht="12" customHeight="1" x14ac:dyDescent="0.2">
      <c r="A95" s="160" t="s">
        <v>61</v>
      </c>
      <c r="B95" s="6" t="s">
        <v>105</v>
      </c>
      <c r="C95" s="132">
        <v>21854</v>
      </c>
      <c r="D95" s="132">
        <v>849</v>
      </c>
      <c r="E95" s="132">
        <v>717</v>
      </c>
      <c r="F95" s="295">
        <f t="shared" si="12"/>
        <v>1566</v>
      </c>
      <c r="G95" s="269">
        <f t="shared" si="13"/>
        <v>23420</v>
      </c>
    </row>
    <row r="96" spans="1:7" ht="12" customHeight="1" x14ac:dyDescent="0.2">
      <c r="A96" s="160" t="s">
        <v>62</v>
      </c>
      <c r="B96" s="6" t="s">
        <v>79</v>
      </c>
      <c r="C96" s="134">
        <v>30250</v>
      </c>
      <c r="D96" s="134">
        <v>601</v>
      </c>
      <c r="E96" s="134">
        <v>-1971</v>
      </c>
      <c r="F96" s="296">
        <f t="shared" si="12"/>
        <v>-1370</v>
      </c>
      <c r="G96" s="270">
        <f t="shared" si="13"/>
        <v>28880</v>
      </c>
    </row>
    <row r="97" spans="1:7" ht="12" customHeight="1" x14ac:dyDescent="0.2">
      <c r="A97" s="160" t="s">
        <v>63</v>
      </c>
      <c r="B97" s="9" t="s">
        <v>106</v>
      </c>
      <c r="C97" s="134"/>
      <c r="D97" s="134"/>
      <c r="E97" s="134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71</v>
      </c>
      <c r="B98" s="17" t="s">
        <v>107</v>
      </c>
      <c r="C98" s="134">
        <v>677</v>
      </c>
      <c r="D98" s="134"/>
      <c r="E98" s="134">
        <v>252</v>
      </c>
      <c r="F98" s="296">
        <f t="shared" si="12"/>
        <v>252</v>
      </c>
      <c r="G98" s="270">
        <f t="shared" si="13"/>
        <v>929</v>
      </c>
    </row>
    <row r="99" spans="1:7" ht="12" customHeight="1" x14ac:dyDescent="0.2">
      <c r="A99" s="160" t="s">
        <v>64</v>
      </c>
      <c r="B99" s="6" t="s">
        <v>365</v>
      </c>
      <c r="C99" s="134"/>
      <c r="D99" s="134"/>
      <c r="E99" s="134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65</v>
      </c>
      <c r="B100" s="51" t="s">
        <v>306</v>
      </c>
      <c r="C100" s="134"/>
      <c r="D100" s="134"/>
      <c r="E100" s="134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72</v>
      </c>
      <c r="B101" s="51" t="s">
        <v>305</v>
      </c>
      <c r="C101" s="134"/>
      <c r="D101" s="134"/>
      <c r="E101" s="134"/>
      <c r="F101" s="296">
        <f t="shared" si="12"/>
        <v>0</v>
      </c>
      <c r="G101" s="270">
        <f t="shared" si="13"/>
        <v>0</v>
      </c>
    </row>
    <row r="102" spans="1:7" ht="12" customHeight="1" x14ac:dyDescent="0.2">
      <c r="A102" s="160" t="s">
        <v>73</v>
      </c>
      <c r="B102" s="51" t="s">
        <v>240</v>
      </c>
      <c r="C102" s="134"/>
      <c r="D102" s="134"/>
      <c r="E102" s="134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52" t="s">
        <v>241</v>
      </c>
      <c r="C103" s="134"/>
      <c r="D103" s="134"/>
      <c r="E103" s="134"/>
      <c r="F103" s="296">
        <f t="shared" si="12"/>
        <v>0</v>
      </c>
      <c r="G103" s="270">
        <f t="shared" si="13"/>
        <v>0</v>
      </c>
    </row>
    <row r="104" spans="1:7" ht="22.5" x14ac:dyDescent="0.2">
      <c r="A104" s="160" t="s">
        <v>75</v>
      </c>
      <c r="B104" s="52" t="s">
        <v>242</v>
      </c>
      <c r="C104" s="134"/>
      <c r="D104" s="134"/>
      <c r="E104" s="134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77</v>
      </c>
      <c r="B105" s="51" t="s">
        <v>243</v>
      </c>
      <c r="C105" s="134">
        <v>677</v>
      </c>
      <c r="D105" s="134"/>
      <c r="E105" s="134">
        <v>217</v>
      </c>
      <c r="F105" s="296">
        <f t="shared" si="12"/>
        <v>217</v>
      </c>
      <c r="G105" s="270">
        <f t="shared" si="13"/>
        <v>894</v>
      </c>
    </row>
    <row r="106" spans="1:7" ht="12" customHeight="1" x14ac:dyDescent="0.2">
      <c r="A106" s="160" t="s">
        <v>108</v>
      </c>
      <c r="B106" s="51" t="s">
        <v>244</v>
      </c>
      <c r="C106" s="134"/>
      <c r="D106" s="134"/>
      <c r="E106" s="134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238</v>
      </c>
      <c r="B107" s="52" t="s">
        <v>245</v>
      </c>
      <c r="C107" s="132"/>
      <c r="D107" s="134"/>
      <c r="E107" s="134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8" t="s">
        <v>239</v>
      </c>
      <c r="B108" s="53" t="s">
        <v>246</v>
      </c>
      <c r="C108" s="134"/>
      <c r="D108" s="134"/>
      <c r="E108" s="134"/>
      <c r="F108" s="296">
        <f t="shared" si="12"/>
        <v>0</v>
      </c>
      <c r="G108" s="270">
        <f t="shared" si="13"/>
        <v>0</v>
      </c>
    </row>
    <row r="109" spans="1:7" ht="12" customHeight="1" x14ac:dyDescent="0.2">
      <c r="A109" s="160" t="s">
        <v>303</v>
      </c>
      <c r="B109" s="53" t="s">
        <v>247</v>
      </c>
      <c r="C109" s="134"/>
      <c r="D109" s="134"/>
      <c r="E109" s="134"/>
      <c r="F109" s="296">
        <f t="shared" si="12"/>
        <v>0</v>
      </c>
      <c r="G109" s="270">
        <f t="shared" si="13"/>
        <v>0</v>
      </c>
    </row>
    <row r="110" spans="1:7" ht="12" customHeight="1" x14ac:dyDescent="0.2">
      <c r="A110" s="160" t="s">
        <v>304</v>
      </c>
      <c r="B110" s="52" t="s">
        <v>248</v>
      </c>
      <c r="C110" s="132"/>
      <c r="D110" s="132"/>
      <c r="E110" s="132">
        <v>35</v>
      </c>
      <c r="F110" s="295">
        <f t="shared" si="12"/>
        <v>35</v>
      </c>
      <c r="G110" s="269">
        <f t="shared" si="13"/>
        <v>35</v>
      </c>
    </row>
    <row r="111" spans="1:7" ht="12" customHeight="1" x14ac:dyDescent="0.2">
      <c r="A111" s="160" t="s">
        <v>308</v>
      </c>
      <c r="B111" s="9" t="s">
        <v>35</v>
      </c>
      <c r="C111" s="132"/>
      <c r="D111" s="132"/>
      <c r="E111" s="132"/>
      <c r="F111" s="295">
        <f t="shared" si="12"/>
        <v>0</v>
      </c>
      <c r="G111" s="269">
        <f t="shared" si="13"/>
        <v>0</v>
      </c>
    </row>
    <row r="112" spans="1:7" ht="12" customHeight="1" x14ac:dyDescent="0.2">
      <c r="A112" s="161" t="s">
        <v>309</v>
      </c>
      <c r="B112" s="6" t="s">
        <v>366</v>
      </c>
      <c r="C112" s="134"/>
      <c r="D112" s="134"/>
      <c r="E112" s="134"/>
      <c r="F112" s="296">
        <f t="shared" si="12"/>
        <v>0</v>
      </c>
      <c r="G112" s="270">
        <f t="shared" si="13"/>
        <v>0</v>
      </c>
    </row>
    <row r="113" spans="1:7" ht="12" customHeight="1" thickBot="1" x14ac:dyDescent="0.25">
      <c r="A113" s="169" t="s">
        <v>310</v>
      </c>
      <c r="B113" s="54" t="s">
        <v>367</v>
      </c>
      <c r="C113" s="191"/>
      <c r="D113" s="191"/>
      <c r="E113" s="191"/>
      <c r="F113" s="297">
        <f t="shared" si="12"/>
        <v>0</v>
      </c>
      <c r="G113" s="282">
        <f t="shared" si="13"/>
        <v>0</v>
      </c>
    </row>
    <row r="114" spans="1:7" ht="12" customHeight="1" thickBot="1" x14ac:dyDescent="0.25">
      <c r="A114" s="25" t="s">
        <v>6</v>
      </c>
      <c r="B114" s="23" t="s">
        <v>249</v>
      </c>
      <c r="C114" s="131">
        <f>+C115+C117+C119</f>
        <v>900</v>
      </c>
      <c r="D114" s="131">
        <f>+D115+D117+D119</f>
        <v>0</v>
      </c>
      <c r="E114" s="131">
        <f>+E115+E117+E119</f>
        <v>0</v>
      </c>
      <c r="F114" s="131">
        <f>+F115+F117+F119</f>
        <v>0</v>
      </c>
      <c r="G114" s="267">
        <f>+G115+G117+G119</f>
        <v>900</v>
      </c>
    </row>
    <row r="115" spans="1:7" ht="12" customHeight="1" x14ac:dyDescent="0.2">
      <c r="A115" s="159" t="s">
        <v>66</v>
      </c>
      <c r="B115" s="6" t="s">
        <v>123</v>
      </c>
      <c r="C115" s="133">
        <v>900</v>
      </c>
      <c r="D115" s="133"/>
      <c r="E115" s="133"/>
      <c r="F115" s="173">
        <f t="shared" ref="F115:F127" si="14">D115+E115</f>
        <v>0</v>
      </c>
      <c r="G115" s="268">
        <f t="shared" ref="G115:G127" si="15">C115+F115</f>
        <v>900</v>
      </c>
    </row>
    <row r="116" spans="1:7" ht="12" customHeight="1" x14ac:dyDescent="0.2">
      <c r="A116" s="159" t="s">
        <v>67</v>
      </c>
      <c r="B116" s="10" t="s">
        <v>253</v>
      </c>
      <c r="C116" s="133"/>
      <c r="D116" s="133"/>
      <c r="E116" s="133"/>
      <c r="F116" s="173">
        <f t="shared" si="14"/>
        <v>0</v>
      </c>
      <c r="G116" s="268">
        <f t="shared" si="15"/>
        <v>0</v>
      </c>
    </row>
    <row r="117" spans="1:7" ht="12" customHeight="1" x14ac:dyDescent="0.2">
      <c r="A117" s="159" t="s">
        <v>68</v>
      </c>
      <c r="B117" s="10" t="s">
        <v>109</v>
      </c>
      <c r="C117" s="132"/>
      <c r="D117" s="132"/>
      <c r="E117" s="132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69</v>
      </c>
      <c r="B118" s="10" t="s">
        <v>254</v>
      </c>
      <c r="C118" s="132"/>
      <c r="D118" s="132"/>
      <c r="E118" s="132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70</v>
      </c>
      <c r="B119" s="75" t="s">
        <v>125</v>
      </c>
      <c r="C119" s="132"/>
      <c r="D119" s="132"/>
      <c r="E119" s="132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76</v>
      </c>
      <c r="B120" s="74" t="s">
        <v>296</v>
      </c>
      <c r="C120" s="132"/>
      <c r="D120" s="132"/>
      <c r="E120" s="132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78</v>
      </c>
      <c r="B121" s="141" t="s">
        <v>259</v>
      </c>
      <c r="C121" s="132"/>
      <c r="D121" s="132"/>
      <c r="E121" s="132"/>
      <c r="F121" s="295">
        <f t="shared" si="14"/>
        <v>0</v>
      </c>
      <c r="G121" s="269">
        <f t="shared" si="15"/>
        <v>0</v>
      </c>
    </row>
    <row r="122" spans="1:7" ht="22.5" x14ac:dyDescent="0.2">
      <c r="A122" s="159" t="s">
        <v>110</v>
      </c>
      <c r="B122" s="52" t="s">
        <v>242</v>
      </c>
      <c r="C122" s="132"/>
      <c r="D122" s="132"/>
      <c r="E122" s="132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111</v>
      </c>
      <c r="B123" s="52" t="s">
        <v>258</v>
      </c>
      <c r="C123" s="132"/>
      <c r="D123" s="132"/>
      <c r="E123" s="132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112</v>
      </c>
      <c r="B124" s="52" t="s">
        <v>257</v>
      </c>
      <c r="C124" s="132"/>
      <c r="D124" s="132"/>
      <c r="E124" s="132"/>
      <c r="F124" s="295">
        <f t="shared" si="14"/>
        <v>0</v>
      </c>
      <c r="G124" s="269">
        <f t="shared" si="15"/>
        <v>0</v>
      </c>
    </row>
    <row r="125" spans="1:7" ht="12" customHeight="1" x14ac:dyDescent="0.2">
      <c r="A125" s="159" t="s">
        <v>250</v>
      </c>
      <c r="B125" s="52" t="s">
        <v>245</v>
      </c>
      <c r="C125" s="132"/>
      <c r="D125" s="132"/>
      <c r="E125" s="132"/>
      <c r="F125" s="295">
        <f t="shared" si="14"/>
        <v>0</v>
      </c>
      <c r="G125" s="269">
        <f t="shared" si="15"/>
        <v>0</v>
      </c>
    </row>
    <row r="126" spans="1:7" ht="12" customHeight="1" x14ac:dyDescent="0.2">
      <c r="A126" s="159" t="s">
        <v>251</v>
      </c>
      <c r="B126" s="52" t="s">
        <v>256</v>
      </c>
      <c r="C126" s="132"/>
      <c r="D126" s="132"/>
      <c r="E126" s="132"/>
      <c r="F126" s="295">
        <f t="shared" si="14"/>
        <v>0</v>
      </c>
      <c r="G126" s="269">
        <f t="shared" si="15"/>
        <v>0</v>
      </c>
    </row>
    <row r="127" spans="1:7" ht="12" customHeight="1" thickBot="1" x14ac:dyDescent="0.25">
      <c r="A127" s="168" t="s">
        <v>252</v>
      </c>
      <c r="B127" s="52" t="s">
        <v>255</v>
      </c>
      <c r="C127" s="134"/>
      <c r="D127" s="134"/>
      <c r="E127" s="134"/>
      <c r="F127" s="296">
        <f t="shared" si="14"/>
        <v>0</v>
      </c>
      <c r="G127" s="270">
        <f t="shared" si="15"/>
        <v>0</v>
      </c>
    </row>
    <row r="128" spans="1:7" ht="12" customHeight="1" thickBot="1" x14ac:dyDescent="0.25">
      <c r="A128" s="25" t="s">
        <v>7</v>
      </c>
      <c r="B128" s="48" t="s">
        <v>313</v>
      </c>
      <c r="C128" s="131">
        <f>+C93+C114</f>
        <v>164167</v>
      </c>
      <c r="D128" s="131">
        <f>+D93+D114</f>
        <v>5972</v>
      </c>
      <c r="E128" s="131">
        <f>+E93+E114</f>
        <v>-2263</v>
      </c>
      <c r="F128" s="131">
        <f>+F93+F114</f>
        <v>3709</v>
      </c>
      <c r="G128" s="267">
        <f>+G93+G114</f>
        <v>167876</v>
      </c>
    </row>
    <row r="129" spans="1:13" ht="12" customHeight="1" thickBot="1" x14ac:dyDescent="0.25">
      <c r="A129" s="25" t="s">
        <v>8</v>
      </c>
      <c r="B129" s="48" t="s">
        <v>314</v>
      </c>
      <c r="C129" s="131">
        <f>+C130+C131+C132</f>
        <v>0</v>
      </c>
      <c r="D129" s="131">
        <f>+D130+D131+D132</f>
        <v>0</v>
      </c>
      <c r="E129" s="131">
        <f>+E130+E131+E132</f>
        <v>0</v>
      </c>
      <c r="F129" s="131">
        <f>+F130+F131+F132</f>
        <v>0</v>
      </c>
      <c r="G129" s="267">
        <f>+G130+G131+G132</f>
        <v>0</v>
      </c>
    </row>
    <row r="130" spans="1:13" s="45" customFormat="1" ht="12" customHeight="1" x14ac:dyDescent="0.2">
      <c r="A130" s="159" t="s">
        <v>157</v>
      </c>
      <c r="B130" s="7" t="s">
        <v>371</v>
      </c>
      <c r="C130" s="132"/>
      <c r="D130" s="132"/>
      <c r="E130" s="132"/>
      <c r="F130" s="295">
        <f>D130+E130</f>
        <v>0</v>
      </c>
      <c r="G130" s="269">
        <f>C130+F130</f>
        <v>0</v>
      </c>
    </row>
    <row r="131" spans="1:13" ht="12" customHeight="1" x14ac:dyDescent="0.2">
      <c r="A131" s="159" t="s">
        <v>158</v>
      </c>
      <c r="B131" s="7" t="s">
        <v>322</v>
      </c>
      <c r="C131" s="132"/>
      <c r="D131" s="132"/>
      <c r="E131" s="132"/>
      <c r="F131" s="295">
        <f>D131+E131</f>
        <v>0</v>
      </c>
      <c r="G131" s="269">
        <f>C131+F131</f>
        <v>0</v>
      </c>
    </row>
    <row r="132" spans="1:13" ht="12" customHeight="1" thickBot="1" x14ac:dyDescent="0.25">
      <c r="A132" s="168" t="s">
        <v>159</v>
      </c>
      <c r="B132" s="5" t="s">
        <v>370</v>
      </c>
      <c r="C132" s="132"/>
      <c r="D132" s="132"/>
      <c r="E132" s="132"/>
      <c r="F132" s="295">
        <f>D132+E132</f>
        <v>0</v>
      </c>
      <c r="G132" s="269">
        <f>C132+F132</f>
        <v>0</v>
      </c>
    </row>
    <row r="133" spans="1:13" ht="12" customHeight="1" thickBot="1" x14ac:dyDescent="0.25">
      <c r="A133" s="25" t="s">
        <v>9</v>
      </c>
      <c r="B133" s="48" t="s">
        <v>315</v>
      </c>
      <c r="C133" s="131">
        <f>+C134+C135+C136+C137+C138+C139</f>
        <v>0</v>
      </c>
      <c r="D133" s="131">
        <f>+D134+D135+D136+D137+D138+D139</f>
        <v>0</v>
      </c>
      <c r="E133" s="131">
        <f>+E134+E135+E136+E137+E138+E139</f>
        <v>0</v>
      </c>
      <c r="F133" s="131">
        <f>+F134+F135+F136+F137+F138+F139</f>
        <v>0</v>
      </c>
      <c r="G133" s="267">
        <f>+G134+G135+G136+G137+G138+G139</f>
        <v>0</v>
      </c>
    </row>
    <row r="134" spans="1:13" ht="12" customHeight="1" x14ac:dyDescent="0.2">
      <c r="A134" s="159" t="s">
        <v>53</v>
      </c>
      <c r="B134" s="7" t="s">
        <v>324</v>
      </c>
      <c r="C134" s="132"/>
      <c r="D134" s="132"/>
      <c r="E134" s="132"/>
      <c r="F134" s="295">
        <f t="shared" ref="F134:F139" si="16">D134+E134</f>
        <v>0</v>
      </c>
      <c r="G134" s="269">
        <f t="shared" ref="G134:G139" si="17">C134+F134</f>
        <v>0</v>
      </c>
    </row>
    <row r="135" spans="1:13" ht="12" customHeight="1" x14ac:dyDescent="0.2">
      <c r="A135" s="159" t="s">
        <v>54</v>
      </c>
      <c r="B135" s="7" t="s">
        <v>316</v>
      </c>
      <c r="C135" s="132"/>
      <c r="D135" s="132"/>
      <c r="E135" s="132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55</v>
      </c>
      <c r="B136" s="7" t="s">
        <v>317</v>
      </c>
      <c r="C136" s="132"/>
      <c r="D136" s="132"/>
      <c r="E136" s="132"/>
      <c r="F136" s="295">
        <f t="shared" si="16"/>
        <v>0</v>
      </c>
      <c r="G136" s="269">
        <f t="shared" si="17"/>
        <v>0</v>
      </c>
    </row>
    <row r="137" spans="1:13" ht="12" customHeight="1" x14ac:dyDescent="0.2">
      <c r="A137" s="159" t="s">
        <v>97</v>
      </c>
      <c r="B137" s="7" t="s">
        <v>369</v>
      </c>
      <c r="C137" s="132"/>
      <c r="D137" s="132"/>
      <c r="E137" s="132"/>
      <c r="F137" s="295">
        <f t="shared" si="16"/>
        <v>0</v>
      </c>
      <c r="G137" s="269">
        <f t="shared" si="17"/>
        <v>0</v>
      </c>
    </row>
    <row r="138" spans="1:13" ht="12" customHeight="1" x14ac:dyDescent="0.2">
      <c r="A138" s="159" t="s">
        <v>98</v>
      </c>
      <c r="B138" s="7" t="s">
        <v>319</v>
      </c>
      <c r="C138" s="132"/>
      <c r="D138" s="132"/>
      <c r="E138" s="132"/>
      <c r="F138" s="295">
        <f t="shared" si="16"/>
        <v>0</v>
      </c>
      <c r="G138" s="269">
        <f t="shared" si="17"/>
        <v>0</v>
      </c>
    </row>
    <row r="139" spans="1:13" s="45" customFormat="1" ht="12" customHeight="1" thickBot="1" x14ac:dyDescent="0.25">
      <c r="A139" s="168" t="s">
        <v>99</v>
      </c>
      <c r="B139" s="5" t="s">
        <v>320</v>
      </c>
      <c r="C139" s="132"/>
      <c r="D139" s="132"/>
      <c r="E139" s="132"/>
      <c r="F139" s="295">
        <f t="shared" si="16"/>
        <v>0</v>
      </c>
      <c r="G139" s="269">
        <f t="shared" si="17"/>
        <v>0</v>
      </c>
    </row>
    <row r="140" spans="1:13" ht="12" customHeight="1" thickBot="1" x14ac:dyDescent="0.25">
      <c r="A140" s="25" t="s">
        <v>10</v>
      </c>
      <c r="B140" s="48" t="s">
        <v>375</v>
      </c>
      <c r="C140" s="137">
        <f>+C141+C142+C144+C145+C143</f>
        <v>0</v>
      </c>
      <c r="D140" s="137">
        <f>+D141+D142+D144+D145+D143</f>
        <v>0</v>
      </c>
      <c r="E140" s="137">
        <f>+E141+E142+E144+E145+E143</f>
        <v>0</v>
      </c>
      <c r="F140" s="137">
        <f>+F141+F142+F144+F145+F143</f>
        <v>0</v>
      </c>
      <c r="G140" s="271">
        <f>+G141+G142+G144+G145+G143</f>
        <v>0</v>
      </c>
      <c r="M140" s="71"/>
    </row>
    <row r="141" spans="1:13" x14ac:dyDescent="0.2">
      <c r="A141" s="159" t="s">
        <v>56</v>
      </c>
      <c r="B141" s="7" t="s">
        <v>260</v>
      </c>
      <c r="C141" s="132"/>
      <c r="D141" s="132"/>
      <c r="E141" s="132"/>
      <c r="F141" s="295">
        <f>D141+E141</f>
        <v>0</v>
      </c>
      <c r="G141" s="269">
        <f>C141+F141</f>
        <v>0</v>
      </c>
    </row>
    <row r="142" spans="1:13" ht="12" customHeight="1" x14ac:dyDescent="0.2">
      <c r="A142" s="159" t="s">
        <v>57</v>
      </c>
      <c r="B142" s="7" t="s">
        <v>261</v>
      </c>
      <c r="C142" s="132"/>
      <c r="D142" s="132"/>
      <c r="E142" s="132"/>
      <c r="F142" s="295">
        <f>D142+E142</f>
        <v>0</v>
      </c>
      <c r="G142" s="269">
        <f>C142+F142</f>
        <v>0</v>
      </c>
    </row>
    <row r="143" spans="1:13" ht="12" customHeight="1" x14ac:dyDescent="0.2">
      <c r="A143" s="159" t="s">
        <v>177</v>
      </c>
      <c r="B143" s="7" t="s">
        <v>374</v>
      </c>
      <c r="C143" s="132"/>
      <c r="D143" s="132"/>
      <c r="E143" s="132"/>
      <c r="F143" s="295">
        <f>D143+E143</f>
        <v>0</v>
      </c>
      <c r="G143" s="269">
        <f>C143+F143</f>
        <v>0</v>
      </c>
    </row>
    <row r="144" spans="1:13" s="45" customFormat="1" ht="12" customHeight="1" x14ac:dyDescent="0.2">
      <c r="A144" s="159" t="s">
        <v>178</v>
      </c>
      <c r="B144" s="7" t="s">
        <v>329</v>
      </c>
      <c r="C144" s="132"/>
      <c r="D144" s="132"/>
      <c r="E144" s="132"/>
      <c r="F144" s="295">
        <f>D144+E144</f>
        <v>0</v>
      </c>
      <c r="G144" s="269">
        <f>C144+F144</f>
        <v>0</v>
      </c>
    </row>
    <row r="145" spans="1:7" s="45" customFormat="1" ht="12" customHeight="1" thickBot="1" x14ac:dyDescent="0.25">
      <c r="A145" s="168" t="s">
        <v>179</v>
      </c>
      <c r="B145" s="5" t="s">
        <v>280</v>
      </c>
      <c r="C145" s="132"/>
      <c r="D145" s="132"/>
      <c r="E145" s="132"/>
      <c r="F145" s="295">
        <f>D145+E145</f>
        <v>0</v>
      </c>
      <c r="G145" s="269">
        <f>C145+F145</f>
        <v>0</v>
      </c>
    </row>
    <row r="146" spans="1:7" s="45" customFormat="1" ht="12" customHeight="1" thickBot="1" x14ac:dyDescent="0.25">
      <c r="A146" s="25" t="s">
        <v>11</v>
      </c>
      <c r="B146" s="48" t="s">
        <v>330</v>
      </c>
      <c r="C146" s="193">
        <f>+C147+C148+C149+C150+C151</f>
        <v>0</v>
      </c>
      <c r="D146" s="193">
        <f>+D147+D148+D149+D150+D151</f>
        <v>0</v>
      </c>
      <c r="E146" s="193">
        <f>+E147+E148+E149+E150+E151</f>
        <v>0</v>
      </c>
      <c r="F146" s="193">
        <f>+F147+F148+F149+F150+F151</f>
        <v>0</v>
      </c>
      <c r="G146" s="283">
        <f>+G147+G148+G149+G150+G151</f>
        <v>0</v>
      </c>
    </row>
    <row r="147" spans="1:7" s="45" customFormat="1" ht="12" customHeight="1" x14ac:dyDescent="0.2">
      <c r="A147" s="159" t="s">
        <v>58</v>
      </c>
      <c r="B147" s="7" t="s">
        <v>325</v>
      </c>
      <c r="C147" s="132"/>
      <c r="D147" s="132"/>
      <c r="E147" s="132"/>
      <c r="F147" s="295">
        <f t="shared" ref="F147:F153" si="18">D147+E147</f>
        <v>0</v>
      </c>
      <c r="G147" s="269">
        <f t="shared" ref="G147:G153" si="19">C147+F147</f>
        <v>0</v>
      </c>
    </row>
    <row r="148" spans="1:7" s="45" customFormat="1" ht="12" customHeight="1" x14ac:dyDescent="0.2">
      <c r="A148" s="159" t="s">
        <v>59</v>
      </c>
      <c r="B148" s="7" t="s">
        <v>332</v>
      </c>
      <c r="C148" s="132"/>
      <c r="D148" s="132"/>
      <c r="E148" s="132"/>
      <c r="F148" s="295">
        <f t="shared" si="18"/>
        <v>0</v>
      </c>
      <c r="G148" s="269">
        <f t="shared" si="19"/>
        <v>0</v>
      </c>
    </row>
    <row r="149" spans="1:7" s="45" customFormat="1" ht="12" customHeight="1" x14ac:dyDescent="0.2">
      <c r="A149" s="159" t="s">
        <v>189</v>
      </c>
      <c r="B149" s="7" t="s">
        <v>327</v>
      </c>
      <c r="C149" s="132"/>
      <c r="D149" s="132"/>
      <c r="E149" s="132"/>
      <c r="F149" s="295">
        <f t="shared" si="18"/>
        <v>0</v>
      </c>
      <c r="G149" s="269">
        <f t="shared" si="19"/>
        <v>0</v>
      </c>
    </row>
    <row r="150" spans="1:7" s="45" customFormat="1" ht="12" customHeight="1" x14ac:dyDescent="0.2">
      <c r="A150" s="159" t="s">
        <v>190</v>
      </c>
      <c r="B150" s="7" t="s">
        <v>372</v>
      </c>
      <c r="C150" s="132"/>
      <c r="D150" s="132"/>
      <c r="E150" s="132"/>
      <c r="F150" s="295">
        <f t="shared" si="18"/>
        <v>0</v>
      </c>
      <c r="G150" s="269">
        <f t="shared" si="19"/>
        <v>0</v>
      </c>
    </row>
    <row r="151" spans="1:7" ht="12.75" customHeight="1" thickBot="1" x14ac:dyDescent="0.25">
      <c r="A151" s="168" t="s">
        <v>331</v>
      </c>
      <c r="B151" s="5" t="s">
        <v>334</v>
      </c>
      <c r="C151" s="134"/>
      <c r="D151" s="134"/>
      <c r="E151" s="134"/>
      <c r="F151" s="296">
        <f t="shared" si="18"/>
        <v>0</v>
      </c>
      <c r="G151" s="270">
        <f t="shared" si="19"/>
        <v>0</v>
      </c>
    </row>
    <row r="152" spans="1:7" ht="12.75" customHeight="1" thickBot="1" x14ac:dyDescent="0.25">
      <c r="A152" s="185" t="s">
        <v>12</v>
      </c>
      <c r="B152" s="48" t="s">
        <v>335</v>
      </c>
      <c r="C152" s="194"/>
      <c r="D152" s="194"/>
      <c r="E152" s="194"/>
      <c r="F152" s="193">
        <f t="shared" si="18"/>
        <v>0</v>
      </c>
      <c r="G152" s="283">
        <f t="shared" si="19"/>
        <v>0</v>
      </c>
    </row>
    <row r="153" spans="1:7" ht="12.75" customHeight="1" thickBot="1" x14ac:dyDescent="0.25">
      <c r="A153" s="185" t="s">
        <v>13</v>
      </c>
      <c r="B153" s="48" t="s">
        <v>336</v>
      </c>
      <c r="C153" s="194"/>
      <c r="D153" s="194"/>
      <c r="E153" s="194"/>
      <c r="F153" s="193">
        <f t="shared" si="18"/>
        <v>0</v>
      </c>
      <c r="G153" s="283">
        <f t="shared" si="19"/>
        <v>0</v>
      </c>
    </row>
    <row r="154" spans="1:7" ht="12" customHeight="1" thickBot="1" x14ac:dyDescent="0.25">
      <c r="A154" s="25" t="s">
        <v>14</v>
      </c>
      <c r="B154" s="48" t="s">
        <v>338</v>
      </c>
      <c r="C154" s="195">
        <f>+C129+C133+C140+C146+C152+C153</f>
        <v>0</v>
      </c>
      <c r="D154" s="195"/>
      <c r="E154" s="195"/>
      <c r="F154" s="195"/>
      <c r="G154" s="284">
        <f>+G129+G133+G140+G146+G152+G153</f>
        <v>0</v>
      </c>
    </row>
    <row r="155" spans="1:7" ht="15" customHeight="1" thickBot="1" x14ac:dyDescent="0.25">
      <c r="A155" s="170" t="s">
        <v>15</v>
      </c>
      <c r="B155" s="118" t="s">
        <v>337</v>
      </c>
      <c r="C155" s="195">
        <f>+C128+C154</f>
        <v>164167</v>
      </c>
      <c r="D155" s="195">
        <f>+D128+D154</f>
        <v>5972</v>
      </c>
      <c r="E155" s="195">
        <f>+E128+E154</f>
        <v>-2263</v>
      </c>
      <c r="F155" s="195">
        <f>+F128+F154</f>
        <v>3709</v>
      </c>
      <c r="G155" s="284">
        <f>+G128+G154</f>
        <v>167876</v>
      </c>
    </row>
    <row r="156" spans="1:7" ht="13.5" thickBot="1" x14ac:dyDescent="0.25">
      <c r="A156" s="121"/>
      <c r="B156" s="122"/>
      <c r="C156" s="123"/>
      <c r="D156" s="123"/>
      <c r="E156" s="286"/>
      <c r="F156" s="286"/>
      <c r="G156" s="285"/>
    </row>
    <row r="157" spans="1:7" ht="15" customHeight="1" thickBot="1" x14ac:dyDescent="0.25">
      <c r="A157" s="69" t="s">
        <v>373</v>
      </c>
      <c r="B157" s="70"/>
      <c r="C157" s="228">
        <v>30</v>
      </c>
      <c r="D157" s="228">
        <v>30</v>
      </c>
      <c r="E157" s="228"/>
      <c r="F157" s="316">
        <f>D157+E157</f>
        <v>30</v>
      </c>
      <c r="G157" s="317">
        <v>30</v>
      </c>
    </row>
    <row r="158" spans="1:7" ht="14.25" customHeight="1" thickBot="1" x14ac:dyDescent="0.25">
      <c r="A158" s="69" t="s">
        <v>120</v>
      </c>
      <c r="B158" s="70"/>
      <c r="C158" s="228">
        <v>2</v>
      </c>
      <c r="D158" s="228">
        <v>2</v>
      </c>
      <c r="E158" s="228"/>
      <c r="F158" s="316">
        <f>D158+E158</f>
        <v>2</v>
      </c>
      <c r="G158" s="317">
        <v>2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topLeftCell="A121" zoomScaleNormal="100" zoomScaleSheetLayoutView="100" workbookViewId="0">
      <selection activeCell="L113" sqref="L113"/>
    </sheetView>
  </sheetViews>
  <sheetFormatPr defaultRowHeight="12.75" x14ac:dyDescent="0.2"/>
  <cols>
    <col min="1" max="1" width="12.5" style="124" customWidth="1"/>
    <col min="2" max="2" width="62" style="125" customWidth="1"/>
    <col min="3" max="3" width="14.83203125" style="126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2"/>
      <c r="B1" s="63"/>
      <c r="G1" s="222" t="s">
        <v>435</v>
      </c>
    </row>
    <row r="2" spans="1:7" s="41" customFormat="1" ht="21" customHeight="1" thickBot="1" x14ac:dyDescent="0.25">
      <c r="A2" s="223" t="s">
        <v>41</v>
      </c>
      <c r="B2" s="382" t="s">
        <v>457</v>
      </c>
      <c r="C2" s="382"/>
      <c r="D2" s="383"/>
      <c r="E2" s="252"/>
      <c r="F2" s="275"/>
      <c r="G2" s="326" t="s">
        <v>40</v>
      </c>
    </row>
    <row r="3" spans="1:7" s="41" customFormat="1" ht="36.75" thickBot="1" x14ac:dyDescent="0.25">
      <c r="A3" s="223" t="s">
        <v>118</v>
      </c>
      <c r="B3" s="384" t="s">
        <v>288</v>
      </c>
      <c r="C3" s="384"/>
      <c r="D3" s="385"/>
      <c r="E3" s="252"/>
      <c r="F3" s="275"/>
      <c r="G3" s="327" t="s">
        <v>36</v>
      </c>
    </row>
    <row r="4" spans="1:7" s="42" customFormat="1" ht="15.95" customHeight="1" thickBot="1" x14ac:dyDescent="0.3">
      <c r="A4" s="64"/>
      <c r="B4" s="64"/>
      <c r="C4" s="65"/>
      <c r="G4" s="246" t="s">
        <v>440</v>
      </c>
    </row>
    <row r="5" spans="1:7" ht="40.5" customHeight="1" thickBot="1" x14ac:dyDescent="0.25">
      <c r="A5" s="138" t="s">
        <v>119</v>
      </c>
      <c r="B5" s="66" t="s">
        <v>439</v>
      </c>
      <c r="C5" s="313" t="s">
        <v>376</v>
      </c>
      <c r="D5" s="314" t="s">
        <v>452</v>
      </c>
      <c r="E5" s="314" t="s">
        <v>521</v>
      </c>
      <c r="F5" s="314" t="s">
        <v>448</v>
      </c>
      <c r="G5" s="315" t="s">
        <v>520</v>
      </c>
    </row>
    <row r="6" spans="1:7" s="39" customFormat="1" ht="12.95" customHeight="1" thickBot="1" x14ac:dyDescent="0.25">
      <c r="A6" s="59" t="s">
        <v>352</v>
      </c>
      <c r="B6" s="60" t="s">
        <v>353</v>
      </c>
      <c r="C6" s="310" t="s">
        <v>354</v>
      </c>
      <c r="D6" s="311" t="s">
        <v>356</v>
      </c>
      <c r="E6" s="311" t="s">
        <v>355</v>
      </c>
      <c r="F6" s="311" t="s">
        <v>453</v>
      </c>
      <c r="G6" s="312" t="s">
        <v>454</v>
      </c>
    </row>
    <row r="7" spans="1:7" s="39" customFormat="1" ht="15.95" customHeight="1" thickBot="1" x14ac:dyDescent="0.25">
      <c r="A7" s="379" t="s">
        <v>37</v>
      </c>
      <c r="B7" s="380"/>
      <c r="C7" s="380"/>
      <c r="D7" s="380"/>
      <c r="E7" s="380"/>
      <c r="F7" s="380"/>
      <c r="G7" s="381"/>
    </row>
    <row r="8" spans="1:7" s="39" customFormat="1" ht="12" customHeight="1" thickBot="1" x14ac:dyDescent="0.25">
      <c r="A8" s="25" t="s">
        <v>5</v>
      </c>
      <c r="B8" s="19" t="s">
        <v>142</v>
      </c>
      <c r="C8" s="131">
        <f>+C9+C10+C11+C12+C13+C14</f>
        <v>0</v>
      </c>
      <c r="D8" s="198">
        <f>+D9+D10+D11+D12+D13+D14</f>
        <v>0</v>
      </c>
      <c r="E8" s="131">
        <f>+E9+E10+E11+E12+E13+E14</f>
        <v>0</v>
      </c>
      <c r="F8" s="131">
        <f>+F9+F10+F11+F12+F13+F14</f>
        <v>0</v>
      </c>
      <c r="G8" s="267">
        <f>+G9+G10+G11+G12+G13+G14</f>
        <v>0</v>
      </c>
    </row>
    <row r="9" spans="1:7" s="43" customFormat="1" ht="12" customHeight="1" x14ac:dyDescent="0.2">
      <c r="A9" s="159" t="s">
        <v>60</v>
      </c>
      <c r="B9" s="144" t="s">
        <v>143</v>
      </c>
      <c r="C9" s="133"/>
      <c r="D9" s="199"/>
      <c r="E9" s="133"/>
      <c r="F9" s="173">
        <f t="shared" ref="F9:F14" si="0">D9+E9</f>
        <v>0</v>
      </c>
      <c r="G9" s="268">
        <f t="shared" ref="G9:G14" si="1">C9+F9</f>
        <v>0</v>
      </c>
    </row>
    <row r="10" spans="1:7" s="44" customFormat="1" ht="12" customHeight="1" x14ac:dyDescent="0.2">
      <c r="A10" s="160" t="s">
        <v>61</v>
      </c>
      <c r="B10" s="145" t="s">
        <v>144</v>
      </c>
      <c r="C10" s="132"/>
      <c r="D10" s="200"/>
      <c r="E10" s="132"/>
      <c r="F10" s="173">
        <f t="shared" si="0"/>
        <v>0</v>
      </c>
      <c r="G10" s="268">
        <f t="shared" si="1"/>
        <v>0</v>
      </c>
    </row>
    <row r="11" spans="1:7" s="44" customFormat="1" ht="12" customHeight="1" x14ac:dyDescent="0.2">
      <c r="A11" s="160" t="s">
        <v>62</v>
      </c>
      <c r="B11" s="145" t="s">
        <v>145</v>
      </c>
      <c r="C11" s="132"/>
      <c r="D11" s="200"/>
      <c r="E11" s="132"/>
      <c r="F11" s="173">
        <f t="shared" si="0"/>
        <v>0</v>
      </c>
      <c r="G11" s="268">
        <f t="shared" si="1"/>
        <v>0</v>
      </c>
    </row>
    <row r="12" spans="1:7" s="44" customFormat="1" ht="12" customHeight="1" x14ac:dyDescent="0.2">
      <c r="A12" s="160" t="s">
        <v>63</v>
      </c>
      <c r="B12" s="145" t="s">
        <v>146</v>
      </c>
      <c r="C12" s="132"/>
      <c r="D12" s="200"/>
      <c r="E12" s="132"/>
      <c r="F12" s="173">
        <f t="shared" si="0"/>
        <v>0</v>
      </c>
      <c r="G12" s="268">
        <f t="shared" si="1"/>
        <v>0</v>
      </c>
    </row>
    <row r="13" spans="1:7" s="44" customFormat="1" ht="12" customHeight="1" x14ac:dyDescent="0.2">
      <c r="A13" s="160" t="s">
        <v>80</v>
      </c>
      <c r="B13" s="145" t="s">
        <v>360</v>
      </c>
      <c r="C13" s="132"/>
      <c r="D13" s="200"/>
      <c r="E13" s="132"/>
      <c r="F13" s="173">
        <f t="shared" si="0"/>
        <v>0</v>
      </c>
      <c r="G13" s="268">
        <f t="shared" si="1"/>
        <v>0</v>
      </c>
    </row>
    <row r="14" spans="1:7" s="43" customFormat="1" ht="12" customHeight="1" thickBot="1" x14ac:dyDescent="0.25">
      <c r="A14" s="161" t="s">
        <v>64</v>
      </c>
      <c r="B14" s="146" t="s">
        <v>298</v>
      </c>
      <c r="C14" s="132"/>
      <c r="D14" s="200"/>
      <c r="E14" s="132"/>
      <c r="F14" s="173">
        <f t="shared" si="0"/>
        <v>0</v>
      </c>
      <c r="G14" s="268">
        <f t="shared" si="1"/>
        <v>0</v>
      </c>
    </row>
    <row r="15" spans="1:7" s="43" customFormat="1" ht="12" customHeight="1" thickBot="1" x14ac:dyDescent="0.25">
      <c r="A15" s="25" t="s">
        <v>6</v>
      </c>
      <c r="B15" s="73" t="s">
        <v>147</v>
      </c>
      <c r="C15" s="131">
        <f>+C16+C17+C18+C19+C20</f>
        <v>0</v>
      </c>
      <c r="D15" s="198">
        <f>+D16+D17+D18+D19+D20</f>
        <v>0</v>
      </c>
      <c r="E15" s="131">
        <f>+E16+E17+E18+E19+E20</f>
        <v>0</v>
      </c>
      <c r="F15" s="131">
        <f>+F16+F17+F18+F19+F20</f>
        <v>0</v>
      </c>
      <c r="G15" s="267">
        <f>+G16+G17+G18+G19+G20</f>
        <v>0</v>
      </c>
    </row>
    <row r="16" spans="1:7" s="43" customFormat="1" ht="12" customHeight="1" x14ac:dyDescent="0.2">
      <c r="A16" s="159" t="s">
        <v>66</v>
      </c>
      <c r="B16" s="144" t="s">
        <v>148</v>
      </c>
      <c r="C16" s="133"/>
      <c r="D16" s="199"/>
      <c r="E16" s="133"/>
      <c r="F16" s="173">
        <f t="shared" ref="F16:F21" si="2">D16+E16</f>
        <v>0</v>
      </c>
      <c r="G16" s="268">
        <f t="shared" ref="G16:G21" si="3">C16+F16</f>
        <v>0</v>
      </c>
    </row>
    <row r="17" spans="1:7" s="43" customFormat="1" ht="12" customHeight="1" x14ac:dyDescent="0.2">
      <c r="A17" s="160" t="s">
        <v>67</v>
      </c>
      <c r="B17" s="145" t="s">
        <v>149</v>
      </c>
      <c r="C17" s="132"/>
      <c r="D17" s="200"/>
      <c r="E17" s="132"/>
      <c r="F17" s="295">
        <f t="shared" si="2"/>
        <v>0</v>
      </c>
      <c r="G17" s="269">
        <f t="shared" si="3"/>
        <v>0</v>
      </c>
    </row>
    <row r="18" spans="1:7" s="43" customFormat="1" ht="12" customHeight="1" x14ac:dyDescent="0.2">
      <c r="A18" s="160" t="s">
        <v>68</v>
      </c>
      <c r="B18" s="145" t="s">
        <v>290</v>
      </c>
      <c r="C18" s="132"/>
      <c r="D18" s="200"/>
      <c r="E18" s="132"/>
      <c r="F18" s="295">
        <f t="shared" si="2"/>
        <v>0</v>
      </c>
      <c r="G18" s="269">
        <f t="shared" si="3"/>
        <v>0</v>
      </c>
    </row>
    <row r="19" spans="1:7" s="43" customFormat="1" ht="12" customHeight="1" x14ac:dyDescent="0.2">
      <c r="A19" s="160" t="s">
        <v>69</v>
      </c>
      <c r="B19" s="145" t="s">
        <v>291</v>
      </c>
      <c r="C19" s="132"/>
      <c r="D19" s="200"/>
      <c r="E19" s="132"/>
      <c r="F19" s="295">
        <f t="shared" si="2"/>
        <v>0</v>
      </c>
      <c r="G19" s="269">
        <f t="shared" si="3"/>
        <v>0</v>
      </c>
    </row>
    <row r="20" spans="1:7" s="43" customFormat="1" ht="12" customHeight="1" x14ac:dyDescent="0.2">
      <c r="A20" s="160" t="s">
        <v>70</v>
      </c>
      <c r="B20" s="145" t="s">
        <v>150</v>
      </c>
      <c r="C20" s="132"/>
      <c r="D20" s="200"/>
      <c r="E20" s="132"/>
      <c r="F20" s="295">
        <f t="shared" si="2"/>
        <v>0</v>
      </c>
      <c r="G20" s="269">
        <f t="shared" si="3"/>
        <v>0</v>
      </c>
    </row>
    <row r="21" spans="1:7" s="44" customFormat="1" ht="12" customHeight="1" thickBot="1" x14ac:dyDescent="0.25">
      <c r="A21" s="161" t="s">
        <v>76</v>
      </c>
      <c r="B21" s="146" t="s">
        <v>151</v>
      </c>
      <c r="C21" s="134"/>
      <c r="D21" s="201"/>
      <c r="E21" s="134"/>
      <c r="F21" s="296">
        <f t="shared" si="2"/>
        <v>0</v>
      </c>
      <c r="G21" s="270">
        <f t="shared" si="3"/>
        <v>0</v>
      </c>
    </row>
    <row r="22" spans="1:7" s="44" customFormat="1" ht="21.75" thickBot="1" x14ac:dyDescent="0.25">
      <c r="A22" s="25" t="s">
        <v>7</v>
      </c>
      <c r="B22" s="19" t="s">
        <v>152</v>
      </c>
      <c r="C22" s="131">
        <f>+C23+C24+C25+C26+C27</f>
        <v>0</v>
      </c>
      <c r="D22" s="198">
        <f>+D23+D24+D25+D26+D27</f>
        <v>0</v>
      </c>
      <c r="E22" s="131">
        <f>+E23+E24+E25+E26+E27</f>
        <v>0</v>
      </c>
      <c r="F22" s="131">
        <f>+F23+F24+F25+F26+F27</f>
        <v>0</v>
      </c>
      <c r="G22" s="267">
        <f>+G23+G24+G25+G26+G27</f>
        <v>0</v>
      </c>
    </row>
    <row r="23" spans="1:7" s="44" customFormat="1" ht="12" customHeight="1" x14ac:dyDescent="0.2">
      <c r="A23" s="159" t="s">
        <v>49</v>
      </c>
      <c r="B23" s="144" t="s">
        <v>153</v>
      </c>
      <c r="C23" s="133"/>
      <c r="D23" s="199"/>
      <c r="E23" s="133"/>
      <c r="F23" s="173">
        <f t="shared" ref="F23:F28" si="4">D23+E23</f>
        <v>0</v>
      </c>
      <c r="G23" s="268">
        <f t="shared" ref="G23:G28" si="5">C23+F23</f>
        <v>0</v>
      </c>
    </row>
    <row r="24" spans="1:7" s="43" customFormat="1" ht="12" customHeight="1" x14ac:dyDescent="0.2">
      <c r="A24" s="160" t="s">
        <v>50</v>
      </c>
      <c r="B24" s="145" t="s">
        <v>154</v>
      </c>
      <c r="C24" s="132"/>
      <c r="D24" s="200"/>
      <c r="E24" s="132"/>
      <c r="F24" s="295">
        <f t="shared" si="4"/>
        <v>0</v>
      </c>
      <c r="G24" s="269">
        <f t="shared" si="5"/>
        <v>0</v>
      </c>
    </row>
    <row r="25" spans="1:7" s="44" customFormat="1" ht="12" customHeight="1" x14ac:dyDescent="0.2">
      <c r="A25" s="160" t="s">
        <v>51</v>
      </c>
      <c r="B25" s="145" t="s">
        <v>292</v>
      </c>
      <c r="C25" s="132"/>
      <c r="D25" s="200"/>
      <c r="E25" s="132"/>
      <c r="F25" s="295">
        <f t="shared" si="4"/>
        <v>0</v>
      </c>
      <c r="G25" s="269">
        <f t="shared" si="5"/>
        <v>0</v>
      </c>
    </row>
    <row r="26" spans="1:7" s="44" customFormat="1" ht="12" customHeight="1" x14ac:dyDescent="0.2">
      <c r="A26" s="160" t="s">
        <v>52</v>
      </c>
      <c r="B26" s="145" t="s">
        <v>293</v>
      </c>
      <c r="C26" s="132"/>
      <c r="D26" s="200"/>
      <c r="E26" s="132"/>
      <c r="F26" s="295">
        <f t="shared" si="4"/>
        <v>0</v>
      </c>
      <c r="G26" s="269">
        <f t="shared" si="5"/>
        <v>0</v>
      </c>
    </row>
    <row r="27" spans="1:7" s="44" customFormat="1" ht="12" customHeight="1" x14ac:dyDescent="0.2">
      <c r="A27" s="160" t="s">
        <v>93</v>
      </c>
      <c r="B27" s="145" t="s">
        <v>155</v>
      </c>
      <c r="C27" s="132"/>
      <c r="D27" s="200"/>
      <c r="E27" s="132"/>
      <c r="F27" s="295">
        <f t="shared" si="4"/>
        <v>0</v>
      </c>
      <c r="G27" s="269">
        <f t="shared" si="5"/>
        <v>0</v>
      </c>
    </row>
    <row r="28" spans="1:7" s="44" customFormat="1" ht="12" customHeight="1" thickBot="1" x14ac:dyDescent="0.25">
      <c r="A28" s="161" t="s">
        <v>94</v>
      </c>
      <c r="B28" s="146" t="s">
        <v>156</v>
      </c>
      <c r="C28" s="134"/>
      <c r="D28" s="201"/>
      <c r="E28" s="134"/>
      <c r="F28" s="296">
        <f t="shared" si="4"/>
        <v>0</v>
      </c>
      <c r="G28" s="270">
        <f t="shared" si="5"/>
        <v>0</v>
      </c>
    </row>
    <row r="29" spans="1:7" s="44" customFormat="1" ht="12" customHeight="1" thickBot="1" x14ac:dyDescent="0.25">
      <c r="A29" s="25" t="s">
        <v>95</v>
      </c>
      <c r="B29" s="19" t="s">
        <v>429</v>
      </c>
      <c r="C29" s="137">
        <f>+C30+C31+C32+C33+C34+C35+C36</f>
        <v>0</v>
      </c>
      <c r="D29" s="137">
        <f>+D30+D31+D32+D33+D34+D35+D36</f>
        <v>0</v>
      </c>
      <c r="E29" s="137">
        <f>+E30+E31+E32+E33+E34+E35+E36</f>
        <v>0</v>
      </c>
      <c r="F29" s="137">
        <f>+F30+F31+F32+F33+F34+F35+F36</f>
        <v>0</v>
      </c>
      <c r="G29" s="271">
        <f>+G30+G31+G32+G33+G34+G35+G36</f>
        <v>0</v>
      </c>
    </row>
    <row r="30" spans="1:7" s="44" customFormat="1" ht="12" customHeight="1" x14ac:dyDescent="0.2">
      <c r="A30" s="159" t="s">
        <v>157</v>
      </c>
      <c r="B30" s="144" t="s">
        <v>422</v>
      </c>
      <c r="C30" s="133"/>
      <c r="D30" s="133"/>
      <c r="E30" s="133"/>
      <c r="F30" s="173">
        <f t="shared" ref="F30:F36" si="6">D30+E30</f>
        <v>0</v>
      </c>
      <c r="G30" s="268">
        <f t="shared" ref="G30:G36" si="7">C30+F30</f>
        <v>0</v>
      </c>
    </row>
    <row r="31" spans="1:7" s="44" customFormat="1" ht="12" customHeight="1" x14ac:dyDescent="0.2">
      <c r="A31" s="160" t="s">
        <v>158</v>
      </c>
      <c r="B31" s="145" t="s">
        <v>423</v>
      </c>
      <c r="C31" s="132"/>
      <c r="D31" s="132"/>
      <c r="E31" s="132"/>
      <c r="F31" s="295">
        <f t="shared" si="6"/>
        <v>0</v>
      </c>
      <c r="G31" s="269">
        <f t="shared" si="7"/>
        <v>0</v>
      </c>
    </row>
    <row r="32" spans="1:7" s="44" customFormat="1" ht="12" customHeight="1" x14ac:dyDescent="0.2">
      <c r="A32" s="160" t="s">
        <v>159</v>
      </c>
      <c r="B32" s="145" t="s">
        <v>424</v>
      </c>
      <c r="C32" s="132"/>
      <c r="D32" s="132"/>
      <c r="E32" s="132"/>
      <c r="F32" s="295">
        <f t="shared" si="6"/>
        <v>0</v>
      </c>
      <c r="G32" s="269">
        <f t="shared" si="7"/>
        <v>0</v>
      </c>
    </row>
    <row r="33" spans="1:7" s="44" customFormat="1" ht="12" customHeight="1" x14ac:dyDescent="0.2">
      <c r="A33" s="160" t="s">
        <v>160</v>
      </c>
      <c r="B33" s="145" t="s">
        <v>425</v>
      </c>
      <c r="C33" s="132"/>
      <c r="D33" s="132"/>
      <c r="E33" s="132"/>
      <c r="F33" s="295">
        <f t="shared" si="6"/>
        <v>0</v>
      </c>
      <c r="G33" s="269">
        <f t="shared" si="7"/>
        <v>0</v>
      </c>
    </row>
    <row r="34" spans="1:7" s="44" customFormat="1" ht="12" customHeight="1" x14ac:dyDescent="0.2">
      <c r="A34" s="160" t="s">
        <v>426</v>
      </c>
      <c r="B34" s="145" t="s">
        <v>161</v>
      </c>
      <c r="C34" s="132"/>
      <c r="D34" s="132"/>
      <c r="E34" s="132"/>
      <c r="F34" s="295">
        <f t="shared" si="6"/>
        <v>0</v>
      </c>
      <c r="G34" s="269">
        <f t="shared" si="7"/>
        <v>0</v>
      </c>
    </row>
    <row r="35" spans="1:7" s="44" customFormat="1" ht="12" customHeight="1" x14ac:dyDescent="0.2">
      <c r="A35" s="160" t="s">
        <v>427</v>
      </c>
      <c r="B35" s="145" t="s">
        <v>162</v>
      </c>
      <c r="C35" s="132"/>
      <c r="D35" s="132"/>
      <c r="E35" s="132"/>
      <c r="F35" s="295">
        <f t="shared" si="6"/>
        <v>0</v>
      </c>
      <c r="G35" s="269">
        <f t="shared" si="7"/>
        <v>0</v>
      </c>
    </row>
    <row r="36" spans="1:7" s="44" customFormat="1" ht="12" customHeight="1" thickBot="1" x14ac:dyDescent="0.25">
      <c r="A36" s="161" t="s">
        <v>428</v>
      </c>
      <c r="B36" s="146" t="s">
        <v>163</v>
      </c>
      <c r="C36" s="134"/>
      <c r="D36" s="134"/>
      <c r="E36" s="134"/>
      <c r="F36" s="296">
        <f t="shared" si="6"/>
        <v>0</v>
      </c>
      <c r="G36" s="270">
        <f t="shared" si="7"/>
        <v>0</v>
      </c>
    </row>
    <row r="37" spans="1:7" s="44" customFormat="1" ht="12" customHeight="1" thickBot="1" x14ac:dyDescent="0.25">
      <c r="A37" s="25" t="s">
        <v>9</v>
      </c>
      <c r="B37" s="19" t="s">
        <v>299</v>
      </c>
      <c r="C37" s="131">
        <f>SUM(C38:C48)</f>
        <v>329</v>
      </c>
      <c r="D37" s="198">
        <f>SUM(D38:D48)</f>
        <v>0</v>
      </c>
      <c r="E37" s="131">
        <f>SUM(E38:E48)</f>
        <v>0</v>
      </c>
      <c r="F37" s="131">
        <f>SUM(F38:F48)</f>
        <v>0</v>
      </c>
      <c r="G37" s="267">
        <f>SUM(G38:G48)</f>
        <v>329</v>
      </c>
    </row>
    <row r="38" spans="1:7" s="44" customFormat="1" ht="12" customHeight="1" x14ac:dyDescent="0.2">
      <c r="A38" s="159" t="s">
        <v>53</v>
      </c>
      <c r="B38" s="144" t="s">
        <v>166</v>
      </c>
      <c r="C38" s="133">
        <v>10</v>
      </c>
      <c r="D38" s="199"/>
      <c r="E38" s="133"/>
      <c r="F38" s="173">
        <f t="shared" ref="F38:F48" si="8">D38+E38</f>
        <v>0</v>
      </c>
      <c r="G38" s="268">
        <f t="shared" ref="G38:G48" si="9">C38+F38</f>
        <v>10</v>
      </c>
    </row>
    <row r="39" spans="1:7" s="44" customFormat="1" ht="12" customHeight="1" x14ac:dyDescent="0.2">
      <c r="A39" s="160" t="s">
        <v>54</v>
      </c>
      <c r="B39" s="145" t="s">
        <v>167</v>
      </c>
      <c r="C39" s="132">
        <v>300</v>
      </c>
      <c r="D39" s="200"/>
      <c r="E39" s="132"/>
      <c r="F39" s="295">
        <f t="shared" si="8"/>
        <v>0</v>
      </c>
      <c r="G39" s="269">
        <f t="shared" si="9"/>
        <v>300</v>
      </c>
    </row>
    <row r="40" spans="1:7" s="44" customFormat="1" ht="12" customHeight="1" x14ac:dyDescent="0.2">
      <c r="A40" s="160" t="s">
        <v>55</v>
      </c>
      <c r="B40" s="145" t="s">
        <v>168</v>
      </c>
      <c r="C40" s="132"/>
      <c r="D40" s="200"/>
      <c r="E40" s="132"/>
      <c r="F40" s="295">
        <f t="shared" si="8"/>
        <v>0</v>
      </c>
      <c r="G40" s="269">
        <f t="shared" si="9"/>
        <v>0</v>
      </c>
    </row>
    <row r="41" spans="1:7" s="44" customFormat="1" ht="12" customHeight="1" x14ac:dyDescent="0.2">
      <c r="A41" s="160" t="s">
        <v>97</v>
      </c>
      <c r="B41" s="145" t="s">
        <v>169</v>
      </c>
      <c r="C41" s="132"/>
      <c r="D41" s="200"/>
      <c r="E41" s="132"/>
      <c r="F41" s="295">
        <f t="shared" si="8"/>
        <v>0</v>
      </c>
      <c r="G41" s="269">
        <f t="shared" si="9"/>
        <v>0</v>
      </c>
    </row>
    <row r="42" spans="1:7" s="44" customFormat="1" ht="12" customHeight="1" x14ac:dyDescent="0.2">
      <c r="A42" s="160" t="s">
        <v>98</v>
      </c>
      <c r="B42" s="145" t="s">
        <v>170</v>
      </c>
      <c r="C42" s="132"/>
      <c r="D42" s="200"/>
      <c r="E42" s="132"/>
      <c r="F42" s="295">
        <f t="shared" si="8"/>
        <v>0</v>
      </c>
      <c r="G42" s="269">
        <f t="shared" si="9"/>
        <v>0</v>
      </c>
    </row>
    <row r="43" spans="1:7" s="44" customFormat="1" ht="12" customHeight="1" x14ac:dyDescent="0.2">
      <c r="A43" s="160" t="s">
        <v>99</v>
      </c>
      <c r="B43" s="145" t="s">
        <v>171</v>
      </c>
      <c r="C43" s="132"/>
      <c r="D43" s="200"/>
      <c r="E43" s="132"/>
      <c r="F43" s="295">
        <f t="shared" si="8"/>
        <v>0</v>
      </c>
      <c r="G43" s="269">
        <f t="shared" si="9"/>
        <v>0</v>
      </c>
    </row>
    <row r="44" spans="1:7" s="44" customFormat="1" ht="12" customHeight="1" x14ac:dyDescent="0.2">
      <c r="A44" s="160" t="s">
        <v>100</v>
      </c>
      <c r="B44" s="145" t="s">
        <v>172</v>
      </c>
      <c r="C44" s="132"/>
      <c r="D44" s="200"/>
      <c r="E44" s="132"/>
      <c r="F44" s="295">
        <f t="shared" si="8"/>
        <v>0</v>
      </c>
      <c r="G44" s="269">
        <f t="shared" si="9"/>
        <v>0</v>
      </c>
    </row>
    <row r="45" spans="1:7" s="44" customFormat="1" ht="12" customHeight="1" x14ac:dyDescent="0.2">
      <c r="A45" s="160" t="s">
        <v>101</v>
      </c>
      <c r="B45" s="145" t="s">
        <v>173</v>
      </c>
      <c r="C45" s="132">
        <v>1</v>
      </c>
      <c r="D45" s="200"/>
      <c r="E45" s="132"/>
      <c r="F45" s="295">
        <f t="shared" si="8"/>
        <v>0</v>
      </c>
      <c r="G45" s="269">
        <f t="shared" si="9"/>
        <v>1</v>
      </c>
    </row>
    <row r="46" spans="1:7" s="44" customFormat="1" ht="12" customHeight="1" x14ac:dyDescent="0.2">
      <c r="A46" s="160" t="s">
        <v>164</v>
      </c>
      <c r="B46" s="145" t="s">
        <v>174</v>
      </c>
      <c r="C46" s="135"/>
      <c r="D46" s="224"/>
      <c r="E46" s="135"/>
      <c r="F46" s="293">
        <f t="shared" si="8"/>
        <v>0</v>
      </c>
      <c r="G46" s="272">
        <f t="shared" si="9"/>
        <v>0</v>
      </c>
    </row>
    <row r="47" spans="1:7" s="44" customFormat="1" ht="12" customHeight="1" x14ac:dyDescent="0.2">
      <c r="A47" s="161" t="s">
        <v>165</v>
      </c>
      <c r="B47" s="146" t="s">
        <v>301</v>
      </c>
      <c r="C47" s="136"/>
      <c r="D47" s="225"/>
      <c r="E47" s="136"/>
      <c r="F47" s="299">
        <f t="shared" si="8"/>
        <v>0</v>
      </c>
      <c r="G47" s="273">
        <f t="shared" si="9"/>
        <v>0</v>
      </c>
    </row>
    <row r="48" spans="1:7" s="44" customFormat="1" ht="12" customHeight="1" thickBot="1" x14ac:dyDescent="0.25">
      <c r="A48" s="161" t="s">
        <v>300</v>
      </c>
      <c r="B48" s="146" t="s">
        <v>175</v>
      </c>
      <c r="C48" s="136">
        <v>18</v>
      </c>
      <c r="D48" s="225"/>
      <c r="E48" s="136"/>
      <c r="F48" s="299">
        <f t="shared" si="8"/>
        <v>0</v>
      </c>
      <c r="G48" s="273">
        <f t="shared" si="9"/>
        <v>18</v>
      </c>
    </row>
    <row r="49" spans="1:7" s="44" customFormat="1" ht="12" customHeight="1" thickBot="1" x14ac:dyDescent="0.25">
      <c r="A49" s="25" t="s">
        <v>10</v>
      </c>
      <c r="B49" s="19" t="s">
        <v>176</v>
      </c>
      <c r="C49" s="131">
        <f>SUM(C50:C54)</f>
        <v>0</v>
      </c>
      <c r="D49" s="198">
        <f>SUM(D50:D54)</f>
        <v>0</v>
      </c>
      <c r="E49" s="131">
        <f>SUM(E50:E54)</f>
        <v>0</v>
      </c>
      <c r="F49" s="131">
        <f>SUM(F50:F54)</f>
        <v>0</v>
      </c>
      <c r="G49" s="267">
        <f>SUM(G50:G54)</f>
        <v>0</v>
      </c>
    </row>
    <row r="50" spans="1:7" s="44" customFormat="1" ht="12" customHeight="1" x14ac:dyDescent="0.2">
      <c r="A50" s="159" t="s">
        <v>56</v>
      </c>
      <c r="B50" s="144" t="s">
        <v>180</v>
      </c>
      <c r="C50" s="174"/>
      <c r="D50" s="226"/>
      <c r="E50" s="174"/>
      <c r="F50" s="290">
        <f>D50+E50</f>
        <v>0</v>
      </c>
      <c r="G50" s="274">
        <f>C50+F50</f>
        <v>0</v>
      </c>
    </row>
    <row r="51" spans="1:7" s="44" customFormat="1" ht="12" customHeight="1" x14ac:dyDescent="0.2">
      <c r="A51" s="160" t="s">
        <v>57</v>
      </c>
      <c r="B51" s="145" t="s">
        <v>181</v>
      </c>
      <c r="C51" s="135"/>
      <c r="D51" s="224"/>
      <c r="E51" s="135"/>
      <c r="F51" s="293">
        <f>D51+E51</f>
        <v>0</v>
      </c>
      <c r="G51" s="272">
        <f>C51+F51</f>
        <v>0</v>
      </c>
    </row>
    <row r="52" spans="1:7" s="44" customFormat="1" ht="12" customHeight="1" x14ac:dyDescent="0.2">
      <c r="A52" s="160" t="s">
        <v>177</v>
      </c>
      <c r="B52" s="145" t="s">
        <v>182</v>
      </c>
      <c r="C52" s="135"/>
      <c r="D52" s="224"/>
      <c r="E52" s="135"/>
      <c r="F52" s="293">
        <f>D52+E52</f>
        <v>0</v>
      </c>
      <c r="G52" s="272">
        <f>C52+F52</f>
        <v>0</v>
      </c>
    </row>
    <row r="53" spans="1:7" s="44" customFormat="1" ht="12" customHeight="1" x14ac:dyDescent="0.2">
      <c r="A53" s="160" t="s">
        <v>178</v>
      </c>
      <c r="B53" s="145" t="s">
        <v>183</v>
      </c>
      <c r="C53" s="135"/>
      <c r="D53" s="224"/>
      <c r="E53" s="135"/>
      <c r="F53" s="293">
        <f>D53+E53</f>
        <v>0</v>
      </c>
      <c r="G53" s="272">
        <f>C53+F53</f>
        <v>0</v>
      </c>
    </row>
    <row r="54" spans="1:7" s="44" customFormat="1" ht="12" customHeight="1" thickBot="1" x14ac:dyDescent="0.25">
      <c r="A54" s="161" t="s">
        <v>179</v>
      </c>
      <c r="B54" s="146" t="s">
        <v>184</v>
      </c>
      <c r="C54" s="136"/>
      <c r="D54" s="225"/>
      <c r="E54" s="136"/>
      <c r="F54" s="299">
        <f>D54+E54</f>
        <v>0</v>
      </c>
      <c r="G54" s="273">
        <f>C54+F54</f>
        <v>0</v>
      </c>
    </row>
    <row r="55" spans="1:7" s="44" customFormat="1" ht="12" customHeight="1" thickBot="1" x14ac:dyDescent="0.25">
      <c r="A55" s="25" t="s">
        <v>102</v>
      </c>
      <c r="B55" s="19" t="s">
        <v>185</v>
      </c>
      <c r="C55" s="131">
        <f>SUM(C56:C58)</f>
        <v>0</v>
      </c>
      <c r="D55" s="198">
        <f>SUM(D56:D58)</f>
        <v>0</v>
      </c>
      <c r="E55" s="131">
        <f>SUM(E56:E58)</f>
        <v>0</v>
      </c>
      <c r="F55" s="131">
        <f>SUM(F56:F58)</f>
        <v>0</v>
      </c>
      <c r="G55" s="267">
        <f>SUM(G56:G58)</f>
        <v>0</v>
      </c>
    </row>
    <row r="56" spans="1:7" s="44" customFormat="1" ht="12" customHeight="1" x14ac:dyDescent="0.2">
      <c r="A56" s="159" t="s">
        <v>58</v>
      </c>
      <c r="B56" s="144" t="s">
        <v>186</v>
      </c>
      <c r="C56" s="133"/>
      <c r="D56" s="199"/>
      <c r="E56" s="133"/>
      <c r="F56" s="173">
        <f>D56+E56</f>
        <v>0</v>
      </c>
      <c r="G56" s="268">
        <f>C56+F56</f>
        <v>0</v>
      </c>
    </row>
    <row r="57" spans="1:7" s="44" customFormat="1" ht="12" customHeight="1" x14ac:dyDescent="0.2">
      <c r="A57" s="160" t="s">
        <v>59</v>
      </c>
      <c r="B57" s="145" t="s">
        <v>294</v>
      </c>
      <c r="C57" s="132"/>
      <c r="D57" s="200"/>
      <c r="E57" s="132"/>
      <c r="F57" s="295">
        <f>D57+E57</f>
        <v>0</v>
      </c>
      <c r="G57" s="269">
        <f>C57+F57</f>
        <v>0</v>
      </c>
    </row>
    <row r="58" spans="1:7" s="44" customFormat="1" ht="12" customHeight="1" x14ac:dyDescent="0.2">
      <c r="A58" s="160" t="s">
        <v>189</v>
      </c>
      <c r="B58" s="145" t="s">
        <v>187</v>
      </c>
      <c r="C58" s="132"/>
      <c r="D58" s="200"/>
      <c r="E58" s="132"/>
      <c r="F58" s="295">
        <f>D58+E58</f>
        <v>0</v>
      </c>
      <c r="G58" s="269">
        <f>C58+F58</f>
        <v>0</v>
      </c>
    </row>
    <row r="59" spans="1:7" s="44" customFormat="1" ht="12" customHeight="1" thickBot="1" x14ac:dyDescent="0.25">
      <c r="A59" s="161" t="s">
        <v>190</v>
      </c>
      <c r="B59" s="146" t="s">
        <v>188</v>
      </c>
      <c r="C59" s="134"/>
      <c r="D59" s="201"/>
      <c r="E59" s="134"/>
      <c r="F59" s="296">
        <f>D59+E59</f>
        <v>0</v>
      </c>
      <c r="G59" s="270">
        <f>C59+F59</f>
        <v>0</v>
      </c>
    </row>
    <row r="60" spans="1:7" s="44" customFormat="1" ht="12" customHeight="1" thickBot="1" x14ac:dyDescent="0.25">
      <c r="A60" s="25" t="s">
        <v>12</v>
      </c>
      <c r="B60" s="73" t="s">
        <v>191</v>
      </c>
      <c r="C60" s="131">
        <f>SUM(C61:C63)</f>
        <v>0</v>
      </c>
      <c r="D60" s="198">
        <f>SUM(D61:D63)</f>
        <v>0</v>
      </c>
      <c r="E60" s="131">
        <f>SUM(E61:E63)</f>
        <v>0</v>
      </c>
      <c r="F60" s="131">
        <f>SUM(F61:F63)</f>
        <v>0</v>
      </c>
      <c r="G60" s="267">
        <f>SUM(G61:G63)</f>
        <v>0</v>
      </c>
    </row>
    <row r="61" spans="1:7" s="44" customFormat="1" ht="12" customHeight="1" x14ac:dyDescent="0.2">
      <c r="A61" s="159" t="s">
        <v>103</v>
      </c>
      <c r="B61" s="144" t="s">
        <v>193</v>
      </c>
      <c r="C61" s="135"/>
      <c r="D61" s="224"/>
      <c r="E61" s="135"/>
      <c r="F61" s="293">
        <f>D61+E61</f>
        <v>0</v>
      </c>
      <c r="G61" s="272">
        <f>C61+F61</f>
        <v>0</v>
      </c>
    </row>
    <row r="62" spans="1:7" s="44" customFormat="1" ht="12" customHeight="1" x14ac:dyDescent="0.2">
      <c r="A62" s="160" t="s">
        <v>104</v>
      </c>
      <c r="B62" s="145" t="s">
        <v>295</v>
      </c>
      <c r="C62" s="135"/>
      <c r="D62" s="224"/>
      <c r="E62" s="135"/>
      <c r="F62" s="293">
        <f>D62+E62</f>
        <v>0</v>
      </c>
      <c r="G62" s="272">
        <f>C62+F62</f>
        <v>0</v>
      </c>
    </row>
    <row r="63" spans="1:7" s="44" customFormat="1" ht="12" customHeight="1" x14ac:dyDescent="0.2">
      <c r="A63" s="160" t="s">
        <v>124</v>
      </c>
      <c r="B63" s="145" t="s">
        <v>194</v>
      </c>
      <c r="C63" s="135"/>
      <c r="D63" s="224"/>
      <c r="E63" s="135"/>
      <c r="F63" s="293">
        <f>D63+E63</f>
        <v>0</v>
      </c>
      <c r="G63" s="272">
        <f>C63+F63</f>
        <v>0</v>
      </c>
    </row>
    <row r="64" spans="1:7" s="44" customFormat="1" ht="12" customHeight="1" thickBot="1" x14ac:dyDescent="0.25">
      <c r="A64" s="161" t="s">
        <v>192</v>
      </c>
      <c r="B64" s="146" t="s">
        <v>195</v>
      </c>
      <c r="C64" s="135"/>
      <c r="D64" s="224"/>
      <c r="E64" s="135"/>
      <c r="F64" s="293">
        <f>D64+E64</f>
        <v>0</v>
      </c>
      <c r="G64" s="272">
        <f>C64+F64</f>
        <v>0</v>
      </c>
    </row>
    <row r="65" spans="1:7" s="44" customFormat="1" ht="12" customHeight="1" thickBot="1" x14ac:dyDescent="0.25">
      <c r="A65" s="25" t="s">
        <v>13</v>
      </c>
      <c r="B65" s="19" t="s">
        <v>196</v>
      </c>
      <c r="C65" s="137">
        <f>+C8+C15+C22+C29+C37+C49+C55+C60</f>
        <v>329</v>
      </c>
      <c r="D65" s="202">
        <f>+D8+D15+D22+D29+D37+D49+D55+D60</f>
        <v>0</v>
      </c>
      <c r="E65" s="137">
        <f>+E8+E15+E22+E29+E37+E49+E55+E60</f>
        <v>0</v>
      </c>
      <c r="F65" s="137">
        <f>+F8+F15+F22+F29+F37+F49+F55+F60</f>
        <v>0</v>
      </c>
      <c r="G65" s="271">
        <f>+G8+G15+G22+G29+G37+G49+G55+G60</f>
        <v>329</v>
      </c>
    </row>
    <row r="66" spans="1:7" s="44" customFormat="1" ht="12" customHeight="1" thickBot="1" x14ac:dyDescent="0.2">
      <c r="A66" s="162" t="s">
        <v>284</v>
      </c>
      <c r="B66" s="73" t="s">
        <v>198</v>
      </c>
      <c r="C66" s="131">
        <f>SUM(C67:C69)</f>
        <v>0</v>
      </c>
      <c r="D66" s="198">
        <f>SUM(D67:D69)</f>
        <v>0</v>
      </c>
      <c r="E66" s="131">
        <f>SUM(E67:E69)</f>
        <v>0</v>
      </c>
      <c r="F66" s="131">
        <f>SUM(F67:F69)</f>
        <v>0</v>
      </c>
      <c r="G66" s="267">
        <f>SUM(G67:G69)</f>
        <v>0</v>
      </c>
    </row>
    <row r="67" spans="1:7" s="44" customFormat="1" ht="12" customHeight="1" x14ac:dyDescent="0.2">
      <c r="A67" s="159" t="s">
        <v>226</v>
      </c>
      <c r="B67" s="144" t="s">
        <v>199</v>
      </c>
      <c r="C67" s="135"/>
      <c r="D67" s="224"/>
      <c r="E67" s="135"/>
      <c r="F67" s="293">
        <f>D67+E67</f>
        <v>0</v>
      </c>
      <c r="G67" s="272">
        <f>C67+F67</f>
        <v>0</v>
      </c>
    </row>
    <row r="68" spans="1:7" s="44" customFormat="1" ht="12" customHeight="1" x14ac:dyDescent="0.2">
      <c r="A68" s="160" t="s">
        <v>235</v>
      </c>
      <c r="B68" s="145" t="s">
        <v>200</v>
      </c>
      <c r="C68" s="135"/>
      <c r="D68" s="224"/>
      <c r="E68" s="135"/>
      <c r="F68" s="293">
        <f>D68+E68</f>
        <v>0</v>
      </c>
      <c r="G68" s="272">
        <f>C68+F68</f>
        <v>0</v>
      </c>
    </row>
    <row r="69" spans="1:7" s="44" customFormat="1" ht="12" customHeight="1" thickBot="1" x14ac:dyDescent="0.25">
      <c r="A69" s="169" t="s">
        <v>236</v>
      </c>
      <c r="B69" s="287" t="s">
        <v>201</v>
      </c>
      <c r="C69" s="266"/>
      <c r="D69" s="227"/>
      <c r="E69" s="266"/>
      <c r="F69" s="292">
        <f>D69+E69</f>
        <v>0</v>
      </c>
      <c r="G69" s="288">
        <f>C69+F69</f>
        <v>0</v>
      </c>
    </row>
    <row r="70" spans="1:7" s="44" customFormat="1" ht="12" customHeight="1" thickBot="1" x14ac:dyDescent="0.2">
      <c r="A70" s="162" t="s">
        <v>202</v>
      </c>
      <c r="B70" s="73" t="s">
        <v>203</v>
      </c>
      <c r="C70" s="131">
        <f>SUM(C71:C74)</f>
        <v>0</v>
      </c>
      <c r="D70" s="131">
        <f>SUM(D71:D74)</f>
        <v>0</v>
      </c>
      <c r="E70" s="131">
        <f>SUM(E71:E74)</f>
        <v>0</v>
      </c>
      <c r="F70" s="131">
        <f>SUM(F71:F74)</f>
        <v>0</v>
      </c>
      <c r="G70" s="267">
        <f>SUM(G71:G74)</f>
        <v>0</v>
      </c>
    </row>
    <row r="71" spans="1:7" s="44" customFormat="1" ht="12" customHeight="1" x14ac:dyDescent="0.2">
      <c r="A71" s="159" t="s">
        <v>81</v>
      </c>
      <c r="B71" s="144" t="s">
        <v>204</v>
      </c>
      <c r="C71" s="135"/>
      <c r="D71" s="135"/>
      <c r="E71" s="135"/>
      <c r="F71" s="293">
        <f>D71+E71</f>
        <v>0</v>
      </c>
      <c r="G71" s="272">
        <f>C71+F71</f>
        <v>0</v>
      </c>
    </row>
    <row r="72" spans="1:7" s="44" customFormat="1" ht="12" customHeight="1" x14ac:dyDescent="0.2">
      <c r="A72" s="160" t="s">
        <v>82</v>
      </c>
      <c r="B72" s="144" t="s">
        <v>444</v>
      </c>
      <c r="C72" s="135"/>
      <c r="D72" s="135"/>
      <c r="E72" s="135"/>
      <c r="F72" s="293">
        <f>D72+E72</f>
        <v>0</v>
      </c>
      <c r="G72" s="272">
        <f>C72+F72</f>
        <v>0</v>
      </c>
    </row>
    <row r="73" spans="1:7" s="44" customFormat="1" ht="12" customHeight="1" x14ac:dyDescent="0.2">
      <c r="A73" s="160" t="s">
        <v>227</v>
      </c>
      <c r="B73" s="144" t="s">
        <v>205</v>
      </c>
      <c r="C73" s="135"/>
      <c r="D73" s="135"/>
      <c r="E73" s="135"/>
      <c r="F73" s="293">
        <f>D73+E73</f>
        <v>0</v>
      </c>
      <c r="G73" s="272">
        <f>C73+F73</f>
        <v>0</v>
      </c>
    </row>
    <row r="74" spans="1:7" s="44" customFormat="1" ht="12" customHeight="1" thickBot="1" x14ac:dyDescent="0.25">
      <c r="A74" s="161" t="s">
        <v>228</v>
      </c>
      <c r="B74" s="251" t="s">
        <v>445</v>
      </c>
      <c r="C74" s="135"/>
      <c r="D74" s="135"/>
      <c r="E74" s="135"/>
      <c r="F74" s="293">
        <f>D74+E74</f>
        <v>0</v>
      </c>
      <c r="G74" s="272">
        <f>C74+F74</f>
        <v>0</v>
      </c>
    </row>
    <row r="75" spans="1:7" s="44" customFormat="1" ht="12" customHeight="1" thickBot="1" x14ac:dyDescent="0.2">
      <c r="A75" s="162" t="s">
        <v>206</v>
      </c>
      <c r="B75" s="73" t="s">
        <v>207</v>
      </c>
      <c r="C75" s="131">
        <f>SUM(C76:C77)</f>
        <v>488</v>
      </c>
      <c r="D75" s="131">
        <f>SUM(D76:D77)</f>
        <v>0</v>
      </c>
      <c r="E75" s="131">
        <f>SUM(E76:E77)</f>
        <v>0</v>
      </c>
      <c r="F75" s="131">
        <f>SUM(F76:F77)</f>
        <v>0</v>
      </c>
      <c r="G75" s="267">
        <f>SUM(G76:G77)</f>
        <v>488</v>
      </c>
    </row>
    <row r="76" spans="1:7" s="44" customFormat="1" ht="12" customHeight="1" x14ac:dyDescent="0.2">
      <c r="A76" s="159" t="s">
        <v>229</v>
      </c>
      <c r="B76" s="144" t="s">
        <v>208</v>
      </c>
      <c r="C76" s="135">
        <v>488</v>
      </c>
      <c r="D76" s="135"/>
      <c r="E76" s="135"/>
      <c r="F76" s="293">
        <f>D76+E76</f>
        <v>0</v>
      </c>
      <c r="G76" s="272">
        <f>C76+F76</f>
        <v>488</v>
      </c>
    </row>
    <row r="77" spans="1:7" s="44" customFormat="1" ht="12" customHeight="1" thickBot="1" x14ac:dyDescent="0.25">
      <c r="A77" s="161" t="s">
        <v>230</v>
      </c>
      <c r="B77" s="146" t="s">
        <v>209</v>
      </c>
      <c r="C77" s="135"/>
      <c r="D77" s="135"/>
      <c r="E77" s="135"/>
      <c r="F77" s="293">
        <f>D77+E77</f>
        <v>0</v>
      </c>
      <c r="G77" s="272">
        <f>C77+F77</f>
        <v>0</v>
      </c>
    </row>
    <row r="78" spans="1:7" s="43" customFormat="1" ht="12" customHeight="1" thickBot="1" x14ac:dyDescent="0.2">
      <c r="A78" s="162" t="s">
        <v>210</v>
      </c>
      <c r="B78" s="73" t="s">
        <v>211</v>
      </c>
      <c r="C78" s="131">
        <f>SUM(C79:C81)</f>
        <v>16828</v>
      </c>
      <c r="D78" s="131">
        <f>SUM(D79:D81)</f>
        <v>233</v>
      </c>
      <c r="E78" s="131">
        <f>SUM(E79:E81)</f>
        <v>-738</v>
      </c>
      <c r="F78" s="131">
        <f>SUM(F79:F81)</f>
        <v>-505</v>
      </c>
      <c r="G78" s="267">
        <f>SUM(G79:G81)</f>
        <v>16323</v>
      </c>
    </row>
    <row r="79" spans="1:7" s="44" customFormat="1" ht="12" customHeight="1" x14ac:dyDescent="0.2">
      <c r="A79" s="159" t="s">
        <v>231</v>
      </c>
      <c r="B79" s="144" t="s">
        <v>212</v>
      </c>
      <c r="C79" s="135"/>
      <c r="D79" s="135"/>
      <c r="E79" s="135"/>
      <c r="F79" s="293">
        <f>D79+E79</f>
        <v>0</v>
      </c>
      <c r="G79" s="272">
        <f>C79+F79</f>
        <v>0</v>
      </c>
    </row>
    <row r="80" spans="1:7" s="44" customFormat="1" ht="12" customHeight="1" x14ac:dyDescent="0.2">
      <c r="A80" s="160" t="s">
        <v>232</v>
      </c>
      <c r="B80" s="145" t="s">
        <v>213</v>
      </c>
      <c r="C80" s="135"/>
      <c r="D80" s="135"/>
      <c r="E80" s="135"/>
      <c r="F80" s="293">
        <f>D80+E80</f>
        <v>0</v>
      </c>
      <c r="G80" s="272">
        <f>C80+F80</f>
        <v>0</v>
      </c>
    </row>
    <row r="81" spans="1:7" s="44" customFormat="1" ht="12" customHeight="1" thickBot="1" x14ac:dyDescent="0.25">
      <c r="A81" s="161" t="s">
        <v>233</v>
      </c>
      <c r="B81" s="75" t="s">
        <v>495</v>
      </c>
      <c r="C81" s="135">
        <v>16828</v>
      </c>
      <c r="D81" s="135">
        <v>233</v>
      </c>
      <c r="E81" s="135">
        <v>-738</v>
      </c>
      <c r="F81" s="293">
        <f>D81+E81</f>
        <v>-505</v>
      </c>
      <c r="G81" s="272">
        <f>C81+F81</f>
        <v>16323</v>
      </c>
    </row>
    <row r="82" spans="1:7" s="44" customFormat="1" ht="12" customHeight="1" thickBot="1" x14ac:dyDescent="0.2">
      <c r="A82" s="162" t="s">
        <v>214</v>
      </c>
      <c r="B82" s="73" t="s">
        <v>234</v>
      </c>
      <c r="C82" s="131">
        <f>SUM(C83:C86)</f>
        <v>0</v>
      </c>
      <c r="D82" s="131">
        <f>SUM(D83:D86)</f>
        <v>0</v>
      </c>
      <c r="E82" s="131">
        <f>SUM(E83:E86)</f>
        <v>0</v>
      </c>
      <c r="F82" s="131">
        <f>SUM(F83:F86)</f>
        <v>0</v>
      </c>
      <c r="G82" s="267">
        <f>SUM(G83:G86)</f>
        <v>0</v>
      </c>
    </row>
    <row r="83" spans="1:7" s="44" customFormat="1" ht="12" customHeight="1" x14ac:dyDescent="0.2">
      <c r="A83" s="163" t="s">
        <v>215</v>
      </c>
      <c r="B83" s="144" t="s">
        <v>216</v>
      </c>
      <c r="C83" s="135"/>
      <c r="D83" s="135"/>
      <c r="E83" s="135"/>
      <c r="F83" s="293">
        <f t="shared" ref="F83:F88" si="10">D83+E83</f>
        <v>0</v>
      </c>
      <c r="G83" s="272">
        <f t="shared" ref="G83:G88" si="11">C83+F83</f>
        <v>0</v>
      </c>
    </row>
    <row r="84" spans="1:7" s="44" customFormat="1" ht="12" customHeight="1" x14ac:dyDescent="0.2">
      <c r="A84" s="164" t="s">
        <v>217</v>
      </c>
      <c r="B84" s="145" t="s">
        <v>218</v>
      </c>
      <c r="C84" s="135"/>
      <c r="D84" s="135"/>
      <c r="E84" s="135"/>
      <c r="F84" s="293">
        <f t="shared" si="10"/>
        <v>0</v>
      </c>
      <c r="G84" s="272">
        <f t="shared" si="11"/>
        <v>0</v>
      </c>
    </row>
    <row r="85" spans="1:7" s="44" customFormat="1" ht="12" customHeight="1" x14ac:dyDescent="0.2">
      <c r="A85" s="164" t="s">
        <v>219</v>
      </c>
      <c r="B85" s="145" t="s">
        <v>220</v>
      </c>
      <c r="C85" s="135"/>
      <c r="D85" s="135"/>
      <c r="E85" s="135"/>
      <c r="F85" s="293">
        <f t="shared" si="10"/>
        <v>0</v>
      </c>
      <c r="G85" s="272">
        <f t="shared" si="11"/>
        <v>0</v>
      </c>
    </row>
    <row r="86" spans="1:7" s="43" customFormat="1" ht="12" customHeight="1" thickBot="1" x14ac:dyDescent="0.25">
      <c r="A86" s="165" t="s">
        <v>221</v>
      </c>
      <c r="B86" s="146" t="s">
        <v>222</v>
      </c>
      <c r="C86" s="135"/>
      <c r="D86" s="135"/>
      <c r="E86" s="135"/>
      <c r="F86" s="293">
        <f t="shared" si="10"/>
        <v>0</v>
      </c>
      <c r="G86" s="272">
        <f t="shared" si="11"/>
        <v>0</v>
      </c>
    </row>
    <row r="87" spans="1:7" s="43" customFormat="1" ht="12" customHeight="1" thickBot="1" x14ac:dyDescent="0.2">
      <c r="A87" s="162" t="s">
        <v>223</v>
      </c>
      <c r="B87" s="73" t="s">
        <v>340</v>
      </c>
      <c r="C87" s="177"/>
      <c r="D87" s="177"/>
      <c r="E87" s="177"/>
      <c r="F87" s="131">
        <f t="shared" si="10"/>
        <v>0</v>
      </c>
      <c r="G87" s="267">
        <f t="shared" si="11"/>
        <v>0</v>
      </c>
    </row>
    <row r="88" spans="1:7" s="43" customFormat="1" ht="12" customHeight="1" thickBot="1" x14ac:dyDescent="0.2">
      <c r="A88" s="162" t="s">
        <v>361</v>
      </c>
      <c r="B88" s="73" t="s">
        <v>224</v>
      </c>
      <c r="C88" s="177"/>
      <c r="D88" s="177"/>
      <c r="E88" s="177"/>
      <c r="F88" s="131">
        <f t="shared" si="10"/>
        <v>0</v>
      </c>
      <c r="G88" s="267">
        <f t="shared" si="11"/>
        <v>0</v>
      </c>
    </row>
    <row r="89" spans="1:7" s="43" customFormat="1" ht="12" customHeight="1" thickBot="1" x14ac:dyDescent="0.2">
      <c r="A89" s="162" t="s">
        <v>362</v>
      </c>
      <c r="B89" s="150" t="s">
        <v>343</v>
      </c>
      <c r="C89" s="137">
        <f>+C66+C70+C75+C78+C82+C88+C87</f>
        <v>17316</v>
      </c>
      <c r="D89" s="137">
        <f>+D66+D70+D75+D78+D82+D88+D87</f>
        <v>233</v>
      </c>
      <c r="E89" s="137">
        <f>+E66+E70+E75+E78+E82+E88+E87</f>
        <v>-738</v>
      </c>
      <c r="F89" s="137">
        <f>+F66+F70+F75+F78+F82+F88+F87</f>
        <v>-505</v>
      </c>
      <c r="G89" s="271">
        <f>+G66+G70+G75+G78+G82+G88+G87</f>
        <v>16811</v>
      </c>
    </row>
    <row r="90" spans="1:7" s="43" customFormat="1" ht="12" customHeight="1" thickBot="1" x14ac:dyDescent="0.2">
      <c r="A90" s="166" t="s">
        <v>363</v>
      </c>
      <c r="B90" s="151" t="s">
        <v>364</v>
      </c>
      <c r="C90" s="137">
        <f>+C65+C89</f>
        <v>17645</v>
      </c>
      <c r="D90" s="137">
        <f>+D65+D89</f>
        <v>233</v>
      </c>
      <c r="E90" s="137">
        <f>+E65+E89</f>
        <v>-738</v>
      </c>
      <c r="F90" s="137">
        <f>+F65+F89</f>
        <v>-505</v>
      </c>
      <c r="G90" s="271">
        <f>+G65+G89</f>
        <v>17140</v>
      </c>
    </row>
    <row r="91" spans="1:7" s="44" customFormat="1" ht="15" customHeight="1" thickBot="1" x14ac:dyDescent="0.25">
      <c r="A91" s="67"/>
      <c r="B91" s="68"/>
      <c r="C91" s="117"/>
    </row>
    <row r="92" spans="1:7" s="39" customFormat="1" ht="16.5" customHeight="1" thickBot="1" x14ac:dyDescent="0.25">
      <c r="A92" s="379" t="s">
        <v>38</v>
      </c>
      <c r="B92" s="380"/>
      <c r="C92" s="380"/>
      <c r="D92" s="380"/>
      <c r="E92" s="380"/>
      <c r="F92" s="380"/>
      <c r="G92" s="381"/>
    </row>
    <row r="93" spans="1:7" s="45" customFormat="1" ht="12" customHeight="1" thickBot="1" x14ac:dyDescent="0.25">
      <c r="A93" s="139" t="s">
        <v>5</v>
      </c>
      <c r="B93" s="24" t="s">
        <v>368</v>
      </c>
      <c r="C93" s="130">
        <f>+C94+C95+C96+C97+C98+C111</f>
        <v>16705</v>
      </c>
      <c r="D93" s="276">
        <f>+D94+D95+D96+D97+D98+D111</f>
        <v>233</v>
      </c>
      <c r="E93" s="130">
        <f>+E94+E95+E96+E97+E98+E111</f>
        <v>-738</v>
      </c>
      <c r="F93" s="130">
        <f>+F94+F95+F96+F97+F98+F111</f>
        <v>-505</v>
      </c>
      <c r="G93" s="280">
        <f>+G94+G95+G96+G97+G98+G111</f>
        <v>16200</v>
      </c>
    </row>
    <row r="94" spans="1:7" ht="12" customHeight="1" x14ac:dyDescent="0.2">
      <c r="A94" s="167" t="s">
        <v>60</v>
      </c>
      <c r="B94" s="8" t="s">
        <v>34</v>
      </c>
      <c r="C94" s="190">
        <v>6730</v>
      </c>
      <c r="D94" s="277">
        <v>195</v>
      </c>
      <c r="E94" s="190">
        <v>-714</v>
      </c>
      <c r="F94" s="294">
        <f t="shared" ref="F94:F113" si="12">D94+E94</f>
        <v>-519</v>
      </c>
      <c r="G94" s="281">
        <f t="shared" ref="G94:G113" si="13">C94+F94</f>
        <v>6211</v>
      </c>
    </row>
    <row r="95" spans="1:7" ht="12" customHeight="1" x14ac:dyDescent="0.2">
      <c r="A95" s="160" t="s">
        <v>61</v>
      </c>
      <c r="B95" s="6" t="s">
        <v>105</v>
      </c>
      <c r="C95" s="132">
        <v>1324</v>
      </c>
      <c r="D95" s="278">
        <v>38</v>
      </c>
      <c r="E95" s="132">
        <v>30</v>
      </c>
      <c r="F95" s="295">
        <f t="shared" si="12"/>
        <v>68</v>
      </c>
      <c r="G95" s="269">
        <f t="shared" si="13"/>
        <v>1392</v>
      </c>
    </row>
    <row r="96" spans="1:7" ht="12" customHeight="1" x14ac:dyDescent="0.2">
      <c r="A96" s="160" t="s">
        <v>62</v>
      </c>
      <c r="B96" s="6" t="s">
        <v>79</v>
      </c>
      <c r="C96" s="134">
        <v>8651</v>
      </c>
      <c r="D96" s="278"/>
      <c r="E96" s="134">
        <v>-54</v>
      </c>
      <c r="F96" s="296">
        <f t="shared" si="12"/>
        <v>-54</v>
      </c>
      <c r="G96" s="270">
        <f t="shared" si="13"/>
        <v>8597</v>
      </c>
    </row>
    <row r="97" spans="1:7" ht="12" customHeight="1" x14ac:dyDescent="0.2">
      <c r="A97" s="160" t="s">
        <v>63</v>
      </c>
      <c r="B97" s="9" t="s">
        <v>106</v>
      </c>
      <c r="C97" s="134"/>
      <c r="D97" s="257"/>
      <c r="E97" s="134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71</v>
      </c>
      <c r="B98" s="17" t="s">
        <v>107</v>
      </c>
      <c r="C98" s="134"/>
      <c r="D98" s="257"/>
      <c r="E98" s="134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64</v>
      </c>
      <c r="B99" s="6" t="s">
        <v>365</v>
      </c>
      <c r="C99" s="134"/>
      <c r="D99" s="257"/>
      <c r="E99" s="134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65</v>
      </c>
      <c r="B100" s="51" t="s">
        <v>306</v>
      </c>
      <c r="C100" s="134"/>
      <c r="D100" s="257"/>
      <c r="E100" s="134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72</v>
      </c>
      <c r="B101" s="51" t="s">
        <v>305</v>
      </c>
      <c r="C101" s="134"/>
      <c r="D101" s="257"/>
      <c r="E101" s="134"/>
      <c r="F101" s="296">
        <f t="shared" si="12"/>
        <v>0</v>
      </c>
      <c r="G101" s="270">
        <f t="shared" si="13"/>
        <v>0</v>
      </c>
    </row>
    <row r="102" spans="1:7" ht="12" customHeight="1" x14ac:dyDescent="0.2">
      <c r="A102" s="160" t="s">
        <v>73</v>
      </c>
      <c r="B102" s="51" t="s">
        <v>240</v>
      </c>
      <c r="C102" s="134"/>
      <c r="D102" s="257"/>
      <c r="E102" s="134"/>
      <c r="F102" s="296">
        <f t="shared" si="12"/>
        <v>0</v>
      </c>
      <c r="G102" s="270">
        <f t="shared" si="13"/>
        <v>0</v>
      </c>
    </row>
    <row r="103" spans="1:7" ht="22.5" x14ac:dyDescent="0.2">
      <c r="A103" s="160" t="s">
        <v>74</v>
      </c>
      <c r="B103" s="52" t="s">
        <v>241</v>
      </c>
      <c r="C103" s="134"/>
      <c r="D103" s="257"/>
      <c r="E103" s="134"/>
      <c r="F103" s="296">
        <f t="shared" si="12"/>
        <v>0</v>
      </c>
      <c r="G103" s="270">
        <f t="shared" si="13"/>
        <v>0</v>
      </c>
    </row>
    <row r="104" spans="1:7" ht="22.5" x14ac:dyDescent="0.2">
      <c r="A104" s="160" t="s">
        <v>75</v>
      </c>
      <c r="B104" s="52" t="s">
        <v>242</v>
      </c>
      <c r="C104" s="134"/>
      <c r="D104" s="257"/>
      <c r="E104" s="134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77</v>
      </c>
      <c r="B105" s="51" t="s">
        <v>243</v>
      </c>
      <c r="C105" s="134"/>
      <c r="D105" s="257"/>
      <c r="E105" s="134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0" t="s">
        <v>108</v>
      </c>
      <c r="B106" s="51" t="s">
        <v>244</v>
      </c>
      <c r="C106" s="134"/>
      <c r="D106" s="257"/>
      <c r="E106" s="134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238</v>
      </c>
      <c r="B107" s="52" t="s">
        <v>245</v>
      </c>
      <c r="C107" s="132"/>
      <c r="D107" s="257"/>
      <c r="E107" s="134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8" t="s">
        <v>239</v>
      </c>
      <c r="B108" s="53" t="s">
        <v>246</v>
      </c>
      <c r="C108" s="134"/>
      <c r="D108" s="257"/>
      <c r="E108" s="134"/>
      <c r="F108" s="296">
        <f t="shared" si="12"/>
        <v>0</v>
      </c>
      <c r="G108" s="270">
        <f t="shared" si="13"/>
        <v>0</v>
      </c>
    </row>
    <row r="109" spans="1:7" ht="12" customHeight="1" x14ac:dyDescent="0.2">
      <c r="A109" s="160" t="s">
        <v>303</v>
      </c>
      <c r="B109" s="53" t="s">
        <v>247</v>
      </c>
      <c r="C109" s="134"/>
      <c r="D109" s="257"/>
      <c r="E109" s="134"/>
      <c r="F109" s="296">
        <f t="shared" si="12"/>
        <v>0</v>
      </c>
      <c r="G109" s="270">
        <f t="shared" si="13"/>
        <v>0</v>
      </c>
    </row>
    <row r="110" spans="1:7" ht="12" customHeight="1" x14ac:dyDescent="0.2">
      <c r="A110" s="160" t="s">
        <v>304</v>
      </c>
      <c r="B110" s="52" t="s">
        <v>248</v>
      </c>
      <c r="C110" s="132"/>
      <c r="D110" s="256"/>
      <c r="E110" s="132"/>
      <c r="F110" s="295">
        <f t="shared" si="12"/>
        <v>0</v>
      </c>
      <c r="G110" s="269">
        <f t="shared" si="13"/>
        <v>0</v>
      </c>
    </row>
    <row r="111" spans="1:7" ht="12" customHeight="1" x14ac:dyDescent="0.2">
      <c r="A111" s="160" t="s">
        <v>308</v>
      </c>
      <c r="B111" s="9" t="s">
        <v>35</v>
      </c>
      <c r="C111" s="132"/>
      <c r="D111" s="256"/>
      <c r="E111" s="132"/>
      <c r="F111" s="295">
        <f t="shared" si="12"/>
        <v>0</v>
      </c>
      <c r="G111" s="269">
        <f t="shared" si="13"/>
        <v>0</v>
      </c>
    </row>
    <row r="112" spans="1:7" ht="12" customHeight="1" x14ac:dyDescent="0.2">
      <c r="A112" s="161" t="s">
        <v>309</v>
      </c>
      <c r="B112" s="6" t="s">
        <v>366</v>
      </c>
      <c r="C112" s="134"/>
      <c r="D112" s="257"/>
      <c r="E112" s="134"/>
      <c r="F112" s="296">
        <f t="shared" si="12"/>
        <v>0</v>
      </c>
      <c r="G112" s="270">
        <f t="shared" si="13"/>
        <v>0</v>
      </c>
    </row>
    <row r="113" spans="1:7" ht="12" customHeight="1" thickBot="1" x14ac:dyDescent="0.25">
      <c r="A113" s="169" t="s">
        <v>310</v>
      </c>
      <c r="B113" s="54" t="s">
        <v>367</v>
      </c>
      <c r="C113" s="191"/>
      <c r="D113" s="258"/>
      <c r="E113" s="191"/>
      <c r="F113" s="297">
        <f t="shared" si="12"/>
        <v>0</v>
      </c>
      <c r="G113" s="282">
        <f t="shared" si="13"/>
        <v>0</v>
      </c>
    </row>
    <row r="114" spans="1:7" ht="12" customHeight="1" thickBot="1" x14ac:dyDescent="0.25">
      <c r="A114" s="25" t="s">
        <v>6</v>
      </c>
      <c r="B114" s="23" t="s">
        <v>249</v>
      </c>
      <c r="C114" s="131">
        <f>+C115+C117+C119</f>
        <v>940</v>
      </c>
      <c r="D114" s="253">
        <f>+D115+D117+D119</f>
        <v>0</v>
      </c>
      <c r="E114" s="131">
        <f>+E115+E117+E119</f>
        <v>0</v>
      </c>
      <c r="F114" s="131">
        <f>+F115+F117+F119</f>
        <v>0</v>
      </c>
      <c r="G114" s="267">
        <f>+G115+G117+G119</f>
        <v>940</v>
      </c>
    </row>
    <row r="115" spans="1:7" ht="12" customHeight="1" x14ac:dyDescent="0.2">
      <c r="A115" s="159" t="s">
        <v>66</v>
      </c>
      <c r="B115" s="6" t="s">
        <v>123</v>
      </c>
      <c r="C115" s="133">
        <v>940</v>
      </c>
      <c r="D115" s="254"/>
      <c r="E115" s="133"/>
      <c r="F115" s="173">
        <f t="shared" ref="F115:F127" si="14">D115+E115</f>
        <v>0</v>
      </c>
      <c r="G115" s="268">
        <f t="shared" ref="G115:G127" si="15">C115+F115</f>
        <v>940</v>
      </c>
    </row>
    <row r="116" spans="1:7" ht="12" customHeight="1" x14ac:dyDescent="0.2">
      <c r="A116" s="159" t="s">
        <v>67</v>
      </c>
      <c r="B116" s="10" t="s">
        <v>253</v>
      </c>
      <c r="C116" s="133"/>
      <c r="D116" s="254"/>
      <c r="E116" s="133"/>
      <c r="F116" s="173">
        <f t="shared" si="14"/>
        <v>0</v>
      </c>
      <c r="G116" s="268">
        <f t="shared" si="15"/>
        <v>0</v>
      </c>
    </row>
    <row r="117" spans="1:7" ht="12" customHeight="1" x14ac:dyDescent="0.2">
      <c r="A117" s="159" t="s">
        <v>68</v>
      </c>
      <c r="B117" s="10" t="s">
        <v>109</v>
      </c>
      <c r="C117" s="132"/>
      <c r="D117" s="256"/>
      <c r="E117" s="132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69</v>
      </c>
      <c r="B118" s="10" t="s">
        <v>254</v>
      </c>
      <c r="C118" s="132"/>
      <c r="D118" s="256"/>
      <c r="E118" s="132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70</v>
      </c>
      <c r="B119" s="75" t="s">
        <v>125</v>
      </c>
      <c r="C119" s="132"/>
      <c r="D119" s="256"/>
      <c r="E119" s="132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76</v>
      </c>
      <c r="B120" s="74" t="s">
        <v>296</v>
      </c>
      <c r="C120" s="132"/>
      <c r="D120" s="256"/>
      <c r="E120" s="132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78</v>
      </c>
      <c r="B121" s="141" t="s">
        <v>259</v>
      </c>
      <c r="C121" s="132"/>
      <c r="D121" s="256"/>
      <c r="E121" s="132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110</v>
      </c>
      <c r="B122" s="52" t="s">
        <v>242</v>
      </c>
      <c r="C122" s="132"/>
      <c r="D122" s="256"/>
      <c r="E122" s="132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111</v>
      </c>
      <c r="B123" s="52" t="s">
        <v>258</v>
      </c>
      <c r="C123" s="132"/>
      <c r="D123" s="256"/>
      <c r="E123" s="132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112</v>
      </c>
      <c r="B124" s="52" t="s">
        <v>257</v>
      </c>
      <c r="C124" s="132"/>
      <c r="D124" s="256"/>
      <c r="E124" s="132"/>
      <c r="F124" s="295">
        <f t="shared" si="14"/>
        <v>0</v>
      </c>
      <c r="G124" s="269">
        <f t="shared" si="15"/>
        <v>0</v>
      </c>
    </row>
    <row r="125" spans="1:7" ht="12" customHeight="1" x14ac:dyDescent="0.2">
      <c r="A125" s="159" t="s">
        <v>250</v>
      </c>
      <c r="B125" s="52" t="s">
        <v>245</v>
      </c>
      <c r="C125" s="132"/>
      <c r="D125" s="256"/>
      <c r="E125" s="132"/>
      <c r="F125" s="295">
        <f t="shared" si="14"/>
        <v>0</v>
      </c>
      <c r="G125" s="269">
        <f t="shared" si="15"/>
        <v>0</v>
      </c>
    </row>
    <row r="126" spans="1:7" ht="12" customHeight="1" x14ac:dyDescent="0.2">
      <c r="A126" s="159" t="s">
        <v>251</v>
      </c>
      <c r="B126" s="52" t="s">
        <v>256</v>
      </c>
      <c r="C126" s="132"/>
      <c r="D126" s="256"/>
      <c r="E126" s="132"/>
      <c r="F126" s="295">
        <f t="shared" si="14"/>
        <v>0</v>
      </c>
      <c r="G126" s="269">
        <f t="shared" si="15"/>
        <v>0</v>
      </c>
    </row>
    <row r="127" spans="1:7" ht="12" customHeight="1" thickBot="1" x14ac:dyDescent="0.25">
      <c r="A127" s="168" t="s">
        <v>252</v>
      </c>
      <c r="B127" s="52" t="s">
        <v>255</v>
      </c>
      <c r="C127" s="134"/>
      <c r="D127" s="257"/>
      <c r="E127" s="134"/>
      <c r="F127" s="296">
        <f t="shared" si="14"/>
        <v>0</v>
      </c>
      <c r="G127" s="270">
        <f t="shared" si="15"/>
        <v>0</v>
      </c>
    </row>
    <row r="128" spans="1:7" ht="12" customHeight="1" thickBot="1" x14ac:dyDescent="0.25">
      <c r="A128" s="25" t="s">
        <v>7</v>
      </c>
      <c r="B128" s="48" t="s">
        <v>313</v>
      </c>
      <c r="C128" s="131">
        <f>+C93+C114</f>
        <v>17645</v>
      </c>
      <c r="D128" s="253">
        <f>+D93+D114</f>
        <v>233</v>
      </c>
      <c r="E128" s="131">
        <f>+E93+E114</f>
        <v>-738</v>
      </c>
      <c r="F128" s="131">
        <f>+F93+F114</f>
        <v>-505</v>
      </c>
      <c r="G128" s="267">
        <f>+G93+G114</f>
        <v>17140</v>
      </c>
    </row>
    <row r="129" spans="1:13" ht="12" customHeight="1" thickBot="1" x14ac:dyDescent="0.25">
      <c r="A129" s="25" t="s">
        <v>8</v>
      </c>
      <c r="B129" s="48" t="s">
        <v>314</v>
      </c>
      <c r="C129" s="131">
        <f>+C130+C131+C132</f>
        <v>0</v>
      </c>
      <c r="D129" s="253">
        <f>+D130+D131+D132</f>
        <v>0</v>
      </c>
      <c r="E129" s="131">
        <f>+E130+E131+E132</f>
        <v>0</v>
      </c>
      <c r="F129" s="131">
        <f>+F130+F131+F132</f>
        <v>0</v>
      </c>
      <c r="G129" s="267">
        <f>+G130+G131+G132</f>
        <v>0</v>
      </c>
    </row>
    <row r="130" spans="1:13" s="45" customFormat="1" ht="12" customHeight="1" x14ac:dyDescent="0.2">
      <c r="A130" s="159" t="s">
        <v>157</v>
      </c>
      <c r="B130" s="7" t="s">
        <v>371</v>
      </c>
      <c r="C130" s="132"/>
      <c r="D130" s="256"/>
      <c r="E130" s="132"/>
      <c r="F130" s="295">
        <f>D130+E130</f>
        <v>0</v>
      </c>
      <c r="G130" s="269">
        <f>C130+F130</f>
        <v>0</v>
      </c>
    </row>
    <row r="131" spans="1:13" ht="12" customHeight="1" x14ac:dyDescent="0.2">
      <c r="A131" s="159" t="s">
        <v>158</v>
      </c>
      <c r="B131" s="7" t="s">
        <v>322</v>
      </c>
      <c r="C131" s="132"/>
      <c r="D131" s="256"/>
      <c r="E131" s="132"/>
      <c r="F131" s="295">
        <f>D131+E131</f>
        <v>0</v>
      </c>
      <c r="G131" s="269">
        <f>C131+F131</f>
        <v>0</v>
      </c>
    </row>
    <row r="132" spans="1:13" ht="12" customHeight="1" thickBot="1" x14ac:dyDescent="0.25">
      <c r="A132" s="168" t="s">
        <v>159</v>
      </c>
      <c r="B132" s="5" t="s">
        <v>370</v>
      </c>
      <c r="C132" s="132"/>
      <c r="D132" s="256"/>
      <c r="E132" s="132"/>
      <c r="F132" s="295">
        <f>D132+E132</f>
        <v>0</v>
      </c>
      <c r="G132" s="269">
        <f>C132+F132</f>
        <v>0</v>
      </c>
    </row>
    <row r="133" spans="1:13" ht="12" customHeight="1" thickBot="1" x14ac:dyDescent="0.25">
      <c r="A133" s="25" t="s">
        <v>9</v>
      </c>
      <c r="B133" s="48" t="s">
        <v>315</v>
      </c>
      <c r="C133" s="131">
        <f>+C134+C135+C136+C137+C138+C139</f>
        <v>0</v>
      </c>
      <c r="D133" s="253">
        <f>+D134+D135+D136+D137+D138+D139</f>
        <v>0</v>
      </c>
      <c r="E133" s="131">
        <f>+E134+E135+E136+E137+E138+E139</f>
        <v>0</v>
      </c>
      <c r="F133" s="131">
        <f>+F134+F135+F136+F137+F138+F139</f>
        <v>0</v>
      </c>
      <c r="G133" s="267">
        <f>+G134+G135+G136+G137+G138+G139</f>
        <v>0</v>
      </c>
    </row>
    <row r="134" spans="1:13" ht="12" customHeight="1" x14ac:dyDescent="0.2">
      <c r="A134" s="159" t="s">
        <v>53</v>
      </c>
      <c r="B134" s="7" t="s">
        <v>324</v>
      </c>
      <c r="C134" s="132"/>
      <c r="D134" s="256"/>
      <c r="E134" s="132"/>
      <c r="F134" s="295">
        <f t="shared" ref="F134:F139" si="16">D134+E134</f>
        <v>0</v>
      </c>
      <c r="G134" s="269">
        <f t="shared" ref="G134:G139" si="17">C134+F134</f>
        <v>0</v>
      </c>
    </row>
    <row r="135" spans="1:13" ht="12" customHeight="1" x14ac:dyDescent="0.2">
      <c r="A135" s="159" t="s">
        <v>54</v>
      </c>
      <c r="B135" s="7" t="s">
        <v>316</v>
      </c>
      <c r="C135" s="132"/>
      <c r="D135" s="256"/>
      <c r="E135" s="132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55</v>
      </c>
      <c r="B136" s="7" t="s">
        <v>317</v>
      </c>
      <c r="C136" s="132"/>
      <c r="D136" s="256"/>
      <c r="E136" s="132"/>
      <c r="F136" s="295">
        <f t="shared" si="16"/>
        <v>0</v>
      </c>
      <c r="G136" s="269">
        <f t="shared" si="17"/>
        <v>0</v>
      </c>
    </row>
    <row r="137" spans="1:13" ht="12" customHeight="1" x14ac:dyDescent="0.2">
      <c r="A137" s="159" t="s">
        <v>97</v>
      </c>
      <c r="B137" s="7" t="s">
        <v>369</v>
      </c>
      <c r="C137" s="132"/>
      <c r="D137" s="256"/>
      <c r="E137" s="132"/>
      <c r="F137" s="295">
        <f t="shared" si="16"/>
        <v>0</v>
      </c>
      <c r="G137" s="269">
        <f t="shared" si="17"/>
        <v>0</v>
      </c>
    </row>
    <row r="138" spans="1:13" ht="12" customHeight="1" x14ac:dyDescent="0.2">
      <c r="A138" s="159" t="s">
        <v>98</v>
      </c>
      <c r="B138" s="7" t="s">
        <v>319</v>
      </c>
      <c r="C138" s="132"/>
      <c r="D138" s="256"/>
      <c r="E138" s="132"/>
      <c r="F138" s="295">
        <f t="shared" si="16"/>
        <v>0</v>
      </c>
      <c r="G138" s="269">
        <f t="shared" si="17"/>
        <v>0</v>
      </c>
    </row>
    <row r="139" spans="1:13" s="45" customFormat="1" ht="12" customHeight="1" thickBot="1" x14ac:dyDescent="0.25">
      <c r="A139" s="168" t="s">
        <v>99</v>
      </c>
      <c r="B139" s="5" t="s">
        <v>320</v>
      </c>
      <c r="C139" s="132"/>
      <c r="D139" s="256"/>
      <c r="E139" s="132"/>
      <c r="F139" s="295">
        <f t="shared" si="16"/>
        <v>0</v>
      </c>
      <c r="G139" s="269">
        <f t="shared" si="17"/>
        <v>0</v>
      </c>
    </row>
    <row r="140" spans="1:13" ht="12" customHeight="1" thickBot="1" x14ac:dyDescent="0.25">
      <c r="A140" s="25" t="s">
        <v>10</v>
      </c>
      <c r="B140" s="48" t="s">
        <v>375</v>
      </c>
      <c r="C140" s="137">
        <f>+C141+C142+C144+C145+C143</f>
        <v>0</v>
      </c>
      <c r="D140" s="255">
        <f>+D141+D142+D144+D145+D143</f>
        <v>0</v>
      </c>
      <c r="E140" s="137">
        <f>+E141+E142+E144+E145+E143</f>
        <v>0</v>
      </c>
      <c r="F140" s="137">
        <f>+F141+F142+F144+F145+F143</f>
        <v>0</v>
      </c>
      <c r="G140" s="271">
        <f>+G141+G142+G144+G145+G143</f>
        <v>0</v>
      </c>
      <c r="M140" s="71"/>
    </row>
    <row r="141" spans="1:13" x14ac:dyDescent="0.2">
      <c r="A141" s="159" t="s">
        <v>56</v>
      </c>
      <c r="B141" s="7" t="s">
        <v>260</v>
      </c>
      <c r="C141" s="132"/>
      <c r="D141" s="256"/>
      <c r="E141" s="132"/>
      <c r="F141" s="295">
        <f>D141+E141</f>
        <v>0</v>
      </c>
      <c r="G141" s="269">
        <f>C141+F141</f>
        <v>0</v>
      </c>
    </row>
    <row r="142" spans="1:13" ht="12" customHeight="1" x14ac:dyDescent="0.2">
      <c r="A142" s="159" t="s">
        <v>57</v>
      </c>
      <c r="B142" s="7" t="s">
        <v>261</v>
      </c>
      <c r="C142" s="132"/>
      <c r="D142" s="256"/>
      <c r="E142" s="132"/>
      <c r="F142" s="295">
        <f>D142+E142</f>
        <v>0</v>
      </c>
      <c r="G142" s="269">
        <f>C142+F142</f>
        <v>0</v>
      </c>
    </row>
    <row r="143" spans="1:13" ht="12" customHeight="1" x14ac:dyDescent="0.2">
      <c r="A143" s="159" t="s">
        <v>177</v>
      </c>
      <c r="B143" s="7" t="s">
        <v>374</v>
      </c>
      <c r="C143" s="132"/>
      <c r="D143" s="256"/>
      <c r="E143" s="132"/>
      <c r="F143" s="295">
        <f>D143+E143</f>
        <v>0</v>
      </c>
      <c r="G143" s="269">
        <f>C143+F143</f>
        <v>0</v>
      </c>
    </row>
    <row r="144" spans="1:13" s="45" customFormat="1" ht="12" customHeight="1" x14ac:dyDescent="0.2">
      <c r="A144" s="159" t="s">
        <v>178</v>
      </c>
      <c r="B144" s="7" t="s">
        <v>329</v>
      </c>
      <c r="C144" s="132"/>
      <c r="D144" s="256"/>
      <c r="E144" s="132"/>
      <c r="F144" s="295">
        <f>D144+E144</f>
        <v>0</v>
      </c>
      <c r="G144" s="269">
        <f>C144+F144</f>
        <v>0</v>
      </c>
    </row>
    <row r="145" spans="1:7" s="45" customFormat="1" ht="12" customHeight="1" thickBot="1" x14ac:dyDescent="0.25">
      <c r="A145" s="168" t="s">
        <v>179</v>
      </c>
      <c r="B145" s="5" t="s">
        <v>280</v>
      </c>
      <c r="C145" s="132"/>
      <c r="D145" s="256"/>
      <c r="E145" s="132"/>
      <c r="F145" s="295">
        <f>D145+E145</f>
        <v>0</v>
      </c>
      <c r="G145" s="269">
        <f>C145+F145</f>
        <v>0</v>
      </c>
    </row>
    <row r="146" spans="1:7" s="45" customFormat="1" ht="12" customHeight="1" thickBot="1" x14ac:dyDescent="0.25">
      <c r="A146" s="25" t="s">
        <v>11</v>
      </c>
      <c r="B146" s="48" t="s">
        <v>330</v>
      </c>
      <c r="C146" s="193">
        <f>+C147+C148+C149+C150+C151</f>
        <v>0</v>
      </c>
      <c r="D146" s="259">
        <f>+D147+D148+D149+D150+D151</f>
        <v>0</v>
      </c>
      <c r="E146" s="193">
        <f>+E147+E148+E149+E150+E151</f>
        <v>0</v>
      </c>
      <c r="F146" s="193">
        <f>+F147+F148+F149+F150+F151</f>
        <v>0</v>
      </c>
      <c r="G146" s="283">
        <f>+G147+G148+G149+G150+G151</f>
        <v>0</v>
      </c>
    </row>
    <row r="147" spans="1:7" s="45" customFormat="1" ht="12" customHeight="1" x14ac:dyDescent="0.2">
      <c r="A147" s="159" t="s">
        <v>58</v>
      </c>
      <c r="B147" s="7" t="s">
        <v>325</v>
      </c>
      <c r="C147" s="132"/>
      <c r="D147" s="256"/>
      <c r="E147" s="132"/>
      <c r="F147" s="295">
        <f t="shared" ref="F147:F153" si="18">D147+E147</f>
        <v>0</v>
      </c>
      <c r="G147" s="269">
        <f t="shared" ref="G147:G153" si="19">C147+F147</f>
        <v>0</v>
      </c>
    </row>
    <row r="148" spans="1:7" s="45" customFormat="1" ht="12" customHeight="1" x14ac:dyDescent="0.2">
      <c r="A148" s="159" t="s">
        <v>59</v>
      </c>
      <c r="B148" s="7" t="s">
        <v>332</v>
      </c>
      <c r="C148" s="132"/>
      <c r="D148" s="256"/>
      <c r="E148" s="132"/>
      <c r="F148" s="295">
        <f t="shared" si="18"/>
        <v>0</v>
      </c>
      <c r="G148" s="269">
        <f t="shared" si="19"/>
        <v>0</v>
      </c>
    </row>
    <row r="149" spans="1:7" s="45" customFormat="1" ht="12" customHeight="1" x14ac:dyDescent="0.2">
      <c r="A149" s="159" t="s">
        <v>189</v>
      </c>
      <c r="B149" s="7" t="s">
        <v>327</v>
      </c>
      <c r="C149" s="132"/>
      <c r="D149" s="256"/>
      <c r="E149" s="132"/>
      <c r="F149" s="295">
        <f t="shared" si="18"/>
        <v>0</v>
      </c>
      <c r="G149" s="269">
        <f t="shared" si="19"/>
        <v>0</v>
      </c>
    </row>
    <row r="150" spans="1:7" s="45" customFormat="1" ht="12" customHeight="1" x14ac:dyDescent="0.2">
      <c r="A150" s="159" t="s">
        <v>190</v>
      </c>
      <c r="B150" s="7" t="s">
        <v>372</v>
      </c>
      <c r="C150" s="132"/>
      <c r="D150" s="256"/>
      <c r="E150" s="132"/>
      <c r="F150" s="295">
        <f t="shared" si="18"/>
        <v>0</v>
      </c>
      <c r="G150" s="269">
        <f t="shared" si="19"/>
        <v>0</v>
      </c>
    </row>
    <row r="151" spans="1:7" ht="12.75" customHeight="1" thickBot="1" x14ac:dyDescent="0.25">
      <c r="A151" s="168" t="s">
        <v>331</v>
      </c>
      <c r="B151" s="5" t="s">
        <v>334</v>
      </c>
      <c r="C151" s="134"/>
      <c r="D151" s="257"/>
      <c r="E151" s="134"/>
      <c r="F151" s="296">
        <f t="shared" si="18"/>
        <v>0</v>
      </c>
      <c r="G151" s="270">
        <f t="shared" si="19"/>
        <v>0</v>
      </c>
    </row>
    <row r="152" spans="1:7" ht="12.75" customHeight="1" thickBot="1" x14ac:dyDescent="0.25">
      <c r="A152" s="185" t="s">
        <v>12</v>
      </c>
      <c r="B152" s="48" t="s">
        <v>335</v>
      </c>
      <c r="C152" s="194"/>
      <c r="D152" s="260"/>
      <c r="E152" s="194"/>
      <c r="F152" s="193">
        <f t="shared" si="18"/>
        <v>0</v>
      </c>
      <c r="G152" s="283">
        <f t="shared" si="19"/>
        <v>0</v>
      </c>
    </row>
    <row r="153" spans="1:7" ht="12.75" customHeight="1" thickBot="1" x14ac:dyDescent="0.25">
      <c r="A153" s="185" t="s">
        <v>13</v>
      </c>
      <c r="B153" s="48" t="s">
        <v>336</v>
      </c>
      <c r="C153" s="194"/>
      <c r="D153" s="260"/>
      <c r="E153" s="194"/>
      <c r="F153" s="193">
        <f t="shared" si="18"/>
        <v>0</v>
      </c>
      <c r="G153" s="283">
        <f t="shared" si="19"/>
        <v>0</v>
      </c>
    </row>
    <row r="154" spans="1:7" ht="12" customHeight="1" thickBot="1" x14ac:dyDescent="0.25">
      <c r="A154" s="25" t="s">
        <v>14</v>
      </c>
      <c r="B154" s="48" t="s">
        <v>338</v>
      </c>
      <c r="C154" s="195">
        <f>+C129+C133+C140+C146+C152+C153</f>
        <v>0</v>
      </c>
      <c r="D154" s="261">
        <f>+D129+D133+D140+D146+D152+D153</f>
        <v>0</v>
      </c>
      <c r="E154" s="195"/>
      <c r="F154" s="195"/>
      <c r="G154" s="284">
        <f>+G129+G133+G140+G146+G152+G153</f>
        <v>0</v>
      </c>
    </row>
    <row r="155" spans="1:7" ht="15" customHeight="1" thickBot="1" x14ac:dyDescent="0.25">
      <c r="A155" s="170" t="s">
        <v>15</v>
      </c>
      <c r="B155" s="118" t="s">
        <v>337</v>
      </c>
      <c r="C155" s="195">
        <f>+C128+C154</f>
        <v>17645</v>
      </c>
      <c r="D155" s="261">
        <f>+D128+D154</f>
        <v>233</v>
      </c>
      <c r="E155" s="195">
        <f>+E128+E154</f>
        <v>-738</v>
      </c>
      <c r="F155" s="195">
        <f>+F128+F154</f>
        <v>-505</v>
      </c>
      <c r="G155" s="284">
        <f>+G128+G154</f>
        <v>17140</v>
      </c>
    </row>
    <row r="156" spans="1:7" ht="13.5" thickBot="1" x14ac:dyDescent="0.25">
      <c r="A156" s="121"/>
      <c r="B156" s="122"/>
      <c r="C156" s="123"/>
      <c r="D156" s="123"/>
      <c r="E156" s="286"/>
      <c r="F156" s="286"/>
      <c r="G156" s="285"/>
    </row>
    <row r="157" spans="1:7" ht="15" customHeight="1" thickBot="1" x14ac:dyDescent="0.25">
      <c r="A157" s="69" t="s">
        <v>373</v>
      </c>
      <c r="B157" s="70"/>
      <c r="C157" s="228">
        <v>2</v>
      </c>
      <c r="D157" s="279"/>
      <c r="E157" s="228"/>
      <c r="F157" s="316">
        <f>D157+E157</f>
        <v>0</v>
      </c>
      <c r="G157" s="317">
        <f>C157+F157</f>
        <v>2</v>
      </c>
    </row>
    <row r="158" spans="1:7" ht="14.25" customHeight="1" thickBot="1" x14ac:dyDescent="0.25">
      <c r="A158" s="69" t="s">
        <v>120</v>
      </c>
      <c r="B158" s="70"/>
      <c r="C158" s="228">
        <v>0</v>
      </c>
      <c r="D158" s="279"/>
      <c r="E158" s="228"/>
      <c r="F158" s="316">
        <f>D158+E158</f>
        <v>0</v>
      </c>
      <c r="G158" s="317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O24" sqref="O24"/>
    </sheetView>
  </sheetViews>
  <sheetFormatPr defaultRowHeight="12.75" x14ac:dyDescent="0.2"/>
  <sheetData/>
  <phoneticPr fontId="2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I161"/>
  <sheetViews>
    <sheetView topLeftCell="A136" zoomScaleNormal="100" zoomScaleSheetLayoutView="100" workbookViewId="0">
      <selection activeCell="Q36" sqref="Q36"/>
    </sheetView>
  </sheetViews>
  <sheetFormatPr defaultRowHeight="15.75" x14ac:dyDescent="0.25"/>
  <cols>
    <col min="1" max="1" width="7.5" style="119" customWidth="1"/>
    <col min="2" max="2" width="59.6640625" style="119" customWidth="1"/>
    <col min="3" max="3" width="14.83203125" style="120" customWidth="1"/>
    <col min="4" max="6" width="11.83203125" style="119" customWidth="1"/>
    <col min="7" max="7" width="14.83203125" style="119" customWidth="1"/>
    <col min="8" max="16384" width="9.33203125" style="119"/>
  </cols>
  <sheetData>
    <row r="1" spans="1:7" ht="15.95" customHeight="1" x14ac:dyDescent="0.25">
      <c r="A1" s="362" t="s">
        <v>3</v>
      </c>
      <c r="B1" s="362"/>
      <c r="C1" s="362"/>
      <c r="D1" s="362"/>
      <c r="E1" s="362"/>
      <c r="F1" s="362"/>
      <c r="G1" s="362"/>
    </row>
    <row r="2" spans="1:7" ht="15.95" customHeight="1" thickBot="1" x14ac:dyDescent="0.3">
      <c r="A2" s="363" t="s">
        <v>83</v>
      </c>
      <c r="B2" s="363"/>
      <c r="C2" s="196"/>
      <c r="G2" s="196" t="s">
        <v>440</v>
      </c>
    </row>
    <row r="3" spans="1:7" x14ac:dyDescent="0.25">
      <c r="A3" s="365" t="s">
        <v>48</v>
      </c>
      <c r="B3" s="367" t="s">
        <v>4</v>
      </c>
      <c r="C3" s="369" t="str">
        <f>+CONCATENATE(LEFT(ÖSSZEFÜGGÉSEK!A6,4),". évi")</f>
        <v>2018. évi</v>
      </c>
      <c r="D3" s="370"/>
      <c r="E3" s="371"/>
      <c r="F3" s="371"/>
      <c r="G3" s="372"/>
    </row>
    <row r="4" spans="1:7" ht="48.75" thickBot="1" x14ac:dyDescent="0.3">
      <c r="A4" s="366"/>
      <c r="B4" s="368"/>
      <c r="C4" s="301" t="s">
        <v>376</v>
      </c>
      <c r="D4" s="302" t="s">
        <v>452</v>
      </c>
      <c r="E4" s="302" t="s">
        <v>521</v>
      </c>
      <c r="F4" s="303" t="s">
        <v>448</v>
      </c>
      <c r="G4" s="304" t="s">
        <v>519</v>
      </c>
    </row>
    <row r="5" spans="1:7" s="142" customFormat="1" ht="12" customHeight="1" thickBot="1" x14ac:dyDescent="0.25">
      <c r="A5" s="139" t="s">
        <v>352</v>
      </c>
      <c r="B5" s="140" t="s">
        <v>353</v>
      </c>
      <c r="C5" s="305" t="s">
        <v>354</v>
      </c>
      <c r="D5" s="305" t="s">
        <v>356</v>
      </c>
      <c r="E5" s="306" t="s">
        <v>355</v>
      </c>
      <c r="F5" s="306" t="s">
        <v>453</v>
      </c>
      <c r="G5" s="307" t="s">
        <v>454</v>
      </c>
    </row>
    <row r="6" spans="1:7" s="143" customFormat="1" ht="12" customHeight="1" thickBot="1" x14ac:dyDescent="0.25">
      <c r="A6" s="18" t="s">
        <v>5</v>
      </c>
      <c r="B6" s="19" t="s">
        <v>142</v>
      </c>
      <c r="C6" s="131">
        <f>+C7+C8+C9+C10+C11+C12</f>
        <v>435909</v>
      </c>
      <c r="D6" s="131">
        <f>+D7+D8+D9+D10+D11+D12</f>
        <v>34627</v>
      </c>
      <c r="E6" s="131">
        <f>+E7+E8+E9+E10+E11+E12</f>
        <v>5895</v>
      </c>
      <c r="F6" s="131">
        <f>+F7+F8+F9+F10+F11+F12</f>
        <v>40522</v>
      </c>
      <c r="G6" s="72">
        <f>+G7+G8+G9+G10+G11+G12</f>
        <v>476431</v>
      </c>
    </row>
    <row r="7" spans="1:7" s="143" customFormat="1" ht="12" customHeight="1" x14ac:dyDescent="0.2">
      <c r="A7" s="13" t="s">
        <v>60</v>
      </c>
      <c r="B7" s="144" t="s">
        <v>143</v>
      </c>
      <c r="C7" s="133">
        <v>124239</v>
      </c>
      <c r="D7" s="133"/>
      <c r="E7" s="133">
        <v>196</v>
      </c>
      <c r="F7" s="173">
        <f>D7+E7</f>
        <v>196</v>
      </c>
      <c r="G7" s="172">
        <f t="shared" ref="G7:G12" si="0">C7+F7</f>
        <v>124435</v>
      </c>
    </row>
    <row r="8" spans="1:7" s="143" customFormat="1" ht="12" customHeight="1" x14ac:dyDescent="0.2">
      <c r="A8" s="12" t="s">
        <v>61</v>
      </c>
      <c r="B8" s="145" t="s">
        <v>144</v>
      </c>
      <c r="C8" s="132">
        <v>161029</v>
      </c>
      <c r="D8" s="133">
        <v>3822</v>
      </c>
      <c r="E8" s="132">
        <v>-1238</v>
      </c>
      <c r="F8" s="173">
        <f t="shared" ref="F8:F62" si="1">D8+E8</f>
        <v>2584</v>
      </c>
      <c r="G8" s="172">
        <f t="shared" si="0"/>
        <v>163613</v>
      </c>
    </row>
    <row r="9" spans="1:7" s="143" customFormat="1" ht="12" customHeight="1" x14ac:dyDescent="0.2">
      <c r="A9" s="12" t="s">
        <v>62</v>
      </c>
      <c r="B9" s="145" t="s">
        <v>145</v>
      </c>
      <c r="C9" s="132">
        <v>141750</v>
      </c>
      <c r="D9" s="133">
        <v>8890</v>
      </c>
      <c r="E9" s="132">
        <v>3522</v>
      </c>
      <c r="F9" s="173">
        <f t="shared" si="1"/>
        <v>12412</v>
      </c>
      <c r="G9" s="172">
        <f t="shared" si="0"/>
        <v>154162</v>
      </c>
    </row>
    <row r="10" spans="1:7" s="143" customFormat="1" ht="12" customHeight="1" x14ac:dyDescent="0.2">
      <c r="A10" s="12" t="s">
        <v>63</v>
      </c>
      <c r="B10" s="145" t="s">
        <v>146</v>
      </c>
      <c r="C10" s="132">
        <v>7870</v>
      </c>
      <c r="D10" s="133">
        <v>350</v>
      </c>
      <c r="E10" s="132">
        <v>299</v>
      </c>
      <c r="F10" s="173">
        <f t="shared" si="1"/>
        <v>649</v>
      </c>
      <c r="G10" s="172">
        <f t="shared" si="0"/>
        <v>8519</v>
      </c>
    </row>
    <row r="11" spans="1:7" s="143" customFormat="1" ht="12" customHeight="1" x14ac:dyDescent="0.2">
      <c r="A11" s="12" t="s">
        <v>80</v>
      </c>
      <c r="B11" s="74" t="s">
        <v>297</v>
      </c>
      <c r="C11" s="132">
        <v>1021</v>
      </c>
      <c r="D11" s="133">
        <v>13543</v>
      </c>
      <c r="E11" s="132">
        <v>9203</v>
      </c>
      <c r="F11" s="173">
        <f t="shared" si="1"/>
        <v>22746</v>
      </c>
      <c r="G11" s="172">
        <f t="shared" si="0"/>
        <v>23767</v>
      </c>
    </row>
    <row r="12" spans="1:7" s="143" customFormat="1" ht="12" customHeight="1" thickBot="1" x14ac:dyDescent="0.25">
      <c r="A12" s="14" t="s">
        <v>64</v>
      </c>
      <c r="B12" s="75" t="s">
        <v>509</v>
      </c>
      <c r="C12" s="132"/>
      <c r="D12" s="132">
        <v>8022</v>
      </c>
      <c r="E12" s="132">
        <v>-6087</v>
      </c>
      <c r="F12" s="173">
        <f t="shared" si="1"/>
        <v>1935</v>
      </c>
      <c r="G12" s="172">
        <f t="shared" si="0"/>
        <v>1935</v>
      </c>
    </row>
    <row r="13" spans="1:7" s="143" customFormat="1" ht="21.75" thickBot="1" x14ac:dyDescent="0.25">
      <c r="A13" s="18" t="s">
        <v>6</v>
      </c>
      <c r="B13" s="73" t="s">
        <v>147</v>
      </c>
      <c r="C13" s="131">
        <f>+C14+C15+C16+C17+C18</f>
        <v>98539</v>
      </c>
      <c r="D13" s="131">
        <f>+D14+D15+D16+D17+D18</f>
        <v>26311</v>
      </c>
      <c r="E13" s="131">
        <f>+E14+E15+E16+E17+E18</f>
        <v>-7745</v>
      </c>
      <c r="F13" s="131">
        <f>+F14+F15+F16+F17+F18</f>
        <v>18566</v>
      </c>
      <c r="G13" s="72">
        <f>+G14+G15+G16+G17+G18</f>
        <v>117105</v>
      </c>
    </row>
    <row r="14" spans="1:7" s="143" customFormat="1" ht="12" customHeight="1" x14ac:dyDescent="0.2">
      <c r="A14" s="13" t="s">
        <v>66</v>
      </c>
      <c r="B14" s="144" t="s">
        <v>148</v>
      </c>
      <c r="C14" s="133"/>
      <c r="D14" s="133"/>
      <c r="E14" s="133"/>
      <c r="F14" s="173">
        <f t="shared" si="1"/>
        <v>0</v>
      </c>
      <c r="G14" s="172">
        <f t="shared" ref="G14:G19" si="2">C14+F14</f>
        <v>0</v>
      </c>
    </row>
    <row r="15" spans="1:7" s="143" customFormat="1" ht="12" customHeight="1" x14ac:dyDescent="0.2">
      <c r="A15" s="12" t="s">
        <v>67</v>
      </c>
      <c r="B15" s="145" t="s">
        <v>149</v>
      </c>
      <c r="C15" s="132"/>
      <c r="D15" s="132"/>
      <c r="E15" s="132"/>
      <c r="F15" s="173">
        <f t="shared" si="1"/>
        <v>0</v>
      </c>
      <c r="G15" s="172">
        <f t="shared" si="2"/>
        <v>0</v>
      </c>
    </row>
    <row r="16" spans="1:7" s="143" customFormat="1" ht="12" customHeight="1" x14ac:dyDescent="0.2">
      <c r="A16" s="12" t="s">
        <v>68</v>
      </c>
      <c r="B16" s="145" t="s">
        <v>290</v>
      </c>
      <c r="C16" s="132"/>
      <c r="D16" s="132"/>
      <c r="E16" s="132"/>
      <c r="F16" s="173">
        <f t="shared" si="1"/>
        <v>0</v>
      </c>
      <c r="G16" s="172">
        <f t="shared" si="2"/>
        <v>0</v>
      </c>
    </row>
    <row r="17" spans="1:7" s="143" customFormat="1" ht="12" customHeight="1" x14ac:dyDescent="0.2">
      <c r="A17" s="12" t="s">
        <v>69</v>
      </c>
      <c r="B17" s="145" t="s">
        <v>291</v>
      </c>
      <c r="C17" s="132"/>
      <c r="D17" s="132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2" t="s">
        <v>70</v>
      </c>
      <c r="B18" s="145" t="s">
        <v>150</v>
      </c>
      <c r="C18" s="132">
        <v>98539</v>
      </c>
      <c r="D18" s="133">
        <v>26311</v>
      </c>
      <c r="E18" s="132">
        <v>-7745</v>
      </c>
      <c r="F18" s="173">
        <f t="shared" si="1"/>
        <v>18566</v>
      </c>
      <c r="G18" s="172">
        <f t="shared" si="2"/>
        <v>117105</v>
      </c>
    </row>
    <row r="19" spans="1:7" s="143" customFormat="1" ht="12" customHeight="1" thickBot="1" x14ac:dyDescent="0.25">
      <c r="A19" s="14" t="s">
        <v>76</v>
      </c>
      <c r="B19" s="75" t="s">
        <v>151</v>
      </c>
      <c r="C19" s="134"/>
      <c r="D19" s="134"/>
      <c r="E19" s="134"/>
      <c r="F19" s="173">
        <f t="shared" si="1"/>
        <v>0</v>
      </c>
      <c r="G19" s="172">
        <f t="shared" si="2"/>
        <v>0</v>
      </c>
    </row>
    <row r="20" spans="1:7" s="143" customFormat="1" ht="21.75" thickBot="1" x14ac:dyDescent="0.25">
      <c r="A20" s="18" t="s">
        <v>7</v>
      </c>
      <c r="B20" s="19" t="s">
        <v>152</v>
      </c>
      <c r="C20" s="131">
        <f>+C21+C22+C23+C24+C25</f>
        <v>488762</v>
      </c>
      <c r="D20" s="131">
        <f>+D21+D22+D23+D24+D25</f>
        <v>-248079</v>
      </c>
      <c r="E20" s="131">
        <f>+E21+E22+E23+E24+E25</f>
        <v>-84040</v>
      </c>
      <c r="F20" s="131">
        <f>+F21+F22+F23+F24+F25</f>
        <v>-332119</v>
      </c>
      <c r="G20" s="72">
        <f>+G21+G22+G23+G24+G25</f>
        <v>156643</v>
      </c>
    </row>
    <row r="21" spans="1:7" s="143" customFormat="1" ht="12" customHeight="1" x14ac:dyDescent="0.2">
      <c r="A21" s="13" t="s">
        <v>49</v>
      </c>
      <c r="B21" s="144" t="s">
        <v>153</v>
      </c>
      <c r="C21" s="133">
        <v>20000</v>
      </c>
      <c r="D21" s="133"/>
      <c r="E21" s="133">
        <v>5972</v>
      </c>
      <c r="F21" s="173">
        <f t="shared" si="1"/>
        <v>5972</v>
      </c>
      <c r="G21" s="172">
        <f t="shared" ref="G21:G26" si="3">C21+F21</f>
        <v>25972</v>
      </c>
    </row>
    <row r="22" spans="1:7" s="143" customFormat="1" ht="12" customHeight="1" x14ac:dyDescent="0.2">
      <c r="A22" s="12" t="s">
        <v>50</v>
      </c>
      <c r="B22" s="145" t="s">
        <v>154</v>
      </c>
      <c r="C22" s="132"/>
      <c r="D22" s="132"/>
      <c r="E22" s="132"/>
      <c r="F22" s="173">
        <f t="shared" si="1"/>
        <v>0</v>
      </c>
      <c r="G22" s="172">
        <f t="shared" si="3"/>
        <v>0</v>
      </c>
    </row>
    <row r="23" spans="1:7" s="143" customFormat="1" ht="12" customHeight="1" x14ac:dyDescent="0.2">
      <c r="A23" s="12" t="s">
        <v>51</v>
      </c>
      <c r="B23" s="145" t="s">
        <v>292</v>
      </c>
      <c r="C23" s="132"/>
      <c r="D23" s="132"/>
      <c r="E23" s="132"/>
      <c r="F23" s="173">
        <f t="shared" si="1"/>
        <v>0</v>
      </c>
      <c r="G23" s="172">
        <f t="shared" si="3"/>
        <v>0</v>
      </c>
    </row>
    <row r="24" spans="1:7" s="143" customFormat="1" ht="12" customHeight="1" x14ac:dyDescent="0.2">
      <c r="A24" s="12" t="s">
        <v>52</v>
      </c>
      <c r="B24" s="145" t="s">
        <v>293</v>
      </c>
      <c r="C24" s="132"/>
      <c r="D24" s="132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2" t="s">
        <v>93</v>
      </c>
      <c r="B25" s="145" t="s">
        <v>155</v>
      </c>
      <c r="C25" s="132">
        <v>468762</v>
      </c>
      <c r="D25" s="132">
        <v>-248079</v>
      </c>
      <c r="E25" s="132">
        <v>-90012</v>
      </c>
      <c r="F25" s="173">
        <f t="shared" si="1"/>
        <v>-338091</v>
      </c>
      <c r="G25" s="172">
        <f t="shared" si="3"/>
        <v>130671</v>
      </c>
    </row>
    <row r="26" spans="1:7" s="143" customFormat="1" ht="12" customHeight="1" thickBot="1" x14ac:dyDescent="0.25">
      <c r="A26" s="14" t="s">
        <v>94</v>
      </c>
      <c r="B26" s="146" t="s">
        <v>156</v>
      </c>
      <c r="C26" s="134">
        <v>426324</v>
      </c>
      <c r="D26" s="134">
        <v>-248079</v>
      </c>
      <c r="E26" s="134">
        <v>-67574</v>
      </c>
      <c r="F26" s="289">
        <f t="shared" si="1"/>
        <v>-315653</v>
      </c>
      <c r="G26" s="172">
        <f t="shared" si="3"/>
        <v>110671</v>
      </c>
    </row>
    <row r="27" spans="1:7" s="143" customFormat="1" ht="12" customHeight="1" thickBot="1" x14ac:dyDescent="0.25">
      <c r="A27" s="18" t="s">
        <v>95</v>
      </c>
      <c r="B27" s="19" t="s">
        <v>429</v>
      </c>
      <c r="C27" s="137">
        <f>+C28+C29+C30+C31+C32+C33+C34</f>
        <v>269405</v>
      </c>
      <c r="D27" s="137">
        <f>+D28+D29+D30+D31+D32+D33+D34</f>
        <v>0</v>
      </c>
      <c r="E27" s="137">
        <f>+E28+E29+E30+E31+E32+E33+E34</f>
        <v>35000</v>
      </c>
      <c r="F27" s="137">
        <f>+F28+F29+F30+F31+F32+F33+F34</f>
        <v>35000</v>
      </c>
      <c r="G27" s="171">
        <f>+G28+G29+G30+G31+G32+G33+G34</f>
        <v>304405</v>
      </c>
    </row>
    <row r="28" spans="1:7" s="143" customFormat="1" ht="12" customHeight="1" x14ac:dyDescent="0.2">
      <c r="A28" s="13" t="s">
        <v>157</v>
      </c>
      <c r="B28" s="144" t="s">
        <v>422</v>
      </c>
      <c r="C28" s="173"/>
      <c r="D28" s="173"/>
      <c r="E28" s="133"/>
      <c r="F28" s="173">
        <f t="shared" si="1"/>
        <v>0</v>
      </c>
      <c r="G28" s="172">
        <f t="shared" ref="G28:G34" si="4">C28+F28</f>
        <v>0</v>
      </c>
    </row>
    <row r="29" spans="1:7" s="143" customFormat="1" ht="12" customHeight="1" x14ac:dyDescent="0.2">
      <c r="A29" s="12" t="s">
        <v>158</v>
      </c>
      <c r="B29" s="145" t="s">
        <v>458</v>
      </c>
      <c r="C29" s="132">
        <v>32000</v>
      </c>
      <c r="D29" s="132"/>
      <c r="E29" s="132"/>
      <c r="F29" s="173">
        <f t="shared" si="1"/>
        <v>0</v>
      </c>
      <c r="G29" s="172">
        <f t="shared" si="4"/>
        <v>32000</v>
      </c>
    </row>
    <row r="30" spans="1:7" s="143" customFormat="1" ht="12" customHeight="1" x14ac:dyDescent="0.2">
      <c r="A30" s="12" t="s">
        <v>159</v>
      </c>
      <c r="B30" s="145" t="s">
        <v>424</v>
      </c>
      <c r="C30" s="132">
        <v>220000</v>
      </c>
      <c r="D30" s="132"/>
      <c r="E30" s="132">
        <v>35000</v>
      </c>
      <c r="F30" s="173">
        <f t="shared" si="1"/>
        <v>35000</v>
      </c>
      <c r="G30" s="172">
        <f t="shared" si="4"/>
        <v>255000</v>
      </c>
    </row>
    <row r="31" spans="1:7" s="143" customFormat="1" ht="12" customHeight="1" x14ac:dyDescent="0.2">
      <c r="A31" s="12" t="s">
        <v>160</v>
      </c>
      <c r="B31" s="145" t="s">
        <v>425</v>
      </c>
      <c r="C31" s="132">
        <v>200</v>
      </c>
      <c r="D31" s="132"/>
      <c r="E31" s="132"/>
      <c r="F31" s="173">
        <f t="shared" si="1"/>
        <v>0</v>
      </c>
      <c r="G31" s="172">
        <f t="shared" si="4"/>
        <v>200</v>
      </c>
    </row>
    <row r="32" spans="1:7" s="143" customFormat="1" ht="12" customHeight="1" x14ac:dyDescent="0.2">
      <c r="A32" s="12" t="s">
        <v>426</v>
      </c>
      <c r="B32" s="145" t="s">
        <v>161</v>
      </c>
      <c r="C32" s="132">
        <v>16500</v>
      </c>
      <c r="D32" s="132"/>
      <c r="E32" s="132"/>
      <c r="F32" s="173">
        <f t="shared" si="1"/>
        <v>0</v>
      </c>
      <c r="G32" s="172">
        <f t="shared" si="4"/>
        <v>16500</v>
      </c>
    </row>
    <row r="33" spans="1:7" s="143" customFormat="1" ht="12" customHeight="1" x14ac:dyDescent="0.2">
      <c r="A33" s="12" t="s">
        <v>427</v>
      </c>
      <c r="B33" s="145" t="s">
        <v>162</v>
      </c>
      <c r="C33" s="132">
        <v>700</v>
      </c>
      <c r="D33" s="132"/>
      <c r="E33" s="132"/>
      <c r="F33" s="173">
        <f t="shared" si="1"/>
        <v>0</v>
      </c>
      <c r="G33" s="172">
        <f t="shared" si="4"/>
        <v>700</v>
      </c>
    </row>
    <row r="34" spans="1:7" s="143" customFormat="1" ht="12" customHeight="1" thickBot="1" x14ac:dyDescent="0.25">
      <c r="A34" s="14" t="s">
        <v>428</v>
      </c>
      <c r="B34" s="146" t="s">
        <v>163</v>
      </c>
      <c r="C34" s="134">
        <v>5</v>
      </c>
      <c r="D34" s="134"/>
      <c r="E34" s="134"/>
      <c r="F34" s="289">
        <f t="shared" si="1"/>
        <v>0</v>
      </c>
      <c r="G34" s="172">
        <f t="shared" si="4"/>
        <v>5</v>
      </c>
    </row>
    <row r="35" spans="1:7" s="143" customFormat="1" ht="12" customHeight="1" thickBot="1" x14ac:dyDescent="0.25">
      <c r="A35" s="18" t="s">
        <v>9</v>
      </c>
      <c r="B35" s="19" t="s">
        <v>299</v>
      </c>
      <c r="C35" s="131">
        <f>SUM(C36:C46)</f>
        <v>355588</v>
      </c>
      <c r="D35" s="131">
        <f>SUM(D36:D46)</f>
        <v>-65369</v>
      </c>
      <c r="E35" s="131">
        <f>SUM(E36:E46)</f>
        <v>-197111</v>
      </c>
      <c r="F35" s="131">
        <f>SUM(F36:F46)</f>
        <v>-262480</v>
      </c>
      <c r="G35" s="72">
        <f>SUM(G36:G46)</f>
        <v>93108</v>
      </c>
    </row>
    <row r="36" spans="1:7" s="143" customFormat="1" ht="12" customHeight="1" x14ac:dyDescent="0.2">
      <c r="A36" s="13" t="s">
        <v>53</v>
      </c>
      <c r="B36" s="144" t="s">
        <v>166</v>
      </c>
      <c r="C36" s="133">
        <v>60</v>
      </c>
      <c r="D36" s="133"/>
      <c r="E36" s="133"/>
      <c r="F36" s="173">
        <f t="shared" si="1"/>
        <v>0</v>
      </c>
      <c r="G36" s="172">
        <f t="shared" ref="G36:G46" si="5">C36+F36</f>
        <v>60</v>
      </c>
    </row>
    <row r="37" spans="1:7" s="143" customFormat="1" ht="12" customHeight="1" x14ac:dyDescent="0.2">
      <c r="A37" s="12" t="s">
        <v>54</v>
      </c>
      <c r="B37" s="145" t="s">
        <v>167</v>
      </c>
      <c r="C37" s="132">
        <v>12584</v>
      </c>
      <c r="D37" s="132"/>
      <c r="E37" s="132">
        <v>2985</v>
      </c>
      <c r="F37" s="173">
        <f t="shared" si="1"/>
        <v>2985</v>
      </c>
      <c r="G37" s="172">
        <f t="shared" si="5"/>
        <v>15569</v>
      </c>
    </row>
    <row r="38" spans="1:7" s="143" customFormat="1" ht="12" customHeight="1" x14ac:dyDescent="0.2">
      <c r="A38" s="12" t="s">
        <v>55</v>
      </c>
      <c r="B38" s="145" t="s">
        <v>168</v>
      </c>
      <c r="C38" s="132">
        <v>5130</v>
      </c>
      <c r="D38" s="132">
        <v>4005</v>
      </c>
      <c r="E38" s="132">
        <v>-3000</v>
      </c>
      <c r="F38" s="173">
        <f t="shared" si="1"/>
        <v>1005</v>
      </c>
      <c r="G38" s="172">
        <f t="shared" si="5"/>
        <v>6135</v>
      </c>
    </row>
    <row r="39" spans="1:7" s="143" customFormat="1" ht="12" customHeight="1" x14ac:dyDescent="0.2">
      <c r="A39" s="12" t="s">
        <v>97</v>
      </c>
      <c r="B39" s="145" t="s">
        <v>169</v>
      </c>
      <c r="C39" s="132">
        <v>7000</v>
      </c>
      <c r="D39" s="132"/>
      <c r="E39" s="132"/>
      <c r="F39" s="173">
        <f t="shared" si="1"/>
        <v>0</v>
      </c>
      <c r="G39" s="172">
        <f t="shared" si="5"/>
        <v>7000</v>
      </c>
    </row>
    <row r="40" spans="1:7" s="143" customFormat="1" ht="12" customHeight="1" x14ac:dyDescent="0.2">
      <c r="A40" s="12" t="s">
        <v>98</v>
      </c>
      <c r="B40" s="145" t="s">
        <v>170</v>
      </c>
      <c r="C40" s="132"/>
      <c r="D40" s="132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2" t="s">
        <v>99</v>
      </c>
      <c r="B41" s="145" t="s">
        <v>171</v>
      </c>
      <c r="C41" s="132">
        <v>4527</v>
      </c>
      <c r="D41" s="132"/>
      <c r="E41" s="132"/>
      <c r="F41" s="173">
        <f t="shared" si="1"/>
        <v>0</v>
      </c>
      <c r="G41" s="172">
        <f t="shared" si="5"/>
        <v>4527</v>
      </c>
    </row>
    <row r="42" spans="1:7" s="143" customFormat="1" ht="12" customHeight="1" x14ac:dyDescent="0.2">
      <c r="A42" s="12" t="s">
        <v>100</v>
      </c>
      <c r="B42" s="145" t="s">
        <v>172</v>
      </c>
      <c r="C42" s="132">
        <v>324868</v>
      </c>
      <c r="D42" s="133">
        <v>-69374</v>
      </c>
      <c r="E42" s="132">
        <v>-197096</v>
      </c>
      <c r="F42" s="173">
        <f t="shared" si="1"/>
        <v>-266470</v>
      </c>
      <c r="G42" s="172">
        <f t="shared" si="5"/>
        <v>58398</v>
      </c>
    </row>
    <row r="43" spans="1:7" s="143" customFormat="1" ht="12" customHeight="1" x14ac:dyDescent="0.2">
      <c r="A43" s="12" t="s">
        <v>101</v>
      </c>
      <c r="B43" s="145" t="s">
        <v>430</v>
      </c>
      <c r="C43" s="132">
        <v>506</v>
      </c>
      <c r="D43" s="132"/>
      <c r="E43" s="132"/>
      <c r="F43" s="173">
        <f t="shared" si="1"/>
        <v>0</v>
      </c>
      <c r="G43" s="172">
        <f t="shared" si="5"/>
        <v>506</v>
      </c>
    </row>
    <row r="44" spans="1:7" s="143" customFormat="1" ht="12" customHeight="1" x14ac:dyDescent="0.2">
      <c r="A44" s="12" t="s">
        <v>164</v>
      </c>
      <c r="B44" s="145" t="s">
        <v>174</v>
      </c>
      <c r="C44" s="135"/>
      <c r="D44" s="135"/>
      <c r="E44" s="135"/>
      <c r="F44" s="290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4" t="s">
        <v>165</v>
      </c>
      <c r="B45" s="146" t="s">
        <v>301</v>
      </c>
      <c r="C45" s="136">
        <v>884</v>
      </c>
      <c r="D45" s="136"/>
      <c r="E45" s="136"/>
      <c r="F45" s="291">
        <f t="shared" si="1"/>
        <v>0</v>
      </c>
      <c r="G45" s="172">
        <f t="shared" si="5"/>
        <v>884</v>
      </c>
    </row>
    <row r="46" spans="1:7" s="143" customFormat="1" ht="12" customHeight="1" thickBot="1" x14ac:dyDescent="0.25">
      <c r="A46" s="14" t="s">
        <v>300</v>
      </c>
      <c r="B46" s="75" t="s">
        <v>175</v>
      </c>
      <c r="C46" s="136">
        <v>29</v>
      </c>
      <c r="D46" s="136"/>
      <c r="E46" s="136"/>
      <c r="F46" s="292">
        <f t="shared" si="1"/>
        <v>0</v>
      </c>
      <c r="G46" s="172">
        <f t="shared" si="5"/>
        <v>29</v>
      </c>
    </row>
    <row r="47" spans="1:7" s="143" customFormat="1" ht="12" customHeight="1" thickBot="1" x14ac:dyDescent="0.25">
      <c r="A47" s="18" t="s">
        <v>10</v>
      </c>
      <c r="B47" s="19" t="s">
        <v>176</v>
      </c>
      <c r="C47" s="131">
        <f>SUM(C48:C52)</f>
        <v>31254</v>
      </c>
      <c r="D47" s="131">
        <f>SUM(D48:D52)</f>
        <v>-24600</v>
      </c>
      <c r="E47" s="131">
        <f>SUM(E48:E52)</f>
        <v>0</v>
      </c>
      <c r="F47" s="131">
        <f>SUM(F48:F52)</f>
        <v>-24600</v>
      </c>
      <c r="G47" s="72">
        <f>SUM(G48:G52)</f>
        <v>6654</v>
      </c>
    </row>
    <row r="48" spans="1:7" s="143" customFormat="1" ht="12" customHeight="1" x14ac:dyDescent="0.2">
      <c r="A48" s="13" t="s">
        <v>56</v>
      </c>
      <c r="B48" s="144" t="s">
        <v>180</v>
      </c>
      <c r="C48" s="174"/>
      <c r="D48" s="174"/>
      <c r="E48" s="174"/>
      <c r="F48" s="290">
        <f t="shared" si="1"/>
        <v>0</v>
      </c>
      <c r="G48" s="232">
        <f>C48+F48</f>
        <v>0</v>
      </c>
    </row>
    <row r="49" spans="1:7" s="143" customFormat="1" ht="12" customHeight="1" x14ac:dyDescent="0.2">
      <c r="A49" s="12" t="s">
        <v>57</v>
      </c>
      <c r="B49" s="145" t="s">
        <v>181</v>
      </c>
      <c r="C49" s="135">
        <v>31254</v>
      </c>
      <c r="D49" s="174">
        <v>-24600</v>
      </c>
      <c r="E49" s="135"/>
      <c r="F49" s="290">
        <f t="shared" si="1"/>
        <v>-24600</v>
      </c>
      <c r="G49" s="232">
        <f>C49+F49</f>
        <v>6654</v>
      </c>
    </row>
    <row r="50" spans="1:7" s="143" customFormat="1" ht="12" customHeight="1" x14ac:dyDescent="0.2">
      <c r="A50" s="12" t="s">
        <v>177</v>
      </c>
      <c r="B50" s="145" t="s">
        <v>182</v>
      </c>
      <c r="C50" s="135"/>
      <c r="D50" s="135"/>
      <c r="E50" s="135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2" t="s">
        <v>178</v>
      </c>
      <c r="B51" s="145" t="s">
        <v>183</v>
      </c>
      <c r="C51" s="135"/>
      <c r="D51" s="135"/>
      <c r="E51" s="135"/>
      <c r="F51" s="290">
        <f t="shared" si="1"/>
        <v>0</v>
      </c>
      <c r="G51" s="232">
        <f>C51+F51</f>
        <v>0</v>
      </c>
    </row>
    <row r="52" spans="1:7" s="143" customFormat="1" ht="12" customHeight="1" thickBot="1" x14ac:dyDescent="0.25">
      <c r="A52" s="14" t="s">
        <v>179</v>
      </c>
      <c r="B52" s="75" t="s">
        <v>184</v>
      </c>
      <c r="C52" s="136"/>
      <c r="D52" s="136"/>
      <c r="E52" s="136"/>
      <c r="F52" s="291">
        <f t="shared" si="1"/>
        <v>0</v>
      </c>
      <c r="G52" s="232">
        <f>C52+F52</f>
        <v>0</v>
      </c>
    </row>
    <row r="53" spans="1:7" s="143" customFormat="1" ht="12" customHeight="1" thickBot="1" x14ac:dyDescent="0.25">
      <c r="A53" s="18" t="s">
        <v>102</v>
      </c>
      <c r="B53" s="19" t="s">
        <v>185</v>
      </c>
      <c r="C53" s="131">
        <f>SUM(C54:C56)</f>
        <v>500</v>
      </c>
      <c r="D53" s="131">
        <f>SUM(D54:D56)</f>
        <v>0</v>
      </c>
      <c r="E53" s="131">
        <f>SUM(E54:E56)</f>
        <v>0</v>
      </c>
      <c r="F53" s="131">
        <f>SUM(F54:F56)</f>
        <v>0</v>
      </c>
      <c r="G53" s="72">
        <f>SUM(G54:G56)</f>
        <v>500</v>
      </c>
    </row>
    <row r="54" spans="1:7" s="143" customFormat="1" ht="12" customHeight="1" x14ac:dyDescent="0.2">
      <c r="A54" s="13" t="s">
        <v>58</v>
      </c>
      <c r="B54" s="144" t="s">
        <v>186</v>
      </c>
      <c r="C54" s="133"/>
      <c r="D54" s="133"/>
      <c r="E54" s="133"/>
      <c r="F54" s="173">
        <f t="shared" si="1"/>
        <v>0</v>
      </c>
      <c r="G54" s="172">
        <f>C54+F54</f>
        <v>0</v>
      </c>
    </row>
    <row r="55" spans="1:7" s="143" customFormat="1" ht="22.5" x14ac:dyDescent="0.2">
      <c r="A55" s="12" t="s">
        <v>59</v>
      </c>
      <c r="B55" s="145" t="s">
        <v>294</v>
      </c>
      <c r="C55" s="132">
        <v>500</v>
      </c>
      <c r="D55" s="132"/>
      <c r="E55" s="132"/>
      <c r="F55" s="173">
        <f t="shared" si="1"/>
        <v>0</v>
      </c>
      <c r="G55" s="172">
        <f>C55+F55</f>
        <v>500</v>
      </c>
    </row>
    <row r="56" spans="1:7" s="143" customFormat="1" ht="12" customHeight="1" x14ac:dyDescent="0.2">
      <c r="A56" s="12" t="s">
        <v>189</v>
      </c>
      <c r="B56" s="145" t="s">
        <v>187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thickBot="1" x14ac:dyDescent="0.25">
      <c r="A57" s="14" t="s">
        <v>190</v>
      </c>
      <c r="B57" s="75" t="s">
        <v>188</v>
      </c>
      <c r="C57" s="134"/>
      <c r="D57" s="134"/>
      <c r="E57" s="134"/>
      <c r="F57" s="289">
        <f t="shared" si="1"/>
        <v>0</v>
      </c>
      <c r="G57" s="172">
        <f>C57+F57</f>
        <v>0</v>
      </c>
    </row>
    <row r="58" spans="1:7" s="143" customFormat="1" ht="12" customHeight="1" thickBot="1" x14ac:dyDescent="0.25">
      <c r="A58" s="18" t="s">
        <v>12</v>
      </c>
      <c r="B58" s="73" t="s">
        <v>191</v>
      </c>
      <c r="C58" s="131">
        <f>SUM(C59:C61)</f>
        <v>4650</v>
      </c>
      <c r="D58" s="131">
        <f>SUM(D59:D61)</f>
        <v>20157</v>
      </c>
      <c r="E58" s="131">
        <f>SUM(E59:E61)</f>
        <v>0</v>
      </c>
      <c r="F58" s="131">
        <f>SUM(F59:F61)</f>
        <v>20157</v>
      </c>
      <c r="G58" s="72">
        <f>SUM(G59:G61)</f>
        <v>24807</v>
      </c>
    </row>
    <row r="59" spans="1:7" s="143" customFormat="1" ht="12" customHeight="1" x14ac:dyDescent="0.2">
      <c r="A59" s="13" t="s">
        <v>103</v>
      </c>
      <c r="B59" s="144" t="s">
        <v>193</v>
      </c>
      <c r="C59" s="135"/>
      <c r="D59" s="135"/>
      <c r="E59" s="135"/>
      <c r="F59" s="293">
        <f t="shared" si="1"/>
        <v>0</v>
      </c>
      <c r="G59" s="231">
        <f>C59+F59</f>
        <v>0</v>
      </c>
    </row>
    <row r="60" spans="1:7" s="143" customFormat="1" ht="22.5" x14ac:dyDescent="0.2">
      <c r="A60" s="12" t="s">
        <v>104</v>
      </c>
      <c r="B60" s="145" t="s">
        <v>295</v>
      </c>
      <c r="C60" s="135">
        <v>4650</v>
      </c>
      <c r="D60" s="135">
        <v>2532</v>
      </c>
      <c r="E60" s="135"/>
      <c r="F60" s="293">
        <f t="shared" si="1"/>
        <v>2532</v>
      </c>
      <c r="G60" s="231">
        <f>C60+F60</f>
        <v>7182</v>
      </c>
    </row>
    <row r="61" spans="1:7" s="143" customFormat="1" ht="12" customHeight="1" x14ac:dyDescent="0.2">
      <c r="A61" s="12" t="s">
        <v>124</v>
      </c>
      <c r="B61" s="145" t="s">
        <v>194</v>
      </c>
      <c r="C61" s="135"/>
      <c r="D61" s="135">
        <v>17625</v>
      </c>
      <c r="E61" s="135"/>
      <c r="F61" s="293">
        <f t="shared" si="1"/>
        <v>17625</v>
      </c>
      <c r="G61" s="231">
        <f>C61+F61</f>
        <v>17625</v>
      </c>
    </row>
    <row r="62" spans="1:7" s="143" customFormat="1" ht="12" customHeight="1" thickBot="1" x14ac:dyDescent="0.25">
      <c r="A62" s="14" t="s">
        <v>192</v>
      </c>
      <c r="B62" s="75" t="s">
        <v>195</v>
      </c>
      <c r="C62" s="135"/>
      <c r="D62" s="135"/>
      <c r="E62" s="135"/>
      <c r="F62" s="293">
        <f t="shared" si="1"/>
        <v>0</v>
      </c>
      <c r="G62" s="231">
        <f>C62+F62</f>
        <v>0</v>
      </c>
    </row>
    <row r="63" spans="1:7" s="143" customFormat="1" ht="12" customHeight="1" thickBot="1" x14ac:dyDescent="0.25">
      <c r="A63" s="183" t="s">
        <v>341</v>
      </c>
      <c r="B63" s="19" t="s">
        <v>196</v>
      </c>
      <c r="C63" s="137">
        <f>+C6+C13+C20+C27+C35+C47+C53+C58</f>
        <v>1684607</v>
      </c>
      <c r="D63" s="137">
        <f>+D6+D13+D20+D27+D35+D47+D53+D58</f>
        <v>-256953</v>
      </c>
      <c r="E63" s="137">
        <f>+E6+E13+E20+E27+E35+E47+E53+E58</f>
        <v>-248001</v>
      </c>
      <c r="F63" s="137">
        <f>+F6+F13+F20+F27+F35+F47+F53+F58</f>
        <v>-504954</v>
      </c>
      <c r="G63" s="171">
        <f>+G6+G13+G20+G27+G35+G47+G53+G58</f>
        <v>1179653</v>
      </c>
    </row>
    <row r="64" spans="1:7" s="143" customFormat="1" ht="12" customHeight="1" thickBot="1" x14ac:dyDescent="0.25">
      <c r="A64" s="175" t="s">
        <v>197</v>
      </c>
      <c r="B64" s="73" t="s">
        <v>198</v>
      </c>
      <c r="C64" s="131">
        <f>SUM(C65:C67)</f>
        <v>0</v>
      </c>
      <c r="D64" s="131">
        <f>SUM(D65:D67)</f>
        <v>0</v>
      </c>
      <c r="E64" s="131">
        <f>SUM(E65:E67)</f>
        <v>0</v>
      </c>
      <c r="F64" s="131">
        <f>SUM(F65:F67)</f>
        <v>0</v>
      </c>
      <c r="G64" s="72">
        <f>SUM(G65:G67)</f>
        <v>0</v>
      </c>
    </row>
    <row r="65" spans="1:7" s="143" customFormat="1" ht="12" customHeight="1" x14ac:dyDescent="0.2">
      <c r="A65" s="13" t="s">
        <v>226</v>
      </c>
      <c r="B65" s="144" t="s">
        <v>199</v>
      </c>
      <c r="C65" s="135"/>
      <c r="D65" s="135"/>
      <c r="E65" s="135"/>
      <c r="F65" s="293">
        <f>D65+E65</f>
        <v>0</v>
      </c>
      <c r="G65" s="231">
        <f>C65+F65</f>
        <v>0</v>
      </c>
    </row>
    <row r="66" spans="1:7" s="143" customFormat="1" ht="12" customHeight="1" x14ac:dyDescent="0.2">
      <c r="A66" s="12" t="s">
        <v>235</v>
      </c>
      <c r="B66" s="145" t="s">
        <v>200</v>
      </c>
      <c r="C66" s="135"/>
      <c r="D66" s="135"/>
      <c r="E66" s="135"/>
      <c r="F66" s="293">
        <f>D66+E66</f>
        <v>0</v>
      </c>
      <c r="G66" s="231">
        <f>C66+F66</f>
        <v>0</v>
      </c>
    </row>
    <row r="67" spans="1:7" s="143" customFormat="1" ht="12" customHeight="1" thickBot="1" x14ac:dyDescent="0.25">
      <c r="A67" s="16" t="s">
        <v>236</v>
      </c>
      <c r="B67" s="308" t="s">
        <v>326</v>
      </c>
      <c r="C67" s="266"/>
      <c r="D67" s="266"/>
      <c r="E67" s="266"/>
      <c r="F67" s="292">
        <f>D67+E67</f>
        <v>0</v>
      </c>
      <c r="G67" s="309">
        <f>C67+F67</f>
        <v>0</v>
      </c>
    </row>
    <row r="68" spans="1:7" s="143" customFormat="1" ht="12" customHeight="1" thickBot="1" x14ac:dyDescent="0.25">
      <c r="A68" s="175" t="s">
        <v>202</v>
      </c>
      <c r="B68" s="73" t="s">
        <v>203</v>
      </c>
      <c r="C68" s="131">
        <f>SUM(C69:C72)</f>
        <v>0</v>
      </c>
      <c r="D68" s="131">
        <f>SUM(D69:D72)</f>
        <v>0</v>
      </c>
      <c r="E68" s="131">
        <f>SUM(E69:E72)</f>
        <v>0</v>
      </c>
      <c r="F68" s="131">
        <f>SUM(F69:F72)</f>
        <v>0</v>
      </c>
      <c r="G68" s="72">
        <f>SUM(G69:G72)</f>
        <v>0</v>
      </c>
    </row>
    <row r="69" spans="1:7" s="143" customFormat="1" ht="12" customHeight="1" x14ac:dyDescent="0.2">
      <c r="A69" s="13" t="s">
        <v>81</v>
      </c>
      <c r="B69" s="144" t="s">
        <v>204</v>
      </c>
      <c r="C69" s="135"/>
      <c r="D69" s="135"/>
      <c r="E69" s="135"/>
      <c r="F69" s="293">
        <f>D69+E69</f>
        <v>0</v>
      </c>
      <c r="G69" s="231">
        <f>C69+F69</f>
        <v>0</v>
      </c>
    </row>
    <row r="70" spans="1:7" s="143" customFormat="1" ht="12" customHeight="1" x14ac:dyDescent="0.2">
      <c r="A70" s="12" t="s">
        <v>82</v>
      </c>
      <c r="B70" s="144" t="s">
        <v>444</v>
      </c>
      <c r="C70" s="135"/>
      <c r="D70" s="135"/>
      <c r="E70" s="135"/>
      <c r="F70" s="293">
        <f>D70+E70</f>
        <v>0</v>
      </c>
      <c r="G70" s="231">
        <f>C70+F70</f>
        <v>0</v>
      </c>
    </row>
    <row r="71" spans="1:7" s="143" customFormat="1" ht="12" customHeight="1" x14ac:dyDescent="0.2">
      <c r="A71" s="12" t="s">
        <v>227</v>
      </c>
      <c r="B71" s="144" t="s">
        <v>205</v>
      </c>
      <c r="C71" s="135"/>
      <c r="D71" s="135"/>
      <c r="E71" s="135"/>
      <c r="F71" s="293">
        <f>D71+E71</f>
        <v>0</v>
      </c>
      <c r="G71" s="231">
        <f>C71+F71</f>
        <v>0</v>
      </c>
    </row>
    <row r="72" spans="1:7" s="143" customFormat="1" ht="12" customHeight="1" thickBot="1" x14ac:dyDescent="0.25">
      <c r="A72" s="14" t="s">
        <v>228</v>
      </c>
      <c r="B72" s="251" t="s">
        <v>445</v>
      </c>
      <c r="C72" s="135"/>
      <c r="D72" s="135"/>
      <c r="E72" s="135"/>
      <c r="F72" s="293">
        <f>D72+E72</f>
        <v>0</v>
      </c>
      <c r="G72" s="231">
        <f>C72+F72</f>
        <v>0</v>
      </c>
    </row>
    <row r="73" spans="1:7" s="143" customFormat="1" ht="12" customHeight="1" thickBot="1" x14ac:dyDescent="0.25">
      <c r="A73" s="175" t="s">
        <v>206</v>
      </c>
      <c r="B73" s="73" t="s">
        <v>207</v>
      </c>
      <c r="C73" s="131">
        <f>SUM(C74:C75)</f>
        <v>1113210</v>
      </c>
      <c r="D73" s="131">
        <f>SUM(D74:D75)</f>
        <v>27875</v>
      </c>
      <c r="E73" s="131">
        <f>SUM(E74:E75)</f>
        <v>0</v>
      </c>
      <c r="F73" s="131">
        <f>SUM(F74:F75)</f>
        <v>27875</v>
      </c>
      <c r="G73" s="72">
        <f>SUM(G74:G75)</f>
        <v>1141085</v>
      </c>
    </row>
    <row r="74" spans="1:7" s="143" customFormat="1" ht="12.75" x14ac:dyDescent="0.2">
      <c r="A74" s="13" t="s">
        <v>229</v>
      </c>
      <c r="B74" s="144" t="s">
        <v>208</v>
      </c>
      <c r="C74" s="135">
        <v>1113210</v>
      </c>
      <c r="D74" s="135">
        <v>27875</v>
      </c>
      <c r="E74" s="135"/>
      <c r="F74" s="293">
        <f>D74+E74</f>
        <v>27875</v>
      </c>
      <c r="G74" s="231">
        <f>C74+F74</f>
        <v>1141085</v>
      </c>
    </row>
    <row r="75" spans="1:7" s="143" customFormat="1" ht="12" customHeight="1" thickBot="1" x14ac:dyDescent="0.25">
      <c r="A75" s="14" t="s">
        <v>230</v>
      </c>
      <c r="B75" s="75" t="s">
        <v>209</v>
      </c>
      <c r="C75" s="135"/>
      <c r="D75" s="135"/>
      <c r="E75" s="135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210</v>
      </c>
      <c r="B76" s="73" t="s">
        <v>211</v>
      </c>
      <c r="C76" s="131">
        <f>SUM(C77:C79)</f>
        <v>0</v>
      </c>
      <c r="D76" s="131">
        <f>SUM(D77:D79)</f>
        <v>0</v>
      </c>
      <c r="E76" s="131">
        <f>SUM(E77:E79)</f>
        <v>0</v>
      </c>
      <c r="F76" s="131">
        <f>SUM(F77:F79)</f>
        <v>0</v>
      </c>
      <c r="G76" s="72">
        <f>SUM(G77:G79)</f>
        <v>0</v>
      </c>
    </row>
    <row r="77" spans="1:7" s="143" customFormat="1" ht="12" customHeight="1" x14ac:dyDescent="0.2">
      <c r="A77" s="13" t="s">
        <v>231</v>
      </c>
      <c r="B77" s="144" t="s">
        <v>212</v>
      </c>
      <c r="C77" s="135"/>
      <c r="D77" s="135"/>
      <c r="E77" s="135"/>
      <c r="F77" s="293">
        <f>D77+E77</f>
        <v>0</v>
      </c>
      <c r="G77" s="231">
        <f>C77+F77</f>
        <v>0</v>
      </c>
    </row>
    <row r="78" spans="1:7" s="143" customFormat="1" ht="12" customHeight="1" x14ac:dyDescent="0.2">
      <c r="A78" s="12" t="s">
        <v>232</v>
      </c>
      <c r="B78" s="145" t="s">
        <v>213</v>
      </c>
      <c r="C78" s="135"/>
      <c r="D78" s="135"/>
      <c r="E78" s="135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4" t="s">
        <v>233</v>
      </c>
      <c r="B79" s="75" t="s">
        <v>446</v>
      </c>
      <c r="C79" s="135"/>
      <c r="D79" s="135"/>
      <c r="E79" s="135"/>
      <c r="F79" s="293">
        <f>D79+E79</f>
        <v>0</v>
      </c>
      <c r="G79" s="231">
        <f>C79+F79</f>
        <v>0</v>
      </c>
    </row>
    <row r="80" spans="1:7" s="143" customFormat="1" ht="12" customHeight="1" thickBot="1" x14ac:dyDescent="0.25">
      <c r="A80" s="175" t="s">
        <v>214</v>
      </c>
      <c r="B80" s="73" t="s">
        <v>234</v>
      </c>
      <c r="C80" s="131">
        <f>SUM(C81:C84)</f>
        <v>0</v>
      </c>
      <c r="D80" s="131">
        <f>SUM(D81:D84)</f>
        <v>0</v>
      </c>
      <c r="E80" s="131">
        <f>SUM(E81:E84)</f>
        <v>0</v>
      </c>
      <c r="F80" s="131">
        <f>SUM(F81:F84)</f>
        <v>0</v>
      </c>
      <c r="G80" s="72">
        <f>SUM(G81:G84)</f>
        <v>0</v>
      </c>
    </row>
    <row r="81" spans="1:7" s="143" customFormat="1" ht="12" customHeight="1" x14ac:dyDescent="0.2">
      <c r="A81" s="147" t="s">
        <v>215</v>
      </c>
      <c r="B81" s="144" t="s">
        <v>216</v>
      </c>
      <c r="C81" s="135"/>
      <c r="D81" s="135"/>
      <c r="E81" s="135"/>
      <c r="F81" s="293">
        <f t="shared" ref="F81:F86" si="6">D81+E81</f>
        <v>0</v>
      </c>
      <c r="G81" s="231">
        <f t="shared" ref="G81:G86" si="7">C81+F81</f>
        <v>0</v>
      </c>
    </row>
    <row r="82" spans="1:7" s="143" customFormat="1" ht="12" customHeight="1" x14ac:dyDescent="0.2">
      <c r="A82" s="148" t="s">
        <v>217</v>
      </c>
      <c r="B82" s="145" t="s">
        <v>218</v>
      </c>
      <c r="C82" s="135"/>
      <c r="D82" s="135"/>
      <c r="E82" s="135"/>
      <c r="F82" s="293">
        <f t="shared" si="6"/>
        <v>0</v>
      </c>
      <c r="G82" s="231">
        <f t="shared" si="7"/>
        <v>0</v>
      </c>
    </row>
    <row r="83" spans="1:7" s="143" customFormat="1" ht="12" customHeight="1" x14ac:dyDescent="0.2">
      <c r="A83" s="148" t="s">
        <v>219</v>
      </c>
      <c r="B83" s="145" t="s">
        <v>220</v>
      </c>
      <c r="C83" s="135"/>
      <c r="D83" s="135"/>
      <c r="E83" s="135"/>
      <c r="F83" s="293">
        <f t="shared" si="6"/>
        <v>0</v>
      </c>
      <c r="G83" s="231">
        <f t="shared" si="7"/>
        <v>0</v>
      </c>
    </row>
    <row r="84" spans="1:7" s="143" customFormat="1" ht="12" customHeight="1" thickBot="1" x14ac:dyDescent="0.25">
      <c r="A84" s="149" t="s">
        <v>221</v>
      </c>
      <c r="B84" s="75" t="s">
        <v>222</v>
      </c>
      <c r="C84" s="135"/>
      <c r="D84" s="135"/>
      <c r="E84" s="135"/>
      <c r="F84" s="293">
        <f t="shared" si="6"/>
        <v>0</v>
      </c>
      <c r="G84" s="231">
        <f t="shared" si="7"/>
        <v>0</v>
      </c>
    </row>
    <row r="85" spans="1:7" s="143" customFormat="1" ht="12" customHeight="1" thickBot="1" x14ac:dyDescent="0.25">
      <c r="A85" s="175" t="s">
        <v>223</v>
      </c>
      <c r="B85" s="73" t="s">
        <v>340</v>
      </c>
      <c r="C85" s="177"/>
      <c r="D85" s="177"/>
      <c r="E85" s="177"/>
      <c r="F85" s="131">
        <f t="shared" si="6"/>
        <v>0</v>
      </c>
      <c r="G85" s="72">
        <f t="shared" si="7"/>
        <v>0</v>
      </c>
    </row>
    <row r="86" spans="1:7" s="143" customFormat="1" ht="13.5" customHeight="1" thickBot="1" x14ac:dyDescent="0.25">
      <c r="A86" s="175" t="s">
        <v>225</v>
      </c>
      <c r="B86" s="73" t="s">
        <v>224</v>
      </c>
      <c r="C86" s="177"/>
      <c r="D86" s="177"/>
      <c r="E86" s="177"/>
      <c r="F86" s="131">
        <f t="shared" si="6"/>
        <v>0</v>
      </c>
      <c r="G86" s="72">
        <f t="shared" si="7"/>
        <v>0</v>
      </c>
    </row>
    <row r="87" spans="1:7" s="143" customFormat="1" ht="15.75" customHeight="1" thickBot="1" x14ac:dyDescent="0.25">
      <c r="A87" s="175" t="s">
        <v>237</v>
      </c>
      <c r="B87" s="150" t="s">
        <v>343</v>
      </c>
      <c r="C87" s="137">
        <f>+C64+C68+C73+C76+C80+C86+C85</f>
        <v>1113210</v>
      </c>
      <c r="D87" s="137">
        <f>+D64+D68+D73+D76+D80+D86+D85</f>
        <v>27875</v>
      </c>
      <c r="E87" s="137">
        <f>+E64+E68+E73+E76+E80+E86+E85</f>
        <v>0</v>
      </c>
      <c r="F87" s="137">
        <f>+F64+F68+F73+F76+F80+F86+F85</f>
        <v>27875</v>
      </c>
      <c r="G87" s="171">
        <f>+G64+G68+G73+G76+G80+G86+G85</f>
        <v>1141085</v>
      </c>
    </row>
    <row r="88" spans="1:7" s="143" customFormat="1" ht="25.5" customHeight="1" thickBot="1" x14ac:dyDescent="0.25">
      <c r="A88" s="176" t="s">
        <v>342</v>
      </c>
      <c r="B88" s="151" t="s">
        <v>344</v>
      </c>
      <c r="C88" s="137">
        <f>+C63+C87</f>
        <v>2797817</v>
      </c>
      <c r="D88" s="137">
        <f>+D63+D87</f>
        <v>-229078</v>
      </c>
      <c r="E88" s="137">
        <f>+E63+E87</f>
        <v>-248001</v>
      </c>
      <c r="F88" s="137">
        <f>+F63+F87</f>
        <v>-477079</v>
      </c>
      <c r="G88" s="171">
        <f>+G63+G87</f>
        <v>2320738</v>
      </c>
    </row>
    <row r="89" spans="1:7" s="143" customFormat="1" ht="30.75" customHeight="1" x14ac:dyDescent="0.2">
      <c r="A89" s="3"/>
      <c r="B89" s="4"/>
      <c r="C89" s="77"/>
    </row>
    <row r="90" spans="1:7" ht="16.5" customHeight="1" x14ac:dyDescent="0.25">
      <c r="A90" s="362" t="s">
        <v>33</v>
      </c>
      <c r="B90" s="362"/>
      <c r="C90" s="362"/>
      <c r="D90" s="362"/>
      <c r="E90" s="362"/>
      <c r="F90" s="362"/>
      <c r="G90" s="362"/>
    </row>
    <row r="91" spans="1:7" ht="16.5" customHeight="1" thickBot="1" x14ac:dyDescent="0.3">
      <c r="A91" s="364" t="s">
        <v>84</v>
      </c>
      <c r="B91" s="364"/>
      <c r="C91" s="50"/>
      <c r="G91" s="50" t="str">
        <f>G2</f>
        <v>Forintban!</v>
      </c>
    </row>
    <row r="92" spans="1:7" x14ac:dyDescent="0.25">
      <c r="A92" s="365" t="s">
        <v>48</v>
      </c>
      <c r="B92" s="367" t="s">
        <v>377</v>
      </c>
      <c r="C92" s="369" t="str">
        <f>+CONCATENATE(LEFT(ÖSSZEFÜGGÉSEK!A6,4),". évi")</f>
        <v>2018. évi</v>
      </c>
      <c r="D92" s="370"/>
      <c r="E92" s="371"/>
      <c r="F92" s="371"/>
      <c r="G92" s="372"/>
    </row>
    <row r="93" spans="1:7" ht="48.75" thickBot="1" x14ac:dyDescent="0.3">
      <c r="A93" s="366"/>
      <c r="B93" s="368"/>
      <c r="C93" s="301" t="s">
        <v>376</v>
      </c>
      <c r="D93" s="302" t="s">
        <v>452</v>
      </c>
      <c r="E93" s="302" t="s">
        <v>521</v>
      </c>
      <c r="F93" s="303" t="s">
        <v>448</v>
      </c>
      <c r="G93" s="304" t="s">
        <v>519</v>
      </c>
    </row>
    <row r="94" spans="1:7" s="142" customFormat="1" ht="12" customHeight="1" thickBot="1" x14ac:dyDescent="0.25">
      <c r="A94" s="25" t="s">
        <v>352</v>
      </c>
      <c r="B94" s="26" t="s">
        <v>353</v>
      </c>
      <c r="C94" s="305" t="s">
        <v>354</v>
      </c>
      <c r="D94" s="305" t="s">
        <v>356</v>
      </c>
      <c r="E94" s="306" t="s">
        <v>355</v>
      </c>
      <c r="F94" s="306" t="s">
        <v>453</v>
      </c>
      <c r="G94" s="307" t="s">
        <v>454</v>
      </c>
    </row>
    <row r="95" spans="1:7" ht="12" customHeight="1" thickBot="1" x14ac:dyDescent="0.3">
      <c r="A95" s="20" t="s">
        <v>5</v>
      </c>
      <c r="B95" s="24" t="s">
        <v>302</v>
      </c>
      <c r="C95" s="130">
        <f>C96+C97+C98+C99+C100+C113</f>
        <v>1312243</v>
      </c>
      <c r="D95" s="130">
        <f>D96+D97+D98+D99+D100+D113</f>
        <v>-20254</v>
      </c>
      <c r="E95" s="130">
        <f>+E96+E97+E98+E99+E100+E113</f>
        <v>519990</v>
      </c>
      <c r="F95" s="130">
        <f>F96+F97+F98+F99+F100+F113</f>
        <v>499736</v>
      </c>
      <c r="G95" s="186">
        <f>G96+G97+G98+G99+G100+G113</f>
        <v>1811979</v>
      </c>
    </row>
    <row r="96" spans="1:7" ht="12" customHeight="1" x14ac:dyDescent="0.25">
      <c r="A96" s="15" t="s">
        <v>60</v>
      </c>
      <c r="B96" s="8" t="s">
        <v>34</v>
      </c>
      <c r="C96" s="213">
        <v>151485</v>
      </c>
      <c r="D96" s="190">
        <v>15499</v>
      </c>
      <c r="E96" s="190">
        <v>-4975</v>
      </c>
      <c r="F96" s="294">
        <f t="shared" ref="F96:F115" si="8">D96+E96</f>
        <v>10524</v>
      </c>
      <c r="G96" s="233">
        <f t="shared" ref="G96:G115" si="9">C96+F96</f>
        <v>162009</v>
      </c>
    </row>
    <row r="97" spans="1:7" ht="12" customHeight="1" x14ac:dyDescent="0.25">
      <c r="A97" s="12" t="s">
        <v>61</v>
      </c>
      <c r="B97" s="6" t="s">
        <v>105</v>
      </c>
      <c r="C97" s="132">
        <v>28334</v>
      </c>
      <c r="D97" s="132">
        <v>2248</v>
      </c>
      <c r="E97" s="132">
        <v>747</v>
      </c>
      <c r="F97" s="295">
        <f t="shared" si="8"/>
        <v>2995</v>
      </c>
      <c r="G97" s="229">
        <f t="shared" si="9"/>
        <v>31329</v>
      </c>
    </row>
    <row r="98" spans="1:7" ht="12" customHeight="1" x14ac:dyDescent="0.25">
      <c r="A98" s="12" t="s">
        <v>62</v>
      </c>
      <c r="B98" s="6" t="s">
        <v>79</v>
      </c>
      <c r="C98" s="134">
        <v>579757</v>
      </c>
      <c r="D98" s="134">
        <v>-49181</v>
      </c>
      <c r="E98" s="134">
        <v>-248043</v>
      </c>
      <c r="F98" s="296">
        <f t="shared" si="8"/>
        <v>-297224</v>
      </c>
      <c r="G98" s="230">
        <f t="shared" si="9"/>
        <v>282533</v>
      </c>
    </row>
    <row r="99" spans="1:7" ht="12" customHeight="1" x14ac:dyDescent="0.25">
      <c r="A99" s="12" t="s">
        <v>63</v>
      </c>
      <c r="B99" s="9" t="s">
        <v>106</v>
      </c>
      <c r="C99" s="134">
        <v>24131</v>
      </c>
      <c r="D99" s="134">
        <v>4713</v>
      </c>
      <c r="E99" s="134"/>
      <c r="F99" s="296">
        <f t="shared" si="8"/>
        <v>4713</v>
      </c>
      <c r="G99" s="230">
        <f t="shared" si="9"/>
        <v>28844</v>
      </c>
    </row>
    <row r="100" spans="1:7" ht="12" customHeight="1" x14ac:dyDescent="0.25">
      <c r="A100" s="12" t="s">
        <v>71</v>
      </c>
      <c r="B100" s="17" t="s">
        <v>107</v>
      </c>
      <c r="C100" s="134">
        <f>C101+C102+C103+C104+C105+C106+C107+C108+C109+C110+C111+C112</f>
        <v>469498</v>
      </c>
      <c r="D100" s="134">
        <v>21497</v>
      </c>
      <c r="E100" s="134">
        <v>-8907</v>
      </c>
      <c r="F100" s="296">
        <f t="shared" si="8"/>
        <v>12590</v>
      </c>
      <c r="G100" s="230">
        <f t="shared" si="9"/>
        <v>482088</v>
      </c>
    </row>
    <row r="101" spans="1:7" ht="12" customHeight="1" x14ac:dyDescent="0.25">
      <c r="A101" s="12" t="s">
        <v>64</v>
      </c>
      <c r="B101" s="6" t="s">
        <v>307</v>
      </c>
      <c r="C101" s="134"/>
      <c r="D101" s="134">
        <v>80</v>
      </c>
      <c r="E101" s="134"/>
      <c r="F101" s="296">
        <f t="shared" si="8"/>
        <v>80</v>
      </c>
      <c r="G101" s="230">
        <f t="shared" si="9"/>
        <v>80</v>
      </c>
    </row>
    <row r="102" spans="1:7" ht="12" customHeight="1" x14ac:dyDescent="0.25">
      <c r="A102" s="12" t="s">
        <v>65</v>
      </c>
      <c r="B102" s="53" t="s">
        <v>306</v>
      </c>
      <c r="C102" s="134"/>
      <c r="D102" s="134"/>
      <c r="E102" s="134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2" t="s">
        <v>72</v>
      </c>
      <c r="B103" s="53" t="s">
        <v>305</v>
      </c>
      <c r="C103" s="134"/>
      <c r="D103" s="134"/>
      <c r="E103" s="134"/>
      <c r="F103" s="296">
        <f t="shared" si="8"/>
        <v>0</v>
      </c>
      <c r="G103" s="230">
        <f t="shared" si="9"/>
        <v>0</v>
      </c>
    </row>
    <row r="104" spans="1:7" x14ac:dyDescent="0.25">
      <c r="A104" s="12" t="s">
        <v>73</v>
      </c>
      <c r="B104" s="51" t="s">
        <v>240</v>
      </c>
      <c r="C104" s="134"/>
      <c r="D104" s="134"/>
      <c r="E104" s="134"/>
      <c r="F104" s="296">
        <f t="shared" si="8"/>
        <v>0</v>
      </c>
      <c r="G104" s="230">
        <f t="shared" si="9"/>
        <v>0</v>
      </c>
    </row>
    <row r="105" spans="1:7" ht="22.5" x14ac:dyDescent="0.25">
      <c r="A105" s="12" t="s">
        <v>74</v>
      </c>
      <c r="B105" s="52" t="s">
        <v>241</v>
      </c>
      <c r="C105" s="134"/>
      <c r="D105" s="134"/>
      <c r="E105" s="134"/>
      <c r="F105" s="296">
        <f t="shared" si="8"/>
        <v>0</v>
      </c>
      <c r="G105" s="230">
        <f t="shared" si="9"/>
        <v>0</v>
      </c>
    </row>
    <row r="106" spans="1:7" ht="22.5" x14ac:dyDescent="0.25">
      <c r="A106" s="12" t="s">
        <v>75</v>
      </c>
      <c r="B106" s="52" t="s">
        <v>242</v>
      </c>
      <c r="C106" s="134"/>
      <c r="D106" s="134"/>
      <c r="E106" s="134"/>
      <c r="F106" s="296">
        <f t="shared" si="8"/>
        <v>0</v>
      </c>
      <c r="G106" s="230">
        <f t="shared" si="9"/>
        <v>0</v>
      </c>
    </row>
    <row r="107" spans="1:7" x14ac:dyDescent="0.25">
      <c r="A107" s="12" t="s">
        <v>77</v>
      </c>
      <c r="B107" s="51" t="s">
        <v>243</v>
      </c>
      <c r="C107" s="134">
        <v>337725</v>
      </c>
      <c r="D107" s="134">
        <v>18931</v>
      </c>
      <c r="E107" s="134">
        <v>-8942</v>
      </c>
      <c r="F107" s="296">
        <f t="shared" si="8"/>
        <v>9989</v>
      </c>
      <c r="G107" s="230">
        <f t="shared" si="9"/>
        <v>347714</v>
      </c>
    </row>
    <row r="108" spans="1:7" x14ac:dyDescent="0.25">
      <c r="A108" s="12" t="s">
        <v>108</v>
      </c>
      <c r="B108" s="51" t="s">
        <v>244</v>
      </c>
      <c r="C108" s="134"/>
      <c r="D108" s="134"/>
      <c r="E108" s="134"/>
      <c r="F108" s="296">
        <f t="shared" si="8"/>
        <v>0</v>
      </c>
      <c r="G108" s="230">
        <f t="shared" si="9"/>
        <v>0</v>
      </c>
    </row>
    <row r="109" spans="1:7" ht="22.5" x14ac:dyDescent="0.25">
      <c r="A109" s="12" t="s">
        <v>238</v>
      </c>
      <c r="B109" s="52" t="s">
        <v>245</v>
      </c>
      <c r="C109" s="134"/>
      <c r="D109" s="134"/>
      <c r="E109" s="134"/>
      <c r="F109" s="296">
        <f t="shared" si="8"/>
        <v>0</v>
      </c>
      <c r="G109" s="230">
        <f t="shared" si="9"/>
        <v>0</v>
      </c>
    </row>
    <row r="110" spans="1:7" x14ac:dyDescent="0.25">
      <c r="A110" s="11" t="s">
        <v>239</v>
      </c>
      <c r="B110" s="53" t="s">
        <v>246</v>
      </c>
      <c r="C110" s="134"/>
      <c r="D110" s="134"/>
      <c r="E110" s="134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2" t="s">
        <v>303</v>
      </c>
      <c r="B111" s="53" t="s">
        <v>247</v>
      </c>
      <c r="C111" s="134"/>
      <c r="D111" s="134"/>
      <c r="E111" s="134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4" t="s">
        <v>304</v>
      </c>
      <c r="B112" s="53" t="s">
        <v>248</v>
      </c>
      <c r="C112" s="134">
        <v>131773</v>
      </c>
      <c r="D112" s="134">
        <v>2486</v>
      </c>
      <c r="E112" s="132">
        <v>35</v>
      </c>
      <c r="F112" s="296">
        <f t="shared" si="8"/>
        <v>2521</v>
      </c>
      <c r="G112" s="230">
        <f t="shared" si="9"/>
        <v>134294</v>
      </c>
    </row>
    <row r="113" spans="1:7" ht="12" customHeight="1" x14ac:dyDescent="0.25">
      <c r="A113" s="12" t="s">
        <v>308</v>
      </c>
      <c r="B113" s="9" t="s">
        <v>35</v>
      </c>
      <c r="C113" s="132">
        <f>C114+C115</f>
        <v>59038</v>
      </c>
      <c r="D113" s="132">
        <v>-15030</v>
      </c>
      <c r="E113" s="132">
        <v>781168</v>
      </c>
      <c r="F113" s="296">
        <f t="shared" si="8"/>
        <v>766138</v>
      </c>
      <c r="G113" s="230">
        <f t="shared" si="9"/>
        <v>825176</v>
      </c>
    </row>
    <row r="114" spans="1:7" ht="12" customHeight="1" x14ac:dyDescent="0.25">
      <c r="A114" s="12" t="s">
        <v>309</v>
      </c>
      <c r="B114" s="6" t="s">
        <v>311</v>
      </c>
      <c r="C114" s="132">
        <v>15436</v>
      </c>
      <c r="D114" s="132">
        <v>-5765</v>
      </c>
      <c r="E114" s="134">
        <v>64244</v>
      </c>
      <c r="F114" s="295">
        <v>23479</v>
      </c>
      <c r="G114" s="230">
        <f t="shared" si="9"/>
        <v>38915</v>
      </c>
    </row>
    <row r="115" spans="1:7" ht="12" customHeight="1" thickBot="1" x14ac:dyDescent="0.3">
      <c r="A115" s="16" t="s">
        <v>310</v>
      </c>
      <c r="B115" s="182" t="s">
        <v>312</v>
      </c>
      <c r="C115" s="191">
        <v>43602</v>
      </c>
      <c r="D115" s="191">
        <v>-9265</v>
      </c>
      <c r="E115" s="191">
        <v>716924</v>
      </c>
      <c r="F115" s="297">
        <f t="shared" si="8"/>
        <v>707659</v>
      </c>
      <c r="G115" s="230">
        <f t="shared" si="9"/>
        <v>751261</v>
      </c>
    </row>
    <row r="116" spans="1:7" ht="12" customHeight="1" thickBot="1" x14ac:dyDescent="0.3">
      <c r="A116" s="180" t="s">
        <v>6</v>
      </c>
      <c r="B116" s="181" t="s">
        <v>249</v>
      </c>
      <c r="C116" s="192">
        <f>+C117+C119+C121</f>
        <v>1470347</v>
      </c>
      <c r="D116" s="131">
        <f>+D117+D119+D121</f>
        <v>-208824</v>
      </c>
      <c r="E116" s="131">
        <f>+E117+E119+E121</f>
        <v>-767991</v>
      </c>
      <c r="F116" s="192">
        <f>+F117+F119+F121</f>
        <v>-976815</v>
      </c>
      <c r="G116" s="187">
        <f>+G117+G119+G121</f>
        <v>493532</v>
      </c>
    </row>
    <row r="117" spans="1:7" ht="12" customHeight="1" x14ac:dyDescent="0.25">
      <c r="A117" s="13" t="s">
        <v>66</v>
      </c>
      <c r="B117" s="6" t="s">
        <v>123</v>
      </c>
      <c r="C117" s="133">
        <v>1365005</v>
      </c>
      <c r="D117" s="133">
        <v>-226519</v>
      </c>
      <c r="E117" s="133">
        <v>-767402</v>
      </c>
      <c r="F117" s="173">
        <f t="shared" ref="F117:F129" si="10">D117+E117</f>
        <v>-993921</v>
      </c>
      <c r="G117" s="172">
        <f t="shared" ref="G117:G129" si="11">C117+F117</f>
        <v>371084</v>
      </c>
    </row>
    <row r="118" spans="1:7" ht="12" customHeight="1" x14ac:dyDescent="0.25">
      <c r="A118" s="13" t="s">
        <v>67</v>
      </c>
      <c r="B118" s="10" t="s">
        <v>253</v>
      </c>
      <c r="C118" s="133">
        <v>866513</v>
      </c>
      <c r="D118" s="133">
        <v>-249385</v>
      </c>
      <c r="E118" s="133">
        <v>-268638</v>
      </c>
      <c r="F118" s="173">
        <f t="shared" si="10"/>
        <v>-518023</v>
      </c>
      <c r="G118" s="172">
        <f t="shared" si="11"/>
        <v>348490</v>
      </c>
    </row>
    <row r="119" spans="1:7" ht="12" customHeight="1" x14ac:dyDescent="0.25">
      <c r="A119" s="13" t="s">
        <v>68</v>
      </c>
      <c r="B119" s="10" t="s">
        <v>109</v>
      </c>
      <c r="C119" s="132">
        <v>93916</v>
      </c>
      <c r="D119" s="132">
        <v>12693</v>
      </c>
      <c r="E119" s="132">
        <v>1199</v>
      </c>
      <c r="F119" s="295">
        <f t="shared" si="10"/>
        <v>13892</v>
      </c>
      <c r="G119" s="229">
        <f t="shared" si="11"/>
        <v>107808</v>
      </c>
    </row>
    <row r="120" spans="1:7" ht="12" customHeight="1" x14ac:dyDescent="0.25">
      <c r="A120" s="13" t="s">
        <v>69</v>
      </c>
      <c r="B120" s="10" t="s">
        <v>254</v>
      </c>
      <c r="C120" s="132"/>
      <c r="D120" s="132"/>
      <c r="E120" s="132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3" t="s">
        <v>70</v>
      </c>
      <c r="B121" s="75" t="s">
        <v>125</v>
      </c>
      <c r="C121" s="132">
        <f>C122+C123+C124+C125+C126+C127+C128+C129</f>
        <v>11426</v>
      </c>
      <c r="D121" s="132">
        <v>5002</v>
      </c>
      <c r="E121" s="132">
        <v>-1788</v>
      </c>
      <c r="F121" s="295">
        <f t="shared" si="10"/>
        <v>3214</v>
      </c>
      <c r="G121" s="229">
        <f t="shared" si="11"/>
        <v>14640</v>
      </c>
    </row>
    <row r="122" spans="1:7" ht="12" customHeight="1" x14ac:dyDescent="0.25">
      <c r="A122" s="13" t="s">
        <v>76</v>
      </c>
      <c r="B122" s="74" t="s">
        <v>296</v>
      </c>
      <c r="C122" s="132"/>
      <c r="D122" s="132"/>
      <c r="E122" s="132"/>
      <c r="F122" s="295">
        <f t="shared" si="10"/>
        <v>0</v>
      </c>
      <c r="G122" s="229">
        <f t="shared" si="11"/>
        <v>0</v>
      </c>
    </row>
    <row r="123" spans="1:7" ht="22.5" x14ac:dyDescent="0.25">
      <c r="A123" s="13" t="s">
        <v>78</v>
      </c>
      <c r="B123" s="141" t="s">
        <v>259</v>
      </c>
      <c r="C123" s="132"/>
      <c r="D123" s="132"/>
      <c r="E123" s="132"/>
      <c r="F123" s="295">
        <f t="shared" si="10"/>
        <v>0</v>
      </c>
      <c r="G123" s="229">
        <f t="shared" si="11"/>
        <v>0</v>
      </c>
    </row>
    <row r="124" spans="1:7" ht="22.5" x14ac:dyDescent="0.25">
      <c r="A124" s="13" t="s">
        <v>110</v>
      </c>
      <c r="B124" s="52" t="s">
        <v>242</v>
      </c>
      <c r="C124" s="132"/>
      <c r="D124" s="132"/>
      <c r="E124" s="132"/>
      <c r="F124" s="295">
        <f t="shared" si="10"/>
        <v>0</v>
      </c>
      <c r="G124" s="229">
        <f t="shared" si="11"/>
        <v>0</v>
      </c>
    </row>
    <row r="125" spans="1:7" x14ac:dyDescent="0.25">
      <c r="A125" s="13" t="s">
        <v>111</v>
      </c>
      <c r="B125" s="52" t="s">
        <v>258</v>
      </c>
      <c r="C125" s="132">
        <v>8658</v>
      </c>
      <c r="D125" s="132"/>
      <c r="E125" s="132">
        <v>-1788</v>
      </c>
      <c r="F125" s="295">
        <f t="shared" si="10"/>
        <v>-1788</v>
      </c>
      <c r="G125" s="229">
        <f t="shared" si="11"/>
        <v>6870</v>
      </c>
    </row>
    <row r="126" spans="1:7" x14ac:dyDescent="0.25">
      <c r="A126" s="13" t="s">
        <v>112</v>
      </c>
      <c r="B126" s="52" t="s">
        <v>257</v>
      </c>
      <c r="C126" s="132"/>
      <c r="D126" s="132"/>
      <c r="E126" s="132"/>
      <c r="F126" s="295">
        <f t="shared" si="10"/>
        <v>0</v>
      </c>
      <c r="G126" s="229">
        <f t="shared" si="11"/>
        <v>0</v>
      </c>
    </row>
    <row r="127" spans="1:7" ht="22.5" x14ac:dyDescent="0.25">
      <c r="A127" s="13" t="s">
        <v>250</v>
      </c>
      <c r="B127" s="52" t="s">
        <v>245</v>
      </c>
      <c r="C127" s="132"/>
      <c r="D127" s="132"/>
      <c r="E127" s="132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3" t="s">
        <v>251</v>
      </c>
      <c r="B128" s="52" t="s">
        <v>256</v>
      </c>
      <c r="C128" s="132"/>
      <c r="D128" s="132"/>
      <c r="E128" s="132"/>
      <c r="F128" s="295">
        <f t="shared" si="10"/>
        <v>0</v>
      </c>
      <c r="G128" s="229">
        <f t="shared" si="11"/>
        <v>0</v>
      </c>
    </row>
    <row r="129" spans="1:7" ht="23.25" thickBot="1" x14ac:dyDescent="0.3">
      <c r="A129" s="11" t="s">
        <v>252</v>
      </c>
      <c r="B129" s="52" t="s">
        <v>255</v>
      </c>
      <c r="C129" s="134">
        <v>2768</v>
      </c>
      <c r="D129" s="134">
        <v>5002</v>
      </c>
      <c r="E129" s="134"/>
      <c r="F129" s="296">
        <f t="shared" si="10"/>
        <v>5002</v>
      </c>
      <c r="G129" s="230">
        <f t="shared" si="11"/>
        <v>7770</v>
      </c>
    </row>
    <row r="130" spans="1:7" ht="12" customHeight="1" thickBot="1" x14ac:dyDescent="0.3">
      <c r="A130" s="18" t="s">
        <v>7</v>
      </c>
      <c r="B130" s="48" t="s">
        <v>313</v>
      </c>
      <c r="C130" s="131">
        <f>+C95+C116</f>
        <v>2782590</v>
      </c>
      <c r="D130" s="198">
        <f>+D95+D116</f>
        <v>-229078</v>
      </c>
      <c r="E130" s="131">
        <f>+E95+E116</f>
        <v>-248001</v>
      </c>
      <c r="F130" s="131">
        <f>+F95+F116</f>
        <v>-477079</v>
      </c>
      <c r="G130" s="72">
        <f>+G95+G116</f>
        <v>2305511</v>
      </c>
    </row>
    <row r="131" spans="1:7" ht="12" customHeight="1" thickBot="1" x14ac:dyDescent="0.3">
      <c r="A131" s="18" t="s">
        <v>8</v>
      </c>
      <c r="B131" s="48" t="s">
        <v>378</v>
      </c>
      <c r="C131" s="131">
        <f>+C132+C133+C134</f>
        <v>0</v>
      </c>
      <c r="D131" s="198">
        <f>+D132+D133+D134</f>
        <v>0</v>
      </c>
      <c r="E131" s="131">
        <f>+E132+E133+E134</f>
        <v>0</v>
      </c>
      <c r="F131" s="131">
        <f>+F132+F133+F134</f>
        <v>0</v>
      </c>
      <c r="G131" s="72">
        <f>+G132+G133+G134</f>
        <v>0</v>
      </c>
    </row>
    <row r="132" spans="1:7" ht="12" customHeight="1" x14ac:dyDescent="0.25">
      <c r="A132" s="13" t="s">
        <v>157</v>
      </c>
      <c r="B132" s="10" t="s">
        <v>321</v>
      </c>
      <c r="C132" s="132"/>
      <c r="D132" s="200"/>
      <c r="E132" s="132"/>
      <c r="F132" s="295">
        <f>D132+E132</f>
        <v>0</v>
      </c>
      <c r="G132" s="229">
        <f>C132+F132</f>
        <v>0</v>
      </c>
    </row>
    <row r="133" spans="1:7" ht="12" customHeight="1" x14ac:dyDescent="0.25">
      <c r="A133" s="13" t="s">
        <v>158</v>
      </c>
      <c r="B133" s="10" t="s">
        <v>322</v>
      </c>
      <c r="C133" s="132"/>
      <c r="D133" s="200"/>
      <c r="E133" s="132"/>
      <c r="F133" s="295">
        <f>D133+E133</f>
        <v>0</v>
      </c>
      <c r="G133" s="229">
        <f>C133+F133</f>
        <v>0</v>
      </c>
    </row>
    <row r="134" spans="1:7" ht="12" customHeight="1" thickBot="1" x14ac:dyDescent="0.3">
      <c r="A134" s="11" t="s">
        <v>159</v>
      </c>
      <c r="B134" s="10" t="s">
        <v>323</v>
      </c>
      <c r="C134" s="132"/>
      <c r="D134" s="200"/>
      <c r="E134" s="132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8" t="s">
        <v>9</v>
      </c>
      <c r="B135" s="48" t="s">
        <v>315</v>
      </c>
      <c r="C135" s="131">
        <f>SUM(C136:C141)</f>
        <v>0</v>
      </c>
      <c r="D135" s="198">
        <f>SUM(D136:D141)</f>
        <v>0</v>
      </c>
      <c r="E135" s="131">
        <f>+E136+E137+E138+E139+E140+E141</f>
        <v>0</v>
      </c>
      <c r="F135" s="131">
        <f>SUM(F136:F141)</f>
        <v>0</v>
      </c>
      <c r="G135" s="72">
        <f>SUM(G136:G141)</f>
        <v>0</v>
      </c>
    </row>
    <row r="136" spans="1:7" ht="12" customHeight="1" x14ac:dyDescent="0.25">
      <c r="A136" s="13" t="s">
        <v>53</v>
      </c>
      <c r="B136" s="7" t="s">
        <v>324</v>
      </c>
      <c r="C136" s="132"/>
      <c r="D136" s="200"/>
      <c r="E136" s="132"/>
      <c r="F136" s="295">
        <f t="shared" ref="F136:F141" si="12">D136+E136</f>
        <v>0</v>
      </c>
      <c r="G136" s="229">
        <f t="shared" ref="G136:G141" si="13">C136+F136</f>
        <v>0</v>
      </c>
    </row>
    <row r="137" spans="1:7" ht="12" customHeight="1" x14ac:dyDescent="0.25">
      <c r="A137" s="13" t="s">
        <v>54</v>
      </c>
      <c r="B137" s="7" t="s">
        <v>316</v>
      </c>
      <c r="C137" s="132"/>
      <c r="D137" s="200"/>
      <c r="E137" s="132"/>
      <c r="F137" s="295">
        <f t="shared" si="12"/>
        <v>0</v>
      </c>
      <c r="G137" s="229">
        <f t="shared" si="13"/>
        <v>0</v>
      </c>
    </row>
    <row r="138" spans="1:7" ht="12" customHeight="1" x14ac:dyDescent="0.25">
      <c r="A138" s="13" t="s">
        <v>55</v>
      </c>
      <c r="B138" s="7" t="s">
        <v>317</v>
      </c>
      <c r="C138" s="132"/>
      <c r="D138" s="200"/>
      <c r="E138" s="132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3" t="s">
        <v>97</v>
      </c>
      <c r="B139" s="7" t="s">
        <v>318</v>
      </c>
      <c r="C139" s="132"/>
      <c r="D139" s="200"/>
      <c r="E139" s="132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3" t="s">
        <v>98</v>
      </c>
      <c r="B140" s="7" t="s">
        <v>319</v>
      </c>
      <c r="C140" s="132"/>
      <c r="D140" s="200"/>
      <c r="E140" s="132"/>
      <c r="F140" s="295">
        <f t="shared" si="12"/>
        <v>0</v>
      </c>
      <c r="G140" s="229">
        <f t="shared" si="13"/>
        <v>0</v>
      </c>
    </row>
    <row r="141" spans="1:7" ht="12" customHeight="1" thickBot="1" x14ac:dyDescent="0.3">
      <c r="A141" s="11" t="s">
        <v>99</v>
      </c>
      <c r="B141" s="7" t="s">
        <v>320</v>
      </c>
      <c r="C141" s="132"/>
      <c r="D141" s="200"/>
      <c r="E141" s="132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8" t="s">
        <v>10</v>
      </c>
      <c r="B142" s="48" t="s">
        <v>328</v>
      </c>
      <c r="C142" s="137">
        <f>+C143+C144+C145+C146</f>
        <v>15227</v>
      </c>
      <c r="D142" s="202">
        <f>+D143+D144+D145+D146</f>
        <v>0</v>
      </c>
      <c r="E142" s="137">
        <f>+E143+E144+E146+E147+E145</f>
        <v>0</v>
      </c>
      <c r="F142" s="137">
        <f>+F143+F144+F145+F146</f>
        <v>0</v>
      </c>
      <c r="G142" s="171">
        <f>+G143+G144+G145+G146</f>
        <v>15227</v>
      </c>
    </row>
    <row r="143" spans="1:7" ht="12" customHeight="1" x14ac:dyDescent="0.25">
      <c r="A143" s="13" t="s">
        <v>56</v>
      </c>
      <c r="B143" s="7" t="s">
        <v>260</v>
      </c>
      <c r="C143" s="132"/>
      <c r="D143" s="200"/>
      <c r="E143" s="132"/>
      <c r="F143" s="295">
        <f>D143+E143</f>
        <v>0</v>
      </c>
      <c r="G143" s="229">
        <f>C143+F143</f>
        <v>0</v>
      </c>
    </row>
    <row r="144" spans="1:7" ht="12" customHeight="1" x14ac:dyDescent="0.25">
      <c r="A144" s="13" t="s">
        <v>57</v>
      </c>
      <c r="B144" s="7" t="s">
        <v>261</v>
      </c>
      <c r="C144" s="132">
        <v>15227</v>
      </c>
      <c r="D144" s="200"/>
      <c r="E144" s="132"/>
      <c r="F144" s="295">
        <f>D144+E144</f>
        <v>0</v>
      </c>
      <c r="G144" s="229">
        <f>C144+F144</f>
        <v>15227</v>
      </c>
    </row>
    <row r="145" spans="1:9" ht="12" customHeight="1" x14ac:dyDescent="0.25">
      <c r="A145" s="13" t="s">
        <v>177</v>
      </c>
      <c r="B145" s="7" t="s">
        <v>329</v>
      </c>
      <c r="C145" s="132"/>
      <c r="D145" s="200"/>
      <c r="E145" s="132"/>
      <c r="F145" s="295">
        <f>D145+E145</f>
        <v>0</v>
      </c>
      <c r="G145" s="229">
        <f>C145+F145</f>
        <v>0</v>
      </c>
    </row>
    <row r="146" spans="1:9" ht="12" customHeight="1" thickBot="1" x14ac:dyDescent="0.3">
      <c r="A146" s="11" t="s">
        <v>178</v>
      </c>
      <c r="B146" s="5" t="s">
        <v>280</v>
      </c>
      <c r="C146" s="132"/>
      <c r="D146" s="200"/>
      <c r="E146" s="132"/>
      <c r="F146" s="295">
        <f>D146+E146</f>
        <v>0</v>
      </c>
      <c r="G146" s="229">
        <f>C146+F146</f>
        <v>0</v>
      </c>
    </row>
    <row r="147" spans="1:9" ht="12" customHeight="1" thickBot="1" x14ac:dyDescent="0.3">
      <c r="A147" s="18" t="s">
        <v>11</v>
      </c>
      <c r="B147" s="48" t="s">
        <v>330</v>
      </c>
      <c r="C147" s="193">
        <f>SUM(C148:C152)</f>
        <v>0</v>
      </c>
      <c r="D147" s="203">
        <f>SUM(D148:D152)</f>
        <v>0</v>
      </c>
      <c r="E147" s="193">
        <f>SUM(E148:E152)</f>
        <v>0</v>
      </c>
      <c r="F147" s="193">
        <f>SUM(F148:F152)</f>
        <v>0</v>
      </c>
      <c r="G147" s="188">
        <f>SUM(G148:G152)</f>
        <v>0</v>
      </c>
    </row>
    <row r="148" spans="1:9" ht="12" customHeight="1" x14ac:dyDescent="0.25">
      <c r="A148" s="13" t="s">
        <v>58</v>
      </c>
      <c r="B148" s="7" t="s">
        <v>325</v>
      </c>
      <c r="C148" s="132"/>
      <c r="D148" s="200"/>
      <c r="E148" s="132"/>
      <c r="F148" s="295">
        <f t="shared" ref="F148:F154" si="14">D148+E148</f>
        <v>0</v>
      </c>
      <c r="G148" s="229">
        <f t="shared" ref="G148:G153" si="15">C148+F148</f>
        <v>0</v>
      </c>
    </row>
    <row r="149" spans="1:9" ht="12" customHeight="1" x14ac:dyDescent="0.25">
      <c r="A149" s="13" t="s">
        <v>59</v>
      </c>
      <c r="B149" s="7" t="s">
        <v>332</v>
      </c>
      <c r="C149" s="132"/>
      <c r="D149" s="200"/>
      <c r="E149" s="132"/>
      <c r="F149" s="295">
        <f t="shared" si="14"/>
        <v>0</v>
      </c>
      <c r="G149" s="229">
        <f t="shared" si="15"/>
        <v>0</v>
      </c>
    </row>
    <row r="150" spans="1:9" ht="12" customHeight="1" x14ac:dyDescent="0.25">
      <c r="A150" s="13" t="s">
        <v>189</v>
      </c>
      <c r="B150" s="7" t="s">
        <v>327</v>
      </c>
      <c r="C150" s="132"/>
      <c r="D150" s="200"/>
      <c r="E150" s="132"/>
      <c r="F150" s="295">
        <f t="shared" si="14"/>
        <v>0</v>
      </c>
      <c r="G150" s="229">
        <f t="shared" si="15"/>
        <v>0</v>
      </c>
    </row>
    <row r="151" spans="1:9" ht="22.5" x14ac:dyDescent="0.25">
      <c r="A151" s="13" t="s">
        <v>190</v>
      </c>
      <c r="B151" s="7" t="s">
        <v>333</v>
      </c>
      <c r="C151" s="132"/>
      <c r="D151" s="200"/>
      <c r="E151" s="132"/>
      <c r="F151" s="295">
        <f t="shared" si="14"/>
        <v>0</v>
      </c>
      <c r="G151" s="229">
        <f t="shared" si="15"/>
        <v>0</v>
      </c>
    </row>
    <row r="152" spans="1:9" ht="12" customHeight="1" thickBot="1" x14ac:dyDescent="0.3">
      <c r="A152" s="13" t="s">
        <v>331</v>
      </c>
      <c r="B152" s="7" t="s">
        <v>334</v>
      </c>
      <c r="C152" s="132"/>
      <c r="D152" s="200"/>
      <c r="E152" s="134"/>
      <c r="F152" s="296">
        <f t="shared" si="14"/>
        <v>0</v>
      </c>
      <c r="G152" s="230">
        <f t="shared" si="15"/>
        <v>0</v>
      </c>
    </row>
    <row r="153" spans="1:9" ht="12" customHeight="1" thickBot="1" x14ac:dyDescent="0.3">
      <c r="A153" s="18" t="s">
        <v>12</v>
      </c>
      <c r="B153" s="48" t="s">
        <v>335</v>
      </c>
      <c r="C153" s="194"/>
      <c r="D153" s="204"/>
      <c r="E153" s="194"/>
      <c r="F153" s="193">
        <f t="shared" si="14"/>
        <v>0</v>
      </c>
      <c r="G153" s="264">
        <f t="shared" si="15"/>
        <v>0</v>
      </c>
    </row>
    <row r="154" spans="1:9" ht="12" customHeight="1" thickBot="1" x14ac:dyDescent="0.3">
      <c r="A154" s="18" t="s">
        <v>13</v>
      </c>
      <c r="B154" s="48" t="s">
        <v>336</v>
      </c>
      <c r="C154" s="194"/>
      <c r="D154" s="204"/>
      <c r="E154" s="265"/>
      <c r="F154" s="298">
        <f t="shared" si="14"/>
        <v>0</v>
      </c>
      <c r="G154" s="172">
        <f>C154+D154</f>
        <v>0</v>
      </c>
    </row>
    <row r="155" spans="1:9" ht="15" customHeight="1" thickBot="1" x14ac:dyDescent="0.3">
      <c r="A155" s="18" t="s">
        <v>14</v>
      </c>
      <c r="B155" s="48" t="s">
        <v>338</v>
      </c>
      <c r="C155" s="195">
        <f>+C131+C135+C142+C147+C153+C154</f>
        <v>15227</v>
      </c>
      <c r="D155" s="205">
        <f>+D131+D135+D142+D147+D153+D154</f>
        <v>0</v>
      </c>
      <c r="E155" s="195">
        <f>+E131+E135+E142+E147+E153+E154</f>
        <v>0</v>
      </c>
      <c r="F155" s="195">
        <f>+F131+F135+F142+F147+F153+F154</f>
        <v>0</v>
      </c>
      <c r="G155" s="189">
        <f>C155+F155</f>
        <v>15227</v>
      </c>
      <c r="H155" s="152"/>
      <c r="I155" s="153"/>
    </row>
    <row r="156" spans="1:9" s="143" customFormat="1" ht="12.95" customHeight="1" thickBot="1" x14ac:dyDescent="0.25">
      <c r="A156" s="76" t="s">
        <v>15</v>
      </c>
      <c r="B156" s="118" t="s">
        <v>337</v>
      </c>
      <c r="C156" s="195">
        <f>+C130+C155</f>
        <v>2797817</v>
      </c>
      <c r="D156" s="205">
        <f>+D130+D155</f>
        <v>-229078</v>
      </c>
      <c r="E156" s="195">
        <f>+E130+E155</f>
        <v>-248001</v>
      </c>
      <c r="F156" s="195">
        <f>+F130+F155</f>
        <v>-477079</v>
      </c>
      <c r="G156" s="189">
        <f>+G130+G155</f>
        <v>2320738</v>
      </c>
    </row>
    <row r="157" spans="1:9" ht="7.5" customHeight="1" x14ac:dyDescent="0.25"/>
    <row r="158" spans="1:9" x14ac:dyDescent="0.25">
      <c r="A158" s="373" t="s">
        <v>262</v>
      </c>
      <c r="B158" s="373"/>
      <c r="C158" s="373"/>
      <c r="D158" s="373"/>
      <c r="E158" s="373"/>
      <c r="F158" s="373"/>
      <c r="G158" s="373"/>
    </row>
    <row r="159" spans="1:9" ht="15" customHeight="1" thickBot="1" x14ac:dyDescent="0.3">
      <c r="A159" s="363" t="s">
        <v>85</v>
      </c>
      <c r="B159" s="363"/>
      <c r="C159" s="78"/>
      <c r="G159" s="78" t="str">
        <f>G91</f>
        <v>Forintban!</v>
      </c>
    </row>
    <row r="160" spans="1:9" ht="25.5" customHeight="1" thickBot="1" x14ac:dyDescent="0.3">
      <c r="A160" s="18">
        <v>1</v>
      </c>
      <c r="B160" s="23" t="s">
        <v>339</v>
      </c>
      <c r="C160" s="197">
        <f>+C63-C130</f>
        <v>-1097983</v>
      </c>
      <c r="D160" s="131">
        <f>+D63-D130</f>
        <v>-27875</v>
      </c>
      <c r="E160" s="131">
        <f>+E63-E130</f>
        <v>0</v>
      </c>
      <c r="F160" s="131">
        <f>+F63-F130</f>
        <v>-27875</v>
      </c>
      <c r="G160" s="72">
        <f>+G63-G130</f>
        <v>-1125858</v>
      </c>
    </row>
    <row r="161" spans="1:7" ht="32.25" customHeight="1" thickBot="1" x14ac:dyDescent="0.3">
      <c r="A161" s="18" t="s">
        <v>6</v>
      </c>
      <c r="B161" s="23" t="s">
        <v>345</v>
      </c>
      <c r="C161" s="131">
        <f>+C87-C155</f>
        <v>1097983</v>
      </c>
      <c r="D161" s="131">
        <f>+D87-D155</f>
        <v>27875</v>
      </c>
      <c r="E161" s="131">
        <f>+E87-E155</f>
        <v>0</v>
      </c>
      <c r="F161" s="131">
        <f>+F87-F155</f>
        <v>27875</v>
      </c>
      <c r="G161" s="72">
        <f>+G87-G155</f>
        <v>1125858</v>
      </c>
    </row>
  </sheetData>
  <mergeCells count="12">
    <mergeCell ref="A1:G1"/>
    <mergeCell ref="A90:G90"/>
    <mergeCell ref="A2:B2"/>
    <mergeCell ref="A91:B91"/>
    <mergeCell ref="A159:B159"/>
    <mergeCell ref="A3:A4"/>
    <mergeCell ref="B3:B4"/>
    <mergeCell ref="C3:G3"/>
    <mergeCell ref="A92:A93"/>
    <mergeCell ref="B92:B93"/>
    <mergeCell ref="C92:G92"/>
    <mergeCell ref="A158:G158"/>
  </mergeCells>
  <phoneticPr fontId="0" type="noConversion"/>
  <printOptions horizontalCentered="1"/>
  <pageMargins left="0.39370078740157483" right="0.39370078740157483" top="1.2598425196850394" bottom="0.6692913385826772" header="0.78740157480314965" footer="0.59055118110236227"/>
  <pageSetup paperSize="9" scale="80" fitToHeight="3" orientation="portrait" r:id="rId1"/>
  <headerFooter alignWithMargins="0">
    <oddHeader xml:space="preserve">&amp;C&amp;"Times New Roman CE,Félkövér"&amp;12
Bátaszék Város Önkormányzat
2018. ÉVI KÖLTSÉGVETÉSÉNEK ÖSSZEVONT MÓDOSÍTOTT MÉRLEGE&amp;10
&amp;R&amp;"Times New Roman CE,Félkövér dőlt"&amp;11 1.1. melléklet </oddHeader>
    <oddFooter>&amp;C&amp;P</oddFooter>
  </headerFooter>
  <rowBreaks count="1" manualBreakCount="1">
    <brk id="7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topLeftCell="A139" zoomScaleNormal="100" zoomScaleSheetLayoutView="100" workbookViewId="0">
      <selection activeCell="H116" sqref="H116"/>
    </sheetView>
  </sheetViews>
  <sheetFormatPr defaultRowHeight="15.75" x14ac:dyDescent="0.25"/>
  <cols>
    <col min="1" max="1" width="7.5" style="119" customWidth="1"/>
    <col min="2" max="2" width="59.6640625" style="119" customWidth="1"/>
    <col min="3" max="3" width="14.83203125" style="120" customWidth="1"/>
    <col min="4" max="6" width="11.83203125" style="119" customWidth="1"/>
    <col min="7" max="7" width="14.83203125" style="119" customWidth="1"/>
    <col min="8" max="16384" width="9.33203125" style="119"/>
  </cols>
  <sheetData>
    <row r="1" spans="1:7" ht="15.95" customHeight="1" x14ac:dyDescent="0.25">
      <c r="A1" s="362" t="s">
        <v>3</v>
      </c>
      <c r="B1" s="362"/>
      <c r="C1" s="362"/>
      <c r="D1" s="362"/>
      <c r="E1" s="362"/>
      <c r="F1" s="362"/>
      <c r="G1" s="362"/>
    </row>
    <row r="2" spans="1:7" ht="15.95" customHeight="1" thickBot="1" x14ac:dyDescent="0.3">
      <c r="A2" s="363" t="s">
        <v>83</v>
      </c>
      <c r="B2" s="363"/>
      <c r="C2" s="196"/>
      <c r="G2" s="196" t="s">
        <v>440</v>
      </c>
    </row>
    <row r="3" spans="1:7" x14ac:dyDescent="0.25">
      <c r="A3" s="365" t="s">
        <v>48</v>
      </c>
      <c r="B3" s="367" t="s">
        <v>4</v>
      </c>
      <c r="C3" s="369" t="str">
        <f>+CONCATENATE(LEFT(ÖSSZEFÜGGÉSEK!A6,4),". évi")</f>
        <v>2018. évi</v>
      </c>
      <c r="D3" s="370"/>
      <c r="E3" s="371"/>
      <c r="F3" s="371"/>
      <c r="G3" s="372"/>
    </row>
    <row r="4" spans="1:7" ht="48.75" thickBot="1" x14ac:dyDescent="0.3">
      <c r="A4" s="366"/>
      <c r="B4" s="368"/>
      <c r="C4" s="301" t="s">
        <v>376</v>
      </c>
      <c r="D4" s="302" t="s">
        <v>452</v>
      </c>
      <c r="E4" s="302" t="s">
        <v>518</v>
      </c>
      <c r="F4" s="303" t="s">
        <v>448</v>
      </c>
      <c r="G4" s="304" t="s">
        <v>519</v>
      </c>
    </row>
    <row r="5" spans="1:7" s="142" customFormat="1" ht="12" customHeight="1" thickBot="1" x14ac:dyDescent="0.25">
      <c r="A5" s="139" t="s">
        <v>352</v>
      </c>
      <c r="B5" s="140" t="s">
        <v>353</v>
      </c>
      <c r="C5" s="305" t="s">
        <v>354</v>
      </c>
      <c r="D5" s="305" t="s">
        <v>356</v>
      </c>
      <c r="E5" s="306" t="s">
        <v>355</v>
      </c>
      <c r="F5" s="306" t="s">
        <v>453</v>
      </c>
      <c r="G5" s="307" t="s">
        <v>454</v>
      </c>
    </row>
    <row r="6" spans="1:7" s="143" customFormat="1" ht="12" customHeight="1" thickBot="1" x14ac:dyDescent="0.25">
      <c r="A6" s="18" t="s">
        <v>5</v>
      </c>
      <c r="B6" s="19" t="s">
        <v>142</v>
      </c>
      <c r="C6" s="131">
        <f>+C7+C8+C9+C10+C11+C12</f>
        <v>435909</v>
      </c>
      <c r="D6" s="131">
        <f>+D7+D8+D9+D10+D11+D12</f>
        <v>34627</v>
      </c>
      <c r="E6" s="131">
        <f>+E7+E8+E9+E10+E11+E12</f>
        <v>5895</v>
      </c>
      <c r="F6" s="131">
        <f>+F7+F8+F9+F10+F11+F12</f>
        <v>40522</v>
      </c>
      <c r="G6" s="72">
        <f>+G7+G8+G9+G10+G11+G12</f>
        <v>476431</v>
      </c>
    </row>
    <row r="7" spans="1:7" s="143" customFormat="1" ht="12" customHeight="1" x14ac:dyDescent="0.2">
      <c r="A7" s="13" t="s">
        <v>60</v>
      </c>
      <c r="B7" s="144" t="s">
        <v>143</v>
      </c>
      <c r="C7" s="133">
        <v>124239</v>
      </c>
      <c r="D7" s="133"/>
      <c r="E7" s="133">
        <v>196</v>
      </c>
      <c r="F7" s="173">
        <f>D7+E7</f>
        <v>196</v>
      </c>
      <c r="G7" s="172">
        <f t="shared" ref="G7:G12" si="0">C7+F7</f>
        <v>124435</v>
      </c>
    </row>
    <row r="8" spans="1:7" s="143" customFormat="1" ht="12" customHeight="1" x14ac:dyDescent="0.2">
      <c r="A8" s="12" t="s">
        <v>61</v>
      </c>
      <c r="B8" s="145" t="s">
        <v>144</v>
      </c>
      <c r="C8" s="132">
        <v>161029</v>
      </c>
      <c r="D8" s="133">
        <v>3822</v>
      </c>
      <c r="E8" s="133">
        <v>-1238</v>
      </c>
      <c r="F8" s="173">
        <f t="shared" ref="F8:F12" si="1">D8+E8</f>
        <v>2584</v>
      </c>
      <c r="G8" s="172">
        <f t="shared" si="0"/>
        <v>163613</v>
      </c>
    </row>
    <row r="9" spans="1:7" s="143" customFormat="1" ht="12" customHeight="1" x14ac:dyDescent="0.2">
      <c r="A9" s="12" t="s">
        <v>62</v>
      </c>
      <c r="B9" s="145" t="s">
        <v>145</v>
      </c>
      <c r="C9" s="132">
        <v>141750</v>
      </c>
      <c r="D9" s="133">
        <v>8890</v>
      </c>
      <c r="E9" s="133">
        <v>3522</v>
      </c>
      <c r="F9" s="173">
        <f t="shared" si="1"/>
        <v>12412</v>
      </c>
      <c r="G9" s="172">
        <f t="shared" si="0"/>
        <v>154162</v>
      </c>
    </row>
    <row r="10" spans="1:7" s="143" customFormat="1" ht="12" customHeight="1" x14ac:dyDescent="0.2">
      <c r="A10" s="12" t="s">
        <v>63</v>
      </c>
      <c r="B10" s="145" t="s">
        <v>146</v>
      </c>
      <c r="C10" s="132">
        <v>7870</v>
      </c>
      <c r="D10" s="133">
        <v>350</v>
      </c>
      <c r="E10" s="133">
        <v>299</v>
      </c>
      <c r="F10" s="173">
        <f t="shared" si="1"/>
        <v>649</v>
      </c>
      <c r="G10" s="172">
        <f t="shared" si="0"/>
        <v>8519</v>
      </c>
    </row>
    <row r="11" spans="1:7" s="143" customFormat="1" ht="12" customHeight="1" x14ac:dyDescent="0.2">
      <c r="A11" s="12" t="s">
        <v>80</v>
      </c>
      <c r="B11" s="74" t="s">
        <v>297</v>
      </c>
      <c r="C11" s="132">
        <v>1021</v>
      </c>
      <c r="D11" s="133">
        <v>13543</v>
      </c>
      <c r="E11" s="133">
        <v>9203</v>
      </c>
      <c r="F11" s="173">
        <f t="shared" si="1"/>
        <v>22746</v>
      </c>
      <c r="G11" s="172">
        <f t="shared" si="0"/>
        <v>23767</v>
      </c>
    </row>
    <row r="12" spans="1:7" s="143" customFormat="1" ht="12" customHeight="1" thickBot="1" x14ac:dyDescent="0.25">
      <c r="A12" s="14" t="s">
        <v>64</v>
      </c>
      <c r="B12" s="75" t="s">
        <v>298</v>
      </c>
      <c r="C12" s="132"/>
      <c r="D12" s="133">
        <v>8022</v>
      </c>
      <c r="E12" s="133">
        <v>-6087</v>
      </c>
      <c r="F12" s="173">
        <f t="shared" si="1"/>
        <v>1935</v>
      </c>
      <c r="G12" s="172">
        <f t="shared" si="0"/>
        <v>1935</v>
      </c>
    </row>
    <row r="13" spans="1:7" s="143" customFormat="1" ht="21.75" thickBot="1" x14ac:dyDescent="0.25">
      <c r="A13" s="18" t="s">
        <v>6</v>
      </c>
      <c r="B13" s="73" t="s">
        <v>147</v>
      </c>
      <c r="C13" s="131">
        <f>+C14+C15+C16+C17+C18</f>
        <v>86976</v>
      </c>
      <c r="D13" s="131">
        <f>+D14+D15+D16+D17+D18</f>
        <v>17293</v>
      </c>
      <c r="E13" s="131">
        <f>+E14+E15+E16+E17+E18</f>
        <v>-2079</v>
      </c>
      <c r="F13" s="131">
        <f>+F14+F15+F16+F17+F18</f>
        <v>15214</v>
      </c>
      <c r="G13" s="72">
        <f>+G14+G15+G16+G17+G18</f>
        <v>102190</v>
      </c>
    </row>
    <row r="14" spans="1:7" s="143" customFormat="1" ht="12" customHeight="1" x14ac:dyDescent="0.2">
      <c r="A14" s="13" t="s">
        <v>66</v>
      </c>
      <c r="B14" s="144" t="s">
        <v>148</v>
      </c>
      <c r="C14" s="133"/>
      <c r="D14" s="133"/>
      <c r="E14" s="133"/>
      <c r="F14" s="173">
        <f t="shared" ref="F14:F62" si="2">D14+E14</f>
        <v>0</v>
      </c>
      <c r="G14" s="172">
        <f t="shared" ref="G14:G19" si="3">C14+F14</f>
        <v>0</v>
      </c>
    </row>
    <row r="15" spans="1:7" s="143" customFormat="1" ht="12" customHeight="1" x14ac:dyDescent="0.2">
      <c r="A15" s="12" t="s">
        <v>67</v>
      </c>
      <c r="B15" s="145" t="s">
        <v>149</v>
      </c>
      <c r="C15" s="132"/>
      <c r="D15" s="133"/>
      <c r="E15" s="133"/>
      <c r="F15" s="173">
        <f t="shared" si="2"/>
        <v>0</v>
      </c>
      <c r="G15" s="172">
        <f t="shared" si="3"/>
        <v>0</v>
      </c>
    </row>
    <row r="16" spans="1:7" s="143" customFormat="1" ht="12" customHeight="1" x14ac:dyDescent="0.2">
      <c r="A16" s="12" t="s">
        <v>68</v>
      </c>
      <c r="B16" s="145" t="s">
        <v>290</v>
      </c>
      <c r="C16" s="132"/>
      <c r="D16" s="133"/>
      <c r="E16" s="133"/>
      <c r="F16" s="173">
        <f t="shared" si="2"/>
        <v>0</v>
      </c>
      <c r="G16" s="172">
        <f t="shared" si="3"/>
        <v>0</v>
      </c>
    </row>
    <row r="17" spans="1:7" s="143" customFormat="1" ht="12" customHeight="1" x14ac:dyDescent="0.2">
      <c r="A17" s="12" t="s">
        <v>69</v>
      </c>
      <c r="B17" s="145" t="s">
        <v>291</v>
      </c>
      <c r="C17" s="132"/>
      <c r="D17" s="133"/>
      <c r="E17" s="133"/>
      <c r="F17" s="173">
        <f t="shared" si="2"/>
        <v>0</v>
      </c>
      <c r="G17" s="172">
        <f t="shared" si="3"/>
        <v>0</v>
      </c>
    </row>
    <row r="18" spans="1:7" s="143" customFormat="1" ht="12" customHeight="1" x14ac:dyDescent="0.2">
      <c r="A18" s="12" t="s">
        <v>70</v>
      </c>
      <c r="B18" s="145" t="s">
        <v>150</v>
      </c>
      <c r="C18" s="132">
        <v>86976</v>
      </c>
      <c r="D18" s="133">
        <v>17293</v>
      </c>
      <c r="E18" s="133">
        <v>-2079</v>
      </c>
      <c r="F18" s="173">
        <f t="shared" si="2"/>
        <v>15214</v>
      </c>
      <c r="G18" s="172">
        <f t="shared" si="3"/>
        <v>102190</v>
      </c>
    </row>
    <row r="19" spans="1:7" s="143" customFormat="1" ht="12" customHeight="1" thickBot="1" x14ac:dyDescent="0.25">
      <c r="A19" s="14" t="s">
        <v>76</v>
      </c>
      <c r="B19" s="75" t="s">
        <v>151</v>
      </c>
      <c r="C19" s="134"/>
      <c r="D19" s="262"/>
      <c r="E19" s="262"/>
      <c r="F19" s="173">
        <f t="shared" si="2"/>
        <v>0</v>
      </c>
      <c r="G19" s="172">
        <f t="shared" si="3"/>
        <v>0</v>
      </c>
    </row>
    <row r="20" spans="1:7" s="143" customFormat="1" ht="21.75" thickBot="1" x14ac:dyDescent="0.25">
      <c r="A20" s="18" t="s">
        <v>7</v>
      </c>
      <c r="B20" s="19" t="s">
        <v>152</v>
      </c>
      <c r="C20" s="131">
        <f>+C21+C22+C23+C24+C25</f>
        <v>468762</v>
      </c>
      <c r="D20" s="131">
        <f>+D21+D22+D23+D24+D25</f>
        <v>-258465</v>
      </c>
      <c r="E20" s="131">
        <f>+E21+E22+E23+E24+E25</f>
        <v>-78607</v>
      </c>
      <c r="F20" s="131">
        <f>+F21+F22+F23+F24+F25</f>
        <v>-337072</v>
      </c>
      <c r="G20" s="72">
        <f>+G21+G22+G23+G24+G25</f>
        <v>131690</v>
      </c>
    </row>
    <row r="21" spans="1:7" s="143" customFormat="1" ht="12" customHeight="1" x14ac:dyDescent="0.2">
      <c r="A21" s="13" t="s">
        <v>49</v>
      </c>
      <c r="B21" s="144" t="s">
        <v>153</v>
      </c>
      <c r="C21" s="133">
        <v>20000</v>
      </c>
      <c r="D21" s="133"/>
      <c r="E21" s="133">
        <v>5972</v>
      </c>
      <c r="F21" s="173">
        <f t="shared" si="2"/>
        <v>5972</v>
      </c>
      <c r="G21" s="172">
        <f t="shared" ref="G21:G26" si="4">C21+F21</f>
        <v>25972</v>
      </c>
    </row>
    <row r="22" spans="1:7" s="143" customFormat="1" ht="12" customHeight="1" x14ac:dyDescent="0.2">
      <c r="A22" s="12" t="s">
        <v>50</v>
      </c>
      <c r="B22" s="145" t="s">
        <v>154</v>
      </c>
      <c r="C22" s="132"/>
      <c r="D22" s="133"/>
      <c r="E22" s="133"/>
      <c r="F22" s="173">
        <f t="shared" si="2"/>
        <v>0</v>
      </c>
      <c r="G22" s="172">
        <f t="shared" si="4"/>
        <v>0</v>
      </c>
    </row>
    <row r="23" spans="1:7" s="143" customFormat="1" ht="12" customHeight="1" x14ac:dyDescent="0.2">
      <c r="A23" s="12" t="s">
        <v>51</v>
      </c>
      <c r="B23" s="145" t="s">
        <v>292</v>
      </c>
      <c r="C23" s="132"/>
      <c r="D23" s="133"/>
      <c r="E23" s="133"/>
      <c r="F23" s="173">
        <f t="shared" si="2"/>
        <v>0</v>
      </c>
      <c r="G23" s="172">
        <f t="shared" si="4"/>
        <v>0</v>
      </c>
    </row>
    <row r="24" spans="1:7" s="143" customFormat="1" ht="12" customHeight="1" x14ac:dyDescent="0.2">
      <c r="A24" s="12" t="s">
        <v>52</v>
      </c>
      <c r="B24" s="145" t="s">
        <v>293</v>
      </c>
      <c r="C24" s="132"/>
      <c r="D24" s="133"/>
      <c r="E24" s="133"/>
      <c r="F24" s="173">
        <f t="shared" si="2"/>
        <v>0</v>
      </c>
      <c r="G24" s="172">
        <f t="shared" si="4"/>
        <v>0</v>
      </c>
    </row>
    <row r="25" spans="1:7" s="143" customFormat="1" ht="12" customHeight="1" x14ac:dyDescent="0.2">
      <c r="A25" s="12" t="s">
        <v>93</v>
      </c>
      <c r="B25" s="145" t="s">
        <v>155</v>
      </c>
      <c r="C25" s="132">
        <v>448762</v>
      </c>
      <c r="D25" s="133">
        <v>-258465</v>
      </c>
      <c r="E25" s="133">
        <v>-84579</v>
      </c>
      <c r="F25" s="173">
        <f t="shared" si="2"/>
        <v>-343044</v>
      </c>
      <c r="G25" s="172">
        <f t="shared" si="4"/>
        <v>105718</v>
      </c>
    </row>
    <row r="26" spans="1:7" s="143" customFormat="1" ht="12" customHeight="1" thickBot="1" x14ac:dyDescent="0.25">
      <c r="A26" s="14" t="s">
        <v>94</v>
      </c>
      <c r="B26" s="146" t="s">
        <v>156</v>
      </c>
      <c r="C26" s="134">
        <v>426324</v>
      </c>
      <c r="D26" s="262"/>
      <c r="E26" s="262">
        <v>-62141</v>
      </c>
      <c r="F26" s="289">
        <f t="shared" si="2"/>
        <v>-62141</v>
      </c>
      <c r="G26" s="172">
        <f t="shared" si="4"/>
        <v>364183</v>
      </c>
    </row>
    <row r="27" spans="1:7" s="143" customFormat="1" ht="12" customHeight="1" thickBot="1" x14ac:dyDescent="0.25">
      <c r="A27" s="18" t="s">
        <v>95</v>
      </c>
      <c r="B27" s="19" t="s">
        <v>429</v>
      </c>
      <c r="C27" s="137">
        <f>+C28+C29+C30+C31+C32+C33+C34</f>
        <v>16500</v>
      </c>
      <c r="D27" s="137">
        <f>+D28+D29+D30+D31+D32+D33+D34</f>
        <v>0</v>
      </c>
      <c r="E27" s="137">
        <f>+E28+E29+E30+E31+E32+E33+E34</f>
        <v>0</v>
      </c>
      <c r="F27" s="137">
        <f>+F28+F29+F30+F31+F32+F33+F34</f>
        <v>0</v>
      </c>
      <c r="G27" s="171">
        <f>+G28+G29+G30+G31+G32+G33+G34</f>
        <v>16500</v>
      </c>
    </row>
    <row r="28" spans="1:7" s="143" customFormat="1" ht="12" customHeight="1" x14ac:dyDescent="0.2">
      <c r="A28" s="13" t="s">
        <v>157</v>
      </c>
      <c r="B28" s="144" t="s">
        <v>422</v>
      </c>
      <c r="C28" s="173"/>
      <c r="D28" s="173"/>
      <c r="E28" s="173"/>
      <c r="F28" s="173">
        <f t="shared" si="2"/>
        <v>0</v>
      </c>
      <c r="G28" s="172">
        <f t="shared" ref="G28:G34" si="5">C28+F28</f>
        <v>0</v>
      </c>
    </row>
    <row r="29" spans="1:7" s="143" customFormat="1" ht="12" customHeight="1" x14ac:dyDescent="0.2">
      <c r="A29" s="12" t="s">
        <v>158</v>
      </c>
      <c r="B29" s="145" t="s">
        <v>458</v>
      </c>
      <c r="C29" s="132"/>
      <c r="D29" s="133"/>
      <c r="E29" s="133"/>
      <c r="F29" s="173">
        <f t="shared" si="2"/>
        <v>0</v>
      </c>
      <c r="G29" s="172">
        <f t="shared" si="5"/>
        <v>0</v>
      </c>
    </row>
    <row r="30" spans="1:7" s="143" customFormat="1" ht="12" customHeight="1" x14ac:dyDescent="0.2">
      <c r="A30" s="12" t="s">
        <v>159</v>
      </c>
      <c r="B30" s="145" t="s">
        <v>424</v>
      </c>
      <c r="C30" s="132"/>
      <c r="D30" s="133"/>
      <c r="E30" s="133"/>
      <c r="F30" s="173">
        <f t="shared" si="2"/>
        <v>0</v>
      </c>
      <c r="G30" s="172">
        <f t="shared" si="5"/>
        <v>0</v>
      </c>
    </row>
    <row r="31" spans="1:7" s="143" customFormat="1" ht="12" customHeight="1" x14ac:dyDescent="0.2">
      <c r="A31" s="12" t="s">
        <v>160</v>
      </c>
      <c r="B31" s="145" t="s">
        <v>425</v>
      </c>
      <c r="C31" s="132"/>
      <c r="D31" s="133"/>
      <c r="E31" s="133"/>
      <c r="F31" s="173">
        <f t="shared" si="2"/>
        <v>0</v>
      </c>
      <c r="G31" s="172">
        <f t="shared" si="5"/>
        <v>0</v>
      </c>
    </row>
    <row r="32" spans="1:7" s="143" customFormat="1" ht="12" customHeight="1" x14ac:dyDescent="0.2">
      <c r="A32" s="12" t="s">
        <v>426</v>
      </c>
      <c r="B32" s="145" t="s">
        <v>161</v>
      </c>
      <c r="C32" s="132">
        <v>16500</v>
      </c>
      <c r="D32" s="133"/>
      <c r="E32" s="133"/>
      <c r="F32" s="173">
        <f t="shared" si="2"/>
        <v>0</v>
      </c>
      <c r="G32" s="172">
        <f t="shared" si="5"/>
        <v>16500</v>
      </c>
    </row>
    <row r="33" spans="1:7" s="143" customFormat="1" ht="12" customHeight="1" x14ac:dyDescent="0.2">
      <c r="A33" s="12" t="s">
        <v>427</v>
      </c>
      <c r="B33" s="145" t="s">
        <v>162</v>
      </c>
      <c r="C33" s="132"/>
      <c r="D33" s="133"/>
      <c r="E33" s="133"/>
      <c r="F33" s="173">
        <f t="shared" si="2"/>
        <v>0</v>
      </c>
      <c r="G33" s="172">
        <f t="shared" si="5"/>
        <v>0</v>
      </c>
    </row>
    <row r="34" spans="1:7" s="143" customFormat="1" ht="12" customHeight="1" thickBot="1" x14ac:dyDescent="0.25">
      <c r="A34" s="14" t="s">
        <v>428</v>
      </c>
      <c r="B34" s="146" t="s">
        <v>163</v>
      </c>
      <c r="C34" s="134"/>
      <c r="D34" s="262"/>
      <c r="E34" s="262"/>
      <c r="F34" s="289">
        <f t="shared" si="2"/>
        <v>0</v>
      </c>
      <c r="G34" s="172">
        <f t="shared" si="5"/>
        <v>0</v>
      </c>
    </row>
    <row r="35" spans="1:7" s="143" customFormat="1" ht="12" customHeight="1" thickBot="1" x14ac:dyDescent="0.25">
      <c r="A35" s="18" t="s">
        <v>9</v>
      </c>
      <c r="B35" s="19" t="s">
        <v>299</v>
      </c>
      <c r="C35" s="131">
        <f>SUM(C36:C46)</f>
        <v>149658</v>
      </c>
      <c r="D35" s="131">
        <f>SUM(D36:D46)</f>
        <v>412</v>
      </c>
      <c r="E35" s="131">
        <f>SUM(E36:E46)</f>
        <v>-64588</v>
      </c>
      <c r="F35" s="131">
        <f>SUM(F36:F46)</f>
        <v>-64176</v>
      </c>
      <c r="G35" s="72">
        <f>SUM(G36:G46)</f>
        <v>85482</v>
      </c>
    </row>
    <row r="36" spans="1:7" s="143" customFormat="1" ht="12" customHeight="1" x14ac:dyDescent="0.2">
      <c r="A36" s="13" t="s">
        <v>53</v>
      </c>
      <c r="B36" s="144" t="s">
        <v>166</v>
      </c>
      <c r="C36" s="133">
        <v>10</v>
      </c>
      <c r="D36" s="133"/>
      <c r="E36" s="133"/>
      <c r="F36" s="173">
        <f t="shared" si="2"/>
        <v>0</v>
      </c>
      <c r="G36" s="172">
        <f t="shared" ref="G36:G46" si="6">C36+F36</f>
        <v>10</v>
      </c>
    </row>
    <row r="37" spans="1:7" s="143" customFormat="1" ht="12" customHeight="1" x14ac:dyDescent="0.2">
      <c r="A37" s="12" t="s">
        <v>54</v>
      </c>
      <c r="B37" s="145" t="s">
        <v>167</v>
      </c>
      <c r="C37" s="132">
        <v>12344</v>
      </c>
      <c r="D37" s="133"/>
      <c r="E37" s="133">
        <v>2985</v>
      </c>
      <c r="F37" s="173">
        <f t="shared" si="2"/>
        <v>2985</v>
      </c>
      <c r="G37" s="172">
        <f t="shared" si="6"/>
        <v>15329</v>
      </c>
    </row>
    <row r="38" spans="1:7" s="143" customFormat="1" ht="12" customHeight="1" x14ac:dyDescent="0.2">
      <c r="A38" s="12" t="s">
        <v>55</v>
      </c>
      <c r="B38" s="145" t="s">
        <v>168</v>
      </c>
      <c r="C38" s="132">
        <v>2042</v>
      </c>
      <c r="D38" s="133"/>
      <c r="E38" s="133"/>
      <c r="F38" s="173">
        <f t="shared" si="2"/>
        <v>0</v>
      </c>
      <c r="G38" s="172">
        <f t="shared" si="6"/>
        <v>2042</v>
      </c>
    </row>
    <row r="39" spans="1:7" s="143" customFormat="1" ht="12" customHeight="1" x14ac:dyDescent="0.2">
      <c r="A39" s="12" t="s">
        <v>97</v>
      </c>
      <c r="B39" s="145" t="s">
        <v>169</v>
      </c>
      <c r="C39" s="132">
        <v>6950</v>
      </c>
      <c r="D39" s="133"/>
      <c r="E39" s="133"/>
      <c r="F39" s="173">
        <f t="shared" si="2"/>
        <v>0</v>
      </c>
      <c r="G39" s="172">
        <f t="shared" si="6"/>
        <v>6950</v>
      </c>
    </row>
    <row r="40" spans="1:7" s="143" customFormat="1" ht="12" customHeight="1" x14ac:dyDescent="0.2">
      <c r="A40" s="12" t="s">
        <v>98</v>
      </c>
      <c r="B40" s="145" t="s">
        <v>170</v>
      </c>
      <c r="C40" s="132"/>
      <c r="D40" s="133"/>
      <c r="E40" s="133"/>
      <c r="F40" s="173">
        <f t="shared" si="2"/>
        <v>0</v>
      </c>
      <c r="G40" s="172">
        <f t="shared" si="6"/>
        <v>0</v>
      </c>
    </row>
    <row r="41" spans="1:7" s="143" customFormat="1" ht="12" customHeight="1" x14ac:dyDescent="0.2">
      <c r="A41" s="12" t="s">
        <v>99</v>
      </c>
      <c r="B41" s="145" t="s">
        <v>171</v>
      </c>
      <c r="C41" s="132">
        <v>4527</v>
      </c>
      <c r="D41" s="133">
        <v>412</v>
      </c>
      <c r="E41" s="133"/>
      <c r="F41" s="173">
        <f t="shared" si="2"/>
        <v>412</v>
      </c>
      <c r="G41" s="172">
        <f t="shared" si="6"/>
        <v>4939</v>
      </c>
    </row>
    <row r="42" spans="1:7" s="143" customFormat="1" ht="12" customHeight="1" x14ac:dyDescent="0.2">
      <c r="A42" s="12" t="s">
        <v>100</v>
      </c>
      <c r="B42" s="145" t="s">
        <v>172</v>
      </c>
      <c r="C42" s="132">
        <v>122366</v>
      </c>
      <c r="D42" s="133"/>
      <c r="E42" s="133">
        <v>-67573</v>
      </c>
      <c r="F42" s="173">
        <f t="shared" si="2"/>
        <v>-67573</v>
      </c>
      <c r="G42" s="172">
        <f t="shared" si="6"/>
        <v>54793</v>
      </c>
    </row>
    <row r="43" spans="1:7" s="143" customFormat="1" ht="12" customHeight="1" x14ac:dyDescent="0.2">
      <c r="A43" s="12" t="s">
        <v>101</v>
      </c>
      <c r="B43" s="145" t="s">
        <v>430</v>
      </c>
      <c r="C43" s="132">
        <v>506</v>
      </c>
      <c r="D43" s="133"/>
      <c r="E43" s="133"/>
      <c r="F43" s="173">
        <f t="shared" si="2"/>
        <v>0</v>
      </c>
      <c r="G43" s="172">
        <f t="shared" si="6"/>
        <v>506</v>
      </c>
    </row>
    <row r="44" spans="1:7" s="143" customFormat="1" ht="12" customHeight="1" x14ac:dyDescent="0.2">
      <c r="A44" s="12" t="s">
        <v>164</v>
      </c>
      <c r="B44" s="145" t="s">
        <v>174</v>
      </c>
      <c r="C44" s="135"/>
      <c r="D44" s="174"/>
      <c r="E44" s="174"/>
      <c r="F44" s="290">
        <f t="shared" si="2"/>
        <v>0</v>
      </c>
      <c r="G44" s="172">
        <f t="shared" si="6"/>
        <v>0</v>
      </c>
    </row>
    <row r="45" spans="1:7" s="143" customFormat="1" ht="12" customHeight="1" x14ac:dyDescent="0.2">
      <c r="A45" s="14" t="s">
        <v>165</v>
      </c>
      <c r="B45" s="146" t="s">
        <v>301</v>
      </c>
      <c r="C45" s="136">
        <v>884</v>
      </c>
      <c r="D45" s="263"/>
      <c r="E45" s="263"/>
      <c r="F45" s="291">
        <f t="shared" si="2"/>
        <v>0</v>
      </c>
      <c r="G45" s="172">
        <f t="shared" si="6"/>
        <v>884</v>
      </c>
    </row>
    <row r="46" spans="1:7" s="143" customFormat="1" ht="12" customHeight="1" thickBot="1" x14ac:dyDescent="0.25">
      <c r="A46" s="14" t="s">
        <v>300</v>
      </c>
      <c r="B46" s="75" t="s">
        <v>175</v>
      </c>
      <c r="C46" s="136">
        <v>29</v>
      </c>
      <c r="D46" s="266"/>
      <c r="E46" s="266"/>
      <c r="F46" s="292">
        <f t="shared" si="2"/>
        <v>0</v>
      </c>
      <c r="G46" s="172">
        <f t="shared" si="6"/>
        <v>29</v>
      </c>
    </row>
    <row r="47" spans="1:7" s="143" customFormat="1" ht="12" customHeight="1" thickBot="1" x14ac:dyDescent="0.25">
      <c r="A47" s="18" t="s">
        <v>10</v>
      </c>
      <c r="B47" s="19" t="s">
        <v>176</v>
      </c>
      <c r="C47" s="131">
        <f>SUM(C48:C52)</f>
        <v>31254</v>
      </c>
      <c r="D47" s="131">
        <f>SUM(D48:D52)</f>
        <v>-24600</v>
      </c>
      <c r="E47" s="131">
        <f>SUM(E48:E52)</f>
        <v>0</v>
      </c>
      <c r="F47" s="131">
        <f>SUM(F48:F52)</f>
        <v>-24600</v>
      </c>
      <c r="G47" s="72">
        <f>SUM(G48:G52)</f>
        <v>6654</v>
      </c>
    </row>
    <row r="48" spans="1:7" s="143" customFormat="1" ht="12" customHeight="1" x14ac:dyDescent="0.2">
      <c r="A48" s="13" t="s">
        <v>56</v>
      </c>
      <c r="B48" s="144" t="s">
        <v>180</v>
      </c>
      <c r="C48" s="174"/>
      <c r="D48" s="174"/>
      <c r="E48" s="174"/>
      <c r="F48" s="290">
        <f t="shared" si="2"/>
        <v>0</v>
      </c>
      <c r="G48" s="232">
        <f>C48+F48</f>
        <v>0</v>
      </c>
    </row>
    <row r="49" spans="1:7" s="143" customFormat="1" ht="12" customHeight="1" x14ac:dyDescent="0.2">
      <c r="A49" s="12" t="s">
        <v>57</v>
      </c>
      <c r="B49" s="145" t="s">
        <v>181</v>
      </c>
      <c r="C49" s="135">
        <v>31254</v>
      </c>
      <c r="D49" s="174">
        <v>-24600</v>
      </c>
      <c r="E49" s="174"/>
      <c r="F49" s="290">
        <f t="shared" si="2"/>
        <v>-24600</v>
      </c>
      <c r="G49" s="232">
        <f>C49+F49</f>
        <v>6654</v>
      </c>
    </row>
    <row r="50" spans="1:7" s="143" customFormat="1" ht="12" customHeight="1" x14ac:dyDescent="0.2">
      <c r="A50" s="12" t="s">
        <v>177</v>
      </c>
      <c r="B50" s="145" t="s">
        <v>182</v>
      </c>
      <c r="C50" s="135"/>
      <c r="D50" s="174"/>
      <c r="E50" s="174"/>
      <c r="F50" s="290">
        <f t="shared" si="2"/>
        <v>0</v>
      </c>
      <c r="G50" s="232">
        <f>C50+F50</f>
        <v>0</v>
      </c>
    </row>
    <row r="51" spans="1:7" s="143" customFormat="1" ht="12" customHeight="1" x14ac:dyDescent="0.2">
      <c r="A51" s="12" t="s">
        <v>178</v>
      </c>
      <c r="B51" s="145" t="s">
        <v>183</v>
      </c>
      <c r="C51" s="135"/>
      <c r="D51" s="174"/>
      <c r="E51" s="174"/>
      <c r="F51" s="290">
        <f t="shared" si="2"/>
        <v>0</v>
      </c>
      <c r="G51" s="232">
        <f>C51+F51</f>
        <v>0</v>
      </c>
    </row>
    <row r="52" spans="1:7" s="143" customFormat="1" ht="12" customHeight="1" thickBot="1" x14ac:dyDescent="0.25">
      <c r="A52" s="14" t="s">
        <v>179</v>
      </c>
      <c r="B52" s="75" t="s">
        <v>184</v>
      </c>
      <c r="C52" s="136"/>
      <c r="D52" s="263"/>
      <c r="E52" s="263"/>
      <c r="F52" s="291">
        <f t="shared" si="2"/>
        <v>0</v>
      </c>
      <c r="G52" s="232">
        <f>C52+F52</f>
        <v>0</v>
      </c>
    </row>
    <row r="53" spans="1:7" s="143" customFormat="1" ht="12" customHeight="1" thickBot="1" x14ac:dyDescent="0.25">
      <c r="A53" s="18" t="s">
        <v>102</v>
      </c>
      <c r="B53" s="19" t="s">
        <v>185</v>
      </c>
      <c r="C53" s="131">
        <f>SUM(C54:C56)</f>
        <v>500</v>
      </c>
      <c r="D53" s="131">
        <f>SUM(D54:D56)</f>
        <v>0</v>
      </c>
      <c r="E53" s="131">
        <f>SUM(E54:E56)</f>
        <v>0</v>
      </c>
      <c r="F53" s="131">
        <f>SUM(F54:F56)</f>
        <v>0</v>
      </c>
      <c r="G53" s="72">
        <f>SUM(G54:G56)</f>
        <v>500</v>
      </c>
    </row>
    <row r="54" spans="1:7" s="143" customFormat="1" ht="12" customHeight="1" x14ac:dyDescent="0.2">
      <c r="A54" s="13" t="s">
        <v>58</v>
      </c>
      <c r="B54" s="144" t="s">
        <v>186</v>
      </c>
      <c r="C54" s="133"/>
      <c r="D54" s="133"/>
      <c r="E54" s="133"/>
      <c r="F54" s="173">
        <f t="shared" si="2"/>
        <v>0</v>
      </c>
      <c r="G54" s="172">
        <f>C54+F54</f>
        <v>0</v>
      </c>
    </row>
    <row r="55" spans="1:7" s="143" customFormat="1" ht="22.5" x14ac:dyDescent="0.2">
      <c r="A55" s="12" t="s">
        <v>59</v>
      </c>
      <c r="B55" s="145" t="s">
        <v>294</v>
      </c>
      <c r="C55" s="132">
        <v>500</v>
      </c>
      <c r="D55" s="133"/>
      <c r="E55" s="133"/>
      <c r="F55" s="173">
        <f t="shared" si="2"/>
        <v>0</v>
      </c>
      <c r="G55" s="172">
        <f>C55+F55</f>
        <v>500</v>
      </c>
    </row>
    <row r="56" spans="1:7" s="143" customFormat="1" ht="12" customHeight="1" x14ac:dyDescent="0.2">
      <c r="A56" s="12" t="s">
        <v>189</v>
      </c>
      <c r="B56" s="145" t="s">
        <v>187</v>
      </c>
      <c r="C56" s="132"/>
      <c r="D56" s="133"/>
      <c r="E56" s="133"/>
      <c r="F56" s="173">
        <f t="shared" si="2"/>
        <v>0</v>
      </c>
      <c r="G56" s="172">
        <f>C56+F56</f>
        <v>0</v>
      </c>
    </row>
    <row r="57" spans="1:7" s="143" customFormat="1" ht="12" customHeight="1" thickBot="1" x14ac:dyDescent="0.25">
      <c r="A57" s="14" t="s">
        <v>190</v>
      </c>
      <c r="B57" s="75" t="s">
        <v>188</v>
      </c>
      <c r="C57" s="134"/>
      <c r="D57" s="262"/>
      <c r="E57" s="262"/>
      <c r="F57" s="289">
        <f t="shared" si="2"/>
        <v>0</v>
      </c>
      <c r="G57" s="172">
        <f>C57+F57</f>
        <v>0</v>
      </c>
    </row>
    <row r="58" spans="1:7" s="143" customFormat="1" ht="12" customHeight="1" thickBot="1" x14ac:dyDescent="0.25">
      <c r="A58" s="18" t="s">
        <v>12</v>
      </c>
      <c r="B58" s="73" t="s">
        <v>191</v>
      </c>
      <c r="C58" s="131">
        <f>SUM(C59:C61)</f>
        <v>4650</v>
      </c>
      <c r="D58" s="131">
        <f>SUM(D59:D61)</f>
        <v>13157</v>
      </c>
      <c r="E58" s="131">
        <f>SUM(E59:E61)</f>
        <v>0</v>
      </c>
      <c r="F58" s="131">
        <f>SUM(F59:F61)</f>
        <v>13157</v>
      </c>
      <c r="G58" s="72">
        <f>SUM(G59:G61)</f>
        <v>17807</v>
      </c>
    </row>
    <row r="59" spans="1:7" s="143" customFormat="1" ht="12" customHeight="1" x14ac:dyDescent="0.2">
      <c r="A59" s="13" t="s">
        <v>103</v>
      </c>
      <c r="B59" s="144" t="s">
        <v>193</v>
      </c>
      <c r="C59" s="135"/>
      <c r="D59" s="135"/>
      <c r="E59" s="135"/>
      <c r="F59" s="293">
        <f t="shared" si="2"/>
        <v>0</v>
      </c>
      <c r="G59" s="231">
        <f>C59+F59</f>
        <v>0</v>
      </c>
    </row>
    <row r="60" spans="1:7" s="143" customFormat="1" ht="22.5" x14ac:dyDescent="0.2">
      <c r="A60" s="12" t="s">
        <v>104</v>
      </c>
      <c r="B60" s="145" t="s">
        <v>295</v>
      </c>
      <c r="C60" s="135">
        <v>4650</v>
      </c>
      <c r="D60" s="135">
        <v>2532</v>
      </c>
      <c r="E60" s="135"/>
      <c r="F60" s="293">
        <f t="shared" si="2"/>
        <v>2532</v>
      </c>
      <c r="G60" s="231">
        <f>C60+F60</f>
        <v>7182</v>
      </c>
    </row>
    <row r="61" spans="1:7" s="143" customFormat="1" ht="12" customHeight="1" x14ac:dyDescent="0.2">
      <c r="A61" s="12" t="s">
        <v>124</v>
      </c>
      <c r="B61" s="145" t="s">
        <v>194</v>
      </c>
      <c r="C61" s="135"/>
      <c r="D61" s="135">
        <v>10625</v>
      </c>
      <c r="E61" s="135"/>
      <c r="F61" s="293">
        <f t="shared" si="2"/>
        <v>10625</v>
      </c>
      <c r="G61" s="231">
        <f>C61+F61</f>
        <v>10625</v>
      </c>
    </row>
    <row r="62" spans="1:7" s="143" customFormat="1" ht="12" customHeight="1" thickBot="1" x14ac:dyDescent="0.25">
      <c r="A62" s="14" t="s">
        <v>192</v>
      </c>
      <c r="B62" s="75" t="s">
        <v>195</v>
      </c>
      <c r="C62" s="135"/>
      <c r="D62" s="135"/>
      <c r="E62" s="135"/>
      <c r="F62" s="293">
        <f t="shared" si="2"/>
        <v>0</v>
      </c>
      <c r="G62" s="231">
        <f>C62+F62</f>
        <v>0</v>
      </c>
    </row>
    <row r="63" spans="1:7" s="143" customFormat="1" ht="12" customHeight="1" thickBot="1" x14ac:dyDescent="0.25">
      <c r="A63" s="183" t="s">
        <v>341</v>
      </c>
      <c r="B63" s="19" t="s">
        <v>196</v>
      </c>
      <c r="C63" s="137">
        <f>+C6+C13+C20+C27+C35+C47+C53+C58</f>
        <v>1194209</v>
      </c>
      <c r="D63" s="137">
        <f>+D6+D13+D20+D27+D35+D47+D53+D58</f>
        <v>-217576</v>
      </c>
      <c r="E63" s="137">
        <f>+E6+E13+E20+E27+E35+E47+E53+E58</f>
        <v>-139379</v>
      </c>
      <c r="F63" s="137">
        <f>+F6+F13+F20+F27+F35+F47+F53+F58</f>
        <v>-356955</v>
      </c>
      <c r="G63" s="171">
        <f>+G6+G13+G20+G27+G35+G47+G53+G58</f>
        <v>837254</v>
      </c>
    </row>
    <row r="64" spans="1:7" s="143" customFormat="1" ht="12" customHeight="1" thickBot="1" x14ac:dyDescent="0.25">
      <c r="A64" s="175" t="s">
        <v>197</v>
      </c>
      <c r="B64" s="73" t="s">
        <v>198</v>
      </c>
      <c r="C64" s="131">
        <f>SUM(C65:C67)</f>
        <v>0</v>
      </c>
      <c r="D64" s="131">
        <f>SUM(D65:D67)</f>
        <v>0</v>
      </c>
      <c r="E64" s="131">
        <f>SUM(E65:E67)</f>
        <v>0</v>
      </c>
      <c r="F64" s="131">
        <f>SUM(F65:F67)</f>
        <v>0</v>
      </c>
      <c r="G64" s="72">
        <f>SUM(G65:G67)</f>
        <v>0</v>
      </c>
    </row>
    <row r="65" spans="1:7" s="143" customFormat="1" ht="12" customHeight="1" x14ac:dyDescent="0.2">
      <c r="A65" s="13" t="s">
        <v>226</v>
      </c>
      <c r="B65" s="144" t="s">
        <v>199</v>
      </c>
      <c r="C65" s="135"/>
      <c r="D65" s="135"/>
      <c r="E65" s="135"/>
      <c r="F65" s="293">
        <f>D65+E65</f>
        <v>0</v>
      </c>
      <c r="G65" s="231">
        <f>C65+F65</f>
        <v>0</v>
      </c>
    </row>
    <row r="66" spans="1:7" s="143" customFormat="1" ht="12" customHeight="1" x14ac:dyDescent="0.2">
      <c r="A66" s="12" t="s">
        <v>235</v>
      </c>
      <c r="B66" s="145" t="s">
        <v>200</v>
      </c>
      <c r="C66" s="135"/>
      <c r="D66" s="135"/>
      <c r="E66" s="135"/>
      <c r="F66" s="293">
        <f>D66+E66</f>
        <v>0</v>
      </c>
      <c r="G66" s="231">
        <f>C66+F66</f>
        <v>0</v>
      </c>
    </row>
    <row r="67" spans="1:7" s="143" customFormat="1" ht="12" customHeight="1" thickBot="1" x14ac:dyDescent="0.25">
      <c r="A67" s="16" t="s">
        <v>236</v>
      </c>
      <c r="B67" s="308" t="s">
        <v>326</v>
      </c>
      <c r="C67" s="266"/>
      <c r="D67" s="266"/>
      <c r="E67" s="266"/>
      <c r="F67" s="292">
        <f>D67+E67</f>
        <v>0</v>
      </c>
      <c r="G67" s="309">
        <f>C67+F67</f>
        <v>0</v>
      </c>
    </row>
    <row r="68" spans="1:7" s="143" customFormat="1" ht="12" customHeight="1" thickBot="1" x14ac:dyDescent="0.25">
      <c r="A68" s="175" t="s">
        <v>202</v>
      </c>
      <c r="B68" s="73" t="s">
        <v>203</v>
      </c>
      <c r="C68" s="131">
        <f>SUM(C69:C72)</f>
        <v>0</v>
      </c>
      <c r="D68" s="131">
        <f>SUM(D69:D72)</f>
        <v>0</v>
      </c>
      <c r="E68" s="131">
        <f>SUM(E69:E72)</f>
        <v>0</v>
      </c>
      <c r="F68" s="131">
        <f>SUM(F69:F72)</f>
        <v>0</v>
      </c>
      <c r="G68" s="72">
        <f>SUM(G69:G72)</f>
        <v>0</v>
      </c>
    </row>
    <row r="69" spans="1:7" s="143" customFormat="1" ht="12" customHeight="1" x14ac:dyDescent="0.2">
      <c r="A69" s="13" t="s">
        <v>81</v>
      </c>
      <c r="B69" s="144" t="s">
        <v>204</v>
      </c>
      <c r="C69" s="135"/>
      <c r="D69" s="135"/>
      <c r="E69" s="135"/>
      <c r="F69" s="293">
        <f>D69+E69</f>
        <v>0</v>
      </c>
      <c r="G69" s="231">
        <f>C69+F69</f>
        <v>0</v>
      </c>
    </row>
    <row r="70" spans="1:7" s="143" customFormat="1" ht="12" customHeight="1" x14ac:dyDescent="0.2">
      <c r="A70" s="12" t="s">
        <v>82</v>
      </c>
      <c r="B70" s="144" t="s">
        <v>444</v>
      </c>
      <c r="C70" s="135"/>
      <c r="D70" s="135"/>
      <c r="E70" s="135"/>
      <c r="F70" s="293">
        <f>D70+E70</f>
        <v>0</v>
      </c>
      <c r="G70" s="231">
        <f>C70+F70</f>
        <v>0</v>
      </c>
    </row>
    <row r="71" spans="1:7" s="143" customFormat="1" ht="12" customHeight="1" x14ac:dyDescent="0.2">
      <c r="A71" s="12" t="s">
        <v>227</v>
      </c>
      <c r="B71" s="144" t="s">
        <v>205</v>
      </c>
      <c r="C71" s="135"/>
      <c r="D71" s="135"/>
      <c r="E71" s="135"/>
      <c r="F71" s="293">
        <f>D71+E71</f>
        <v>0</v>
      </c>
      <c r="G71" s="231">
        <f>C71+F71</f>
        <v>0</v>
      </c>
    </row>
    <row r="72" spans="1:7" s="143" customFormat="1" ht="12" customHeight="1" thickBot="1" x14ac:dyDescent="0.25">
      <c r="A72" s="14" t="s">
        <v>228</v>
      </c>
      <c r="B72" s="251" t="s">
        <v>445</v>
      </c>
      <c r="C72" s="135"/>
      <c r="D72" s="135"/>
      <c r="E72" s="135"/>
      <c r="F72" s="293">
        <f>D72+E72</f>
        <v>0</v>
      </c>
      <c r="G72" s="231">
        <f>C72+F72</f>
        <v>0</v>
      </c>
    </row>
    <row r="73" spans="1:7" s="143" customFormat="1" ht="12" customHeight="1" thickBot="1" x14ac:dyDescent="0.25">
      <c r="A73" s="175" t="s">
        <v>206</v>
      </c>
      <c r="B73" s="73" t="s">
        <v>207</v>
      </c>
      <c r="C73" s="131">
        <f>SUM(C74:C75)</f>
        <v>0</v>
      </c>
      <c r="D73" s="131">
        <f>SUM(D74:D75)</f>
        <v>0</v>
      </c>
      <c r="E73" s="131">
        <f>SUM(E74:E75)</f>
        <v>0</v>
      </c>
      <c r="F73" s="131">
        <f>SUM(F74:F75)</f>
        <v>0</v>
      </c>
      <c r="G73" s="72">
        <f>SUM(G74:G75)</f>
        <v>0</v>
      </c>
    </row>
    <row r="74" spans="1:7" s="143" customFormat="1" ht="12" customHeight="1" x14ac:dyDescent="0.2">
      <c r="A74" s="13" t="s">
        <v>229</v>
      </c>
      <c r="B74" s="144" t="s">
        <v>208</v>
      </c>
      <c r="C74" s="135"/>
      <c r="D74" s="135"/>
      <c r="E74" s="135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4" t="s">
        <v>230</v>
      </c>
      <c r="B75" s="75" t="s">
        <v>209</v>
      </c>
      <c r="C75" s="135"/>
      <c r="D75" s="135"/>
      <c r="E75" s="135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210</v>
      </c>
      <c r="B76" s="73" t="s">
        <v>211</v>
      </c>
      <c r="C76" s="131">
        <f>SUM(C77:C79)</f>
        <v>0</v>
      </c>
      <c r="D76" s="131">
        <f>SUM(D77:D79)</f>
        <v>0</v>
      </c>
      <c r="E76" s="131">
        <f>SUM(E77:E79)</f>
        <v>0</v>
      </c>
      <c r="F76" s="131">
        <f>SUM(F77:F79)</f>
        <v>0</v>
      </c>
      <c r="G76" s="72">
        <f>SUM(G77:G79)</f>
        <v>0</v>
      </c>
    </row>
    <row r="77" spans="1:7" s="143" customFormat="1" ht="12" customHeight="1" x14ac:dyDescent="0.2">
      <c r="A77" s="13" t="s">
        <v>231</v>
      </c>
      <c r="B77" s="144" t="s">
        <v>212</v>
      </c>
      <c r="C77" s="135"/>
      <c r="D77" s="135"/>
      <c r="E77" s="135"/>
      <c r="F77" s="293">
        <f>D77+E77</f>
        <v>0</v>
      </c>
      <c r="G77" s="231">
        <f>C77+F77</f>
        <v>0</v>
      </c>
    </row>
    <row r="78" spans="1:7" s="143" customFormat="1" ht="12" customHeight="1" x14ac:dyDescent="0.2">
      <c r="A78" s="12" t="s">
        <v>232</v>
      </c>
      <c r="B78" s="145" t="s">
        <v>213</v>
      </c>
      <c r="C78" s="135"/>
      <c r="D78" s="135"/>
      <c r="E78" s="135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4" t="s">
        <v>233</v>
      </c>
      <c r="B79" s="75" t="s">
        <v>446</v>
      </c>
      <c r="C79" s="135"/>
      <c r="D79" s="135"/>
      <c r="E79" s="135"/>
      <c r="F79" s="293">
        <f>D79+E79</f>
        <v>0</v>
      </c>
      <c r="G79" s="231">
        <f>C79+F79</f>
        <v>0</v>
      </c>
    </row>
    <row r="80" spans="1:7" s="143" customFormat="1" ht="12" customHeight="1" thickBot="1" x14ac:dyDescent="0.25">
      <c r="A80" s="175" t="s">
        <v>214</v>
      </c>
      <c r="B80" s="73" t="s">
        <v>234</v>
      </c>
      <c r="C80" s="131">
        <f>SUM(C81:C84)</f>
        <v>0</v>
      </c>
      <c r="D80" s="131">
        <f>SUM(D81:D84)</f>
        <v>0</v>
      </c>
      <c r="E80" s="131">
        <f>SUM(E81:E84)</f>
        <v>0</v>
      </c>
      <c r="F80" s="131">
        <f>SUM(F81:F84)</f>
        <v>0</v>
      </c>
      <c r="G80" s="72">
        <f>SUM(G81:G84)</f>
        <v>0</v>
      </c>
    </row>
    <row r="81" spans="1:7" s="143" customFormat="1" ht="12" customHeight="1" x14ac:dyDescent="0.2">
      <c r="A81" s="147" t="s">
        <v>215</v>
      </c>
      <c r="B81" s="144" t="s">
        <v>216</v>
      </c>
      <c r="C81" s="135"/>
      <c r="D81" s="135"/>
      <c r="E81" s="135"/>
      <c r="F81" s="293">
        <f t="shared" ref="F81:F86" si="7">D81+E81</f>
        <v>0</v>
      </c>
      <c r="G81" s="231">
        <f t="shared" ref="G81:G86" si="8">C81+F81</f>
        <v>0</v>
      </c>
    </row>
    <row r="82" spans="1:7" s="143" customFormat="1" ht="12" customHeight="1" x14ac:dyDescent="0.2">
      <c r="A82" s="148" t="s">
        <v>217</v>
      </c>
      <c r="B82" s="145" t="s">
        <v>218</v>
      </c>
      <c r="C82" s="135"/>
      <c r="D82" s="135"/>
      <c r="E82" s="135"/>
      <c r="F82" s="293">
        <f t="shared" si="7"/>
        <v>0</v>
      </c>
      <c r="G82" s="231">
        <f t="shared" si="8"/>
        <v>0</v>
      </c>
    </row>
    <row r="83" spans="1:7" s="143" customFormat="1" ht="12" customHeight="1" x14ac:dyDescent="0.2">
      <c r="A83" s="148" t="s">
        <v>219</v>
      </c>
      <c r="B83" s="145" t="s">
        <v>220</v>
      </c>
      <c r="C83" s="135"/>
      <c r="D83" s="135"/>
      <c r="E83" s="135"/>
      <c r="F83" s="293">
        <f t="shared" si="7"/>
        <v>0</v>
      </c>
      <c r="G83" s="231">
        <f t="shared" si="8"/>
        <v>0</v>
      </c>
    </row>
    <row r="84" spans="1:7" s="143" customFormat="1" ht="12" customHeight="1" thickBot="1" x14ac:dyDescent="0.25">
      <c r="A84" s="149" t="s">
        <v>221</v>
      </c>
      <c r="B84" s="75" t="s">
        <v>222</v>
      </c>
      <c r="C84" s="135"/>
      <c r="D84" s="135"/>
      <c r="E84" s="135"/>
      <c r="F84" s="293">
        <f t="shared" si="7"/>
        <v>0</v>
      </c>
      <c r="G84" s="231">
        <f t="shared" si="8"/>
        <v>0</v>
      </c>
    </row>
    <row r="85" spans="1:7" s="143" customFormat="1" ht="12" customHeight="1" thickBot="1" x14ac:dyDescent="0.25">
      <c r="A85" s="175" t="s">
        <v>223</v>
      </c>
      <c r="B85" s="73" t="s">
        <v>340</v>
      </c>
      <c r="C85" s="177"/>
      <c r="D85" s="177"/>
      <c r="E85" s="177"/>
      <c r="F85" s="131">
        <f t="shared" si="7"/>
        <v>0</v>
      </c>
      <c r="G85" s="72">
        <f t="shared" si="8"/>
        <v>0</v>
      </c>
    </row>
    <row r="86" spans="1:7" s="143" customFormat="1" ht="13.5" customHeight="1" thickBot="1" x14ac:dyDescent="0.25">
      <c r="A86" s="175" t="s">
        <v>225</v>
      </c>
      <c r="B86" s="73" t="s">
        <v>224</v>
      </c>
      <c r="C86" s="177"/>
      <c r="D86" s="177"/>
      <c r="E86" s="177"/>
      <c r="F86" s="131">
        <f t="shared" si="7"/>
        <v>0</v>
      </c>
      <c r="G86" s="72">
        <f t="shared" si="8"/>
        <v>0</v>
      </c>
    </row>
    <row r="87" spans="1:7" s="143" customFormat="1" ht="15.75" customHeight="1" thickBot="1" x14ac:dyDescent="0.25">
      <c r="A87" s="175" t="s">
        <v>237</v>
      </c>
      <c r="B87" s="150" t="s">
        <v>343</v>
      </c>
      <c r="C87" s="137">
        <f>+C64+C68+C73+C76+C80+C86+C85</f>
        <v>0</v>
      </c>
      <c r="D87" s="137">
        <f>+D64+D68+D73+D76+D80+D86+D85</f>
        <v>0</v>
      </c>
      <c r="E87" s="137">
        <f>+E64+E68+E73+E76+E80+E86+E85</f>
        <v>0</v>
      </c>
      <c r="F87" s="137">
        <f>+F64+F68+F73+F76+F80+F86+F85</f>
        <v>0</v>
      </c>
      <c r="G87" s="171">
        <f>+G64+G68+G73+G76+G80+G86+G85</f>
        <v>0</v>
      </c>
    </row>
    <row r="88" spans="1:7" s="143" customFormat="1" ht="25.5" customHeight="1" thickBot="1" x14ac:dyDescent="0.25">
      <c r="A88" s="176" t="s">
        <v>342</v>
      </c>
      <c r="B88" s="151" t="s">
        <v>344</v>
      </c>
      <c r="C88" s="137">
        <f>+C63+C87</f>
        <v>1194209</v>
      </c>
      <c r="D88" s="137">
        <f>+D63+D87</f>
        <v>-217576</v>
      </c>
      <c r="E88" s="137">
        <f>+E63+E87</f>
        <v>-139379</v>
      </c>
      <c r="F88" s="137">
        <f>+F63+F87</f>
        <v>-356955</v>
      </c>
      <c r="G88" s="171">
        <f>+G63+G87</f>
        <v>837254</v>
      </c>
    </row>
    <row r="89" spans="1:7" s="143" customFormat="1" ht="30.75" customHeight="1" x14ac:dyDescent="0.2">
      <c r="A89" s="3"/>
      <c r="B89" s="4"/>
      <c r="C89" s="77"/>
    </row>
    <row r="90" spans="1:7" ht="16.5" customHeight="1" x14ac:dyDescent="0.25">
      <c r="A90" s="362" t="s">
        <v>33</v>
      </c>
      <c r="B90" s="362"/>
      <c r="C90" s="362"/>
      <c r="D90" s="362"/>
      <c r="E90" s="362"/>
      <c r="F90" s="362"/>
      <c r="G90" s="362"/>
    </row>
    <row r="91" spans="1:7" ht="16.5" customHeight="1" thickBot="1" x14ac:dyDescent="0.3">
      <c r="A91" s="364" t="s">
        <v>84</v>
      </c>
      <c r="B91" s="364"/>
      <c r="C91" s="50"/>
      <c r="G91" s="50" t="str">
        <f>G2</f>
        <v>Forintban!</v>
      </c>
    </row>
    <row r="92" spans="1:7" x14ac:dyDescent="0.25">
      <c r="A92" s="365" t="s">
        <v>48</v>
      </c>
      <c r="B92" s="367" t="s">
        <v>377</v>
      </c>
      <c r="C92" s="369" t="str">
        <f>+CONCATENATE(LEFT(ÖSSZEFÜGGÉSEK!A6,4),". évi")</f>
        <v>2018. évi</v>
      </c>
      <c r="D92" s="370"/>
      <c r="E92" s="371"/>
      <c r="F92" s="371"/>
      <c r="G92" s="372"/>
    </row>
    <row r="93" spans="1:7" ht="48.75" thickBot="1" x14ac:dyDescent="0.3">
      <c r="A93" s="366"/>
      <c r="B93" s="368"/>
      <c r="C93" s="301" t="s">
        <v>376</v>
      </c>
      <c r="D93" s="302" t="s">
        <v>452</v>
      </c>
      <c r="E93" s="302" t="s">
        <v>518</v>
      </c>
      <c r="F93" s="303" t="s">
        <v>448</v>
      </c>
      <c r="G93" s="304" t="s">
        <v>519</v>
      </c>
    </row>
    <row r="94" spans="1:7" s="142" customFormat="1" ht="12" customHeight="1" thickBot="1" x14ac:dyDescent="0.25">
      <c r="A94" s="25" t="s">
        <v>352</v>
      </c>
      <c r="B94" s="26" t="s">
        <v>353</v>
      </c>
      <c r="C94" s="305" t="s">
        <v>354</v>
      </c>
      <c r="D94" s="305" t="s">
        <v>356</v>
      </c>
      <c r="E94" s="306" t="s">
        <v>355</v>
      </c>
      <c r="F94" s="306" t="s">
        <v>453</v>
      </c>
      <c r="G94" s="307" t="s">
        <v>454</v>
      </c>
    </row>
    <row r="95" spans="1:7" ht="12" customHeight="1" thickBot="1" x14ac:dyDescent="0.3">
      <c r="A95" s="20" t="s">
        <v>5</v>
      </c>
      <c r="B95" s="24" t="s">
        <v>302</v>
      </c>
      <c r="C95" s="130">
        <f>C96+C97+C98+C99+C100+C113</f>
        <v>858832</v>
      </c>
      <c r="D95" s="130">
        <f>D96+D97+D98+D99+D100+D113</f>
        <v>-48703</v>
      </c>
      <c r="E95" s="130">
        <f>E96+E97+E98+E99+E100+E113</f>
        <v>665045</v>
      </c>
      <c r="F95" s="130">
        <f>F96+F97+F98+F99+F100+F113</f>
        <v>616342</v>
      </c>
      <c r="G95" s="186">
        <f>G96+G97+G98+G99+G100+G113</f>
        <v>1475174</v>
      </c>
    </row>
    <row r="96" spans="1:7" ht="12" customHeight="1" x14ac:dyDescent="0.25">
      <c r="A96" s="15" t="s">
        <v>60</v>
      </c>
      <c r="B96" s="8" t="s">
        <v>34</v>
      </c>
      <c r="C96" s="213">
        <v>138281</v>
      </c>
      <c r="D96" s="190">
        <v>8353</v>
      </c>
      <c r="E96" s="190">
        <v>-1975</v>
      </c>
      <c r="F96" s="294">
        <f t="shared" ref="F96:F115" si="9">D96+E96</f>
        <v>6378</v>
      </c>
      <c r="G96" s="233">
        <f t="shared" ref="G96:G115" si="10">C96+F96</f>
        <v>144659</v>
      </c>
    </row>
    <row r="97" spans="1:7" ht="12" customHeight="1" x14ac:dyDescent="0.25">
      <c r="A97" s="12" t="s">
        <v>61</v>
      </c>
      <c r="B97" s="6" t="s">
        <v>105</v>
      </c>
      <c r="C97" s="132">
        <v>26761</v>
      </c>
      <c r="D97" s="132">
        <v>1556</v>
      </c>
      <c r="E97" s="132">
        <v>747</v>
      </c>
      <c r="F97" s="295">
        <f t="shared" si="9"/>
        <v>2303</v>
      </c>
      <c r="G97" s="229">
        <f t="shared" si="10"/>
        <v>29064</v>
      </c>
    </row>
    <row r="98" spans="1:7" ht="12" customHeight="1" x14ac:dyDescent="0.25">
      <c r="A98" s="12" t="s">
        <v>62</v>
      </c>
      <c r="B98" s="6" t="s">
        <v>79</v>
      </c>
      <c r="C98" s="134">
        <v>216926</v>
      </c>
      <c r="D98" s="134">
        <v>-64509</v>
      </c>
      <c r="E98" s="134">
        <v>-70988</v>
      </c>
      <c r="F98" s="296">
        <f t="shared" si="9"/>
        <v>-135497</v>
      </c>
      <c r="G98" s="230">
        <f t="shared" si="10"/>
        <v>81429</v>
      </c>
    </row>
    <row r="99" spans="1:7" ht="12" customHeight="1" x14ac:dyDescent="0.25">
      <c r="A99" s="12" t="s">
        <v>63</v>
      </c>
      <c r="B99" s="9" t="s">
        <v>106</v>
      </c>
      <c r="C99" s="134">
        <v>8950</v>
      </c>
      <c r="D99" s="134">
        <v>713</v>
      </c>
      <c r="E99" s="134"/>
      <c r="F99" s="296">
        <f t="shared" si="9"/>
        <v>713</v>
      </c>
      <c r="G99" s="230">
        <f t="shared" si="10"/>
        <v>9663</v>
      </c>
    </row>
    <row r="100" spans="1:7" ht="12" customHeight="1" x14ac:dyDescent="0.25">
      <c r="A100" s="12" t="s">
        <v>71</v>
      </c>
      <c r="B100" s="17" t="s">
        <v>107</v>
      </c>
      <c r="C100" s="134">
        <v>410825</v>
      </c>
      <c r="D100" s="134">
        <v>18265</v>
      </c>
      <c r="E100" s="134">
        <f>SUM(E101:E112)</f>
        <v>-8907</v>
      </c>
      <c r="F100" s="296">
        <f t="shared" si="9"/>
        <v>9358</v>
      </c>
      <c r="G100" s="230">
        <f t="shared" si="10"/>
        <v>420183</v>
      </c>
    </row>
    <row r="101" spans="1:7" ht="12" customHeight="1" x14ac:dyDescent="0.25">
      <c r="A101" s="12" t="s">
        <v>64</v>
      </c>
      <c r="B101" s="6" t="s">
        <v>307</v>
      </c>
      <c r="C101" s="134"/>
      <c r="D101" s="134">
        <v>80</v>
      </c>
      <c r="E101" s="134"/>
      <c r="F101" s="296">
        <f t="shared" si="9"/>
        <v>80</v>
      </c>
      <c r="G101" s="230">
        <f t="shared" si="10"/>
        <v>80</v>
      </c>
    </row>
    <row r="102" spans="1:7" ht="12" customHeight="1" x14ac:dyDescent="0.25">
      <c r="A102" s="12" t="s">
        <v>65</v>
      </c>
      <c r="B102" s="53" t="s">
        <v>306</v>
      </c>
      <c r="C102" s="134"/>
      <c r="D102" s="134"/>
      <c r="E102" s="134"/>
      <c r="F102" s="296">
        <f t="shared" si="9"/>
        <v>0</v>
      </c>
      <c r="G102" s="230">
        <f t="shared" si="10"/>
        <v>0</v>
      </c>
    </row>
    <row r="103" spans="1:7" ht="12" customHeight="1" x14ac:dyDescent="0.25">
      <c r="A103" s="12" t="s">
        <v>72</v>
      </c>
      <c r="B103" s="53" t="s">
        <v>305</v>
      </c>
      <c r="C103" s="134"/>
      <c r="D103" s="134"/>
      <c r="E103" s="134"/>
      <c r="F103" s="296">
        <f t="shared" si="9"/>
        <v>0</v>
      </c>
      <c r="G103" s="230">
        <f t="shared" si="10"/>
        <v>0</v>
      </c>
    </row>
    <row r="104" spans="1:7" x14ac:dyDescent="0.25">
      <c r="A104" s="12" t="s">
        <v>73</v>
      </c>
      <c r="B104" s="51" t="s">
        <v>240</v>
      </c>
      <c r="C104" s="134"/>
      <c r="D104" s="134"/>
      <c r="E104" s="134"/>
      <c r="F104" s="296">
        <f t="shared" si="9"/>
        <v>0</v>
      </c>
      <c r="G104" s="230">
        <f t="shared" si="10"/>
        <v>0</v>
      </c>
    </row>
    <row r="105" spans="1:7" ht="22.5" x14ac:dyDescent="0.25">
      <c r="A105" s="12" t="s">
        <v>74</v>
      </c>
      <c r="B105" s="52" t="s">
        <v>241</v>
      </c>
      <c r="C105" s="134"/>
      <c r="D105" s="134"/>
      <c r="E105" s="134"/>
      <c r="F105" s="296">
        <f t="shared" si="9"/>
        <v>0</v>
      </c>
      <c r="G105" s="230">
        <f t="shared" si="10"/>
        <v>0</v>
      </c>
    </row>
    <row r="106" spans="1:7" ht="22.5" x14ac:dyDescent="0.25">
      <c r="A106" s="12" t="s">
        <v>75</v>
      </c>
      <c r="B106" s="52" t="s">
        <v>242</v>
      </c>
      <c r="C106" s="134"/>
      <c r="D106" s="134"/>
      <c r="E106" s="134"/>
      <c r="F106" s="296">
        <f t="shared" si="9"/>
        <v>0</v>
      </c>
      <c r="G106" s="230">
        <f t="shared" si="10"/>
        <v>0</v>
      </c>
    </row>
    <row r="107" spans="1:7" x14ac:dyDescent="0.25">
      <c r="A107" s="12" t="s">
        <v>77</v>
      </c>
      <c r="B107" s="51" t="s">
        <v>243</v>
      </c>
      <c r="C107" s="134">
        <v>337725</v>
      </c>
      <c r="D107" s="134">
        <v>18931</v>
      </c>
      <c r="E107" s="134">
        <v>-8942</v>
      </c>
      <c r="F107" s="296">
        <f t="shared" si="9"/>
        <v>9989</v>
      </c>
      <c r="G107" s="230">
        <f t="shared" si="10"/>
        <v>347714</v>
      </c>
    </row>
    <row r="108" spans="1:7" x14ac:dyDescent="0.25">
      <c r="A108" s="12" t="s">
        <v>108</v>
      </c>
      <c r="B108" s="51" t="s">
        <v>244</v>
      </c>
      <c r="C108" s="134"/>
      <c r="D108" s="134"/>
      <c r="E108" s="134"/>
      <c r="F108" s="296">
        <f t="shared" si="9"/>
        <v>0</v>
      </c>
      <c r="G108" s="230">
        <f t="shared" si="10"/>
        <v>0</v>
      </c>
    </row>
    <row r="109" spans="1:7" ht="22.5" x14ac:dyDescent="0.25">
      <c r="A109" s="12" t="s">
        <v>238</v>
      </c>
      <c r="B109" s="52" t="s">
        <v>245</v>
      </c>
      <c r="C109" s="134"/>
      <c r="D109" s="134"/>
      <c r="E109" s="134"/>
      <c r="F109" s="296">
        <f t="shared" si="9"/>
        <v>0</v>
      </c>
      <c r="G109" s="230">
        <f t="shared" si="10"/>
        <v>0</v>
      </c>
    </row>
    <row r="110" spans="1:7" x14ac:dyDescent="0.25">
      <c r="A110" s="11" t="s">
        <v>239</v>
      </c>
      <c r="B110" s="53" t="s">
        <v>246</v>
      </c>
      <c r="C110" s="134"/>
      <c r="D110" s="134"/>
      <c r="E110" s="134"/>
      <c r="F110" s="296">
        <f t="shared" si="9"/>
        <v>0</v>
      </c>
      <c r="G110" s="230">
        <f t="shared" si="10"/>
        <v>0</v>
      </c>
    </row>
    <row r="111" spans="1:7" ht="12" customHeight="1" x14ac:dyDescent="0.25">
      <c r="A111" s="12" t="s">
        <v>303</v>
      </c>
      <c r="B111" s="53" t="s">
        <v>247</v>
      </c>
      <c r="C111" s="134"/>
      <c r="D111" s="134"/>
      <c r="E111" s="134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4" t="s">
        <v>304</v>
      </c>
      <c r="B112" s="53" t="s">
        <v>248</v>
      </c>
      <c r="C112" s="134">
        <v>73100</v>
      </c>
      <c r="D112" s="134">
        <v>-746</v>
      </c>
      <c r="E112" s="134">
        <v>35</v>
      </c>
      <c r="F112" s="296">
        <f t="shared" si="9"/>
        <v>-711</v>
      </c>
      <c r="G112" s="230">
        <f t="shared" si="10"/>
        <v>72389</v>
      </c>
    </row>
    <row r="113" spans="1:7" ht="12" customHeight="1" x14ac:dyDescent="0.25">
      <c r="A113" s="12" t="s">
        <v>308</v>
      </c>
      <c r="B113" s="9" t="s">
        <v>35</v>
      </c>
      <c r="C113" s="132">
        <v>57089</v>
      </c>
      <c r="D113" s="132">
        <v>-13081</v>
      </c>
      <c r="E113" s="132">
        <f>E114+E115</f>
        <v>746168</v>
      </c>
      <c r="F113" s="295">
        <f t="shared" si="9"/>
        <v>733087</v>
      </c>
      <c r="G113" s="229">
        <f t="shared" si="10"/>
        <v>790176</v>
      </c>
    </row>
    <row r="114" spans="1:7" ht="12" customHeight="1" x14ac:dyDescent="0.25">
      <c r="A114" s="12" t="s">
        <v>309</v>
      </c>
      <c r="B114" s="6" t="s">
        <v>311</v>
      </c>
      <c r="C114" s="132">
        <v>15436</v>
      </c>
      <c r="D114" s="132">
        <v>-5765</v>
      </c>
      <c r="E114" s="132">
        <v>29244</v>
      </c>
      <c r="F114" s="295">
        <f t="shared" si="9"/>
        <v>23479</v>
      </c>
      <c r="G114" s="229">
        <f t="shared" si="10"/>
        <v>38915</v>
      </c>
    </row>
    <row r="115" spans="1:7" ht="12" customHeight="1" thickBot="1" x14ac:dyDescent="0.3">
      <c r="A115" s="16" t="s">
        <v>310</v>
      </c>
      <c r="B115" s="182" t="s">
        <v>312</v>
      </c>
      <c r="C115" s="191">
        <v>41653</v>
      </c>
      <c r="D115" s="191">
        <v>-7316</v>
      </c>
      <c r="E115" s="191">
        <v>716924</v>
      </c>
      <c r="F115" s="297">
        <f t="shared" si="9"/>
        <v>709608</v>
      </c>
      <c r="G115" s="234">
        <f t="shared" si="10"/>
        <v>751261</v>
      </c>
    </row>
    <row r="116" spans="1:7" ht="12" customHeight="1" thickBot="1" x14ac:dyDescent="0.3">
      <c r="A116" s="180" t="s">
        <v>6</v>
      </c>
      <c r="B116" s="181" t="s">
        <v>249</v>
      </c>
      <c r="C116" s="192">
        <f>+C117+C119+C121</f>
        <v>547270</v>
      </c>
      <c r="D116" s="192">
        <f>+D117+D119+D121</f>
        <v>-231615</v>
      </c>
      <c r="E116" s="192">
        <f>+E117+E119+E121</f>
        <v>-94575</v>
      </c>
      <c r="F116" s="192">
        <f>+F117+F119+F121</f>
        <v>-326190</v>
      </c>
      <c r="G116" s="187">
        <f>+G117+G119+G121</f>
        <v>221080</v>
      </c>
    </row>
    <row r="117" spans="1:7" ht="12" customHeight="1" x14ac:dyDescent="0.25">
      <c r="A117" s="13" t="s">
        <v>66</v>
      </c>
      <c r="B117" s="6" t="s">
        <v>123</v>
      </c>
      <c r="C117" s="133">
        <v>483096</v>
      </c>
      <c r="D117" s="133">
        <v>-248248</v>
      </c>
      <c r="E117" s="133">
        <v>-93986</v>
      </c>
      <c r="F117" s="173">
        <f t="shared" ref="F117:F129" si="11">D117+E117</f>
        <v>-342234</v>
      </c>
      <c r="G117" s="172">
        <f t="shared" ref="G117:G129" si="12">C117+F117</f>
        <v>140862</v>
      </c>
    </row>
    <row r="118" spans="1:7" ht="12" customHeight="1" x14ac:dyDescent="0.25">
      <c r="A118" s="13" t="s">
        <v>67</v>
      </c>
      <c r="B118" s="10" t="s">
        <v>253</v>
      </c>
      <c r="C118" s="133"/>
      <c r="D118" s="133"/>
      <c r="E118" s="133"/>
      <c r="F118" s="173">
        <f t="shared" si="11"/>
        <v>0</v>
      </c>
      <c r="G118" s="172">
        <f t="shared" si="12"/>
        <v>0</v>
      </c>
    </row>
    <row r="119" spans="1:7" ht="12" customHeight="1" x14ac:dyDescent="0.25">
      <c r="A119" s="13" t="s">
        <v>68</v>
      </c>
      <c r="B119" s="10" t="s">
        <v>109</v>
      </c>
      <c r="C119" s="132">
        <v>53916</v>
      </c>
      <c r="D119" s="132">
        <v>12693</v>
      </c>
      <c r="E119" s="132">
        <v>1199</v>
      </c>
      <c r="F119" s="295">
        <f t="shared" si="11"/>
        <v>13892</v>
      </c>
      <c r="G119" s="229">
        <f t="shared" si="12"/>
        <v>67808</v>
      </c>
    </row>
    <row r="120" spans="1:7" ht="12" customHeight="1" x14ac:dyDescent="0.25">
      <c r="A120" s="13" t="s">
        <v>69</v>
      </c>
      <c r="B120" s="10" t="s">
        <v>254</v>
      </c>
      <c r="C120" s="132"/>
      <c r="D120" s="132"/>
      <c r="E120" s="132"/>
      <c r="F120" s="295">
        <f t="shared" si="11"/>
        <v>0</v>
      </c>
      <c r="G120" s="229">
        <f t="shared" si="12"/>
        <v>0</v>
      </c>
    </row>
    <row r="121" spans="1:7" ht="12" customHeight="1" x14ac:dyDescent="0.25">
      <c r="A121" s="13" t="s">
        <v>70</v>
      </c>
      <c r="B121" s="75" t="s">
        <v>125</v>
      </c>
      <c r="C121" s="132">
        <v>10258</v>
      </c>
      <c r="D121" s="132">
        <v>3940</v>
      </c>
      <c r="E121" s="132">
        <v>-1788</v>
      </c>
      <c r="F121" s="295">
        <f t="shared" si="11"/>
        <v>2152</v>
      </c>
      <c r="G121" s="229">
        <f t="shared" si="12"/>
        <v>12410</v>
      </c>
    </row>
    <row r="122" spans="1:7" ht="12" customHeight="1" x14ac:dyDescent="0.25">
      <c r="A122" s="13" t="s">
        <v>76</v>
      </c>
      <c r="B122" s="74" t="s">
        <v>296</v>
      </c>
      <c r="C122" s="132"/>
      <c r="D122" s="132"/>
      <c r="E122" s="132"/>
      <c r="F122" s="295">
        <f t="shared" si="11"/>
        <v>0</v>
      </c>
      <c r="G122" s="229">
        <f t="shared" si="12"/>
        <v>0</v>
      </c>
    </row>
    <row r="123" spans="1:7" ht="22.5" x14ac:dyDescent="0.25">
      <c r="A123" s="13" t="s">
        <v>78</v>
      </c>
      <c r="B123" s="141" t="s">
        <v>259</v>
      </c>
      <c r="C123" s="132"/>
      <c r="D123" s="132"/>
      <c r="E123" s="132"/>
      <c r="F123" s="295">
        <f t="shared" si="11"/>
        <v>0</v>
      </c>
      <c r="G123" s="229">
        <f t="shared" si="12"/>
        <v>0</v>
      </c>
    </row>
    <row r="124" spans="1:7" ht="22.5" x14ac:dyDescent="0.25">
      <c r="A124" s="13" t="s">
        <v>110</v>
      </c>
      <c r="B124" s="52" t="s">
        <v>242</v>
      </c>
      <c r="C124" s="132"/>
      <c r="D124" s="132"/>
      <c r="E124" s="132"/>
      <c r="F124" s="295">
        <f t="shared" si="11"/>
        <v>0</v>
      </c>
      <c r="G124" s="229">
        <f t="shared" si="12"/>
        <v>0</v>
      </c>
    </row>
    <row r="125" spans="1:7" x14ac:dyDescent="0.25">
      <c r="A125" s="13" t="s">
        <v>111</v>
      </c>
      <c r="B125" s="52" t="s">
        <v>258</v>
      </c>
      <c r="C125" s="132">
        <v>8658</v>
      </c>
      <c r="D125" s="132"/>
      <c r="E125" s="132">
        <v>-1788</v>
      </c>
      <c r="F125" s="295">
        <f t="shared" si="11"/>
        <v>-1788</v>
      </c>
      <c r="G125" s="229">
        <f t="shared" si="12"/>
        <v>6870</v>
      </c>
    </row>
    <row r="126" spans="1:7" x14ac:dyDescent="0.25">
      <c r="A126" s="13" t="s">
        <v>112</v>
      </c>
      <c r="B126" s="52" t="s">
        <v>257</v>
      </c>
      <c r="C126" s="132"/>
      <c r="D126" s="132"/>
      <c r="E126" s="132"/>
      <c r="F126" s="295">
        <f t="shared" si="11"/>
        <v>0</v>
      </c>
      <c r="G126" s="229">
        <f t="shared" si="12"/>
        <v>0</v>
      </c>
    </row>
    <row r="127" spans="1:7" ht="22.5" x14ac:dyDescent="0.25">
      <c r="A127" s="13" t="s">
        <v>250</v>
      </c>
      <c r="B127" s="52" t="s">
        <v>245</v>
      </c>
      <c r="C127" s="132"/>
      <c r="D127" s="132"/>
      <c r="E127" s="132"/>
      <c r="F127" s="295">
        <f t="shared" si="11"/>
        <v>0</v>
      </c>
      <c r="G127" s="229">
        <f t="shared" si="12"/>
        <v>0</v>
      </c>
    </row>
    <row r="128" spans="1:7" x14ac:dyDescent="0.25">
      <c r="A128" s="13" t="s">
        <v>251</v>
      </c>
      <c r="B128" s="52" t="s">
        <v>256</v>
      </c>
      <c r="C128" s="132"/>
      <c r="D128" s="132"/>
      <c r="E128" s="132"/>
      <c r="F128" s="295">
        <f t="shared" si="11"/>
        <v>0</v>
      </c>
      <c r="G128" s="229">
        <f t="shared" si="12"/>
        <v>0</v>
      </c>
    </row>
    <row r="129" spans="1:7" ht="23.25" thickBot="1" x14ac:dyDescent="0.3">
      <c r="A129" s="11" t="s">
        <v>252</v>
      </c>
      <c r="B129" s="52" t="s">
        <v>255</v>
      </c>
      <c r="C129" s="134">
        <v>1600</v>
      </c>
      <c r="D129" s="134">
        <v>3940</v>
      </c>
      <c r="E129" s="134"/>
      <c r="F129" s="296">
        <f t="shared" si="11"/>
        <v>3940</v>
      </c>
      <c r="G129" s="230">
        <f t="shared" si="12"/>
        <v>5540</v>
      </c>
    </row>
    <row r="130" spans="1:7" ht="12" customHeight="1" thickBot="1" x14ac:dyDescent="0.3">
      <c r="A130" s="18" t="s">
        <v>7</v>
      </c>
      <c r="B130" s="48" t="s">
        <v>313</v>
      </c>
      <c r="C130" s="131">
        <f>+C95+C116</f>
        <v>1406102</v>
      </c>
      <c r="D130" s="131">
        <f>+D95+D116</f>
        <v>-280318</v>
      </c>
      <c r="E130" s="131">
        <f>+E95+E116</f>
        <v>570470</v>
      </c>
      <c r="F130" s="131">
        <f>+F95+F116</f>
        <v>290152</v>
      </c>
      <c r="G130" s="72">
        <f>+G95+G116</f>
        <v>1696254</v>
      </c>
    </row>
    <row r="131" spans="1:7" ht="12" customHeight="1" thickBot="1" x14ac:dyDescent="0.3">
      <c r="A131" s="18" t="s">
        <v>8</v>
      </c>
      <c r="B131" s="48" t="s">
        <v>378</v>
      </c>
      <c r="C131" s="131">
        <f>+C132+C133+C134</f>
        <v>0</v>
      </c>
      <c r="D131" s="131">
        <f>+D132+D133+D134</f>
        <v>0</v>
      </c>
      <c r="E131" s="131">
        <f>+E132+E133+E134</f>
        <v>0</v>
      </c>
      <c r="F131" s="131">
        <f>+F132+F133+F134</f>
        <v>0</v>
      </c>
      <c r="G131" s="72">
        <f>+G132+G133+G134</f>
        <v>0</v>
      </c>
    </row>
    <row r="132" spans="1:7" ht="12" customHeight="1" x14ac:dyDescent="0.25">
      <c r="A132" s="13" t="s">
        <v>157</v>
      </c>
      <c r="B132" s="10" t="s">
        <v>321</v>
      </c>
      <c r="C132" s="132"/>
      <c r="D132" s="132"/>
      <c r="E132" s="132"/>
      <c r="F132" s="295">
        <f>D132+E132</f>
        <v>0</v>
      </c>
      <c r="G132" s="229">
        <f>C132+F132</f>
        <v>0</v>
      </c>
    </row>
    <row r="133" spans="1:7" ht="12" customHeight="1" x14ac:dyDescent="0.25">
      <c r="A133" s="13" t="s">
        <v>158</v>
      </c>
      <c r="B133" s="10" t="s">
        <v>322</v>
      </c>
      <c r="C133" s="132"/>
      <c r="D133" s="132"/>
      <c r="E133" s="132"/>
      <c r="F133" s="295">
        <f>D133+E133</f>
        <v>0</v>
      </c>
      <c r="G133" s="229">
        <f>C133+F133</f>
        <v>0</v>
      </c>
    </row>
    <row r="134" spans="1:7" ht="12" customHeight="1" thickBot="1" x14ac:dyDescent="0.3">
      <c r="A134" s="11" t="s">
        <v>159</v>
      </c>
      <c r="B134" s="10" t="s">
        <v>323</v>
      </c>
      <c r="C134" s="132"/>
      <c r="D134" s="132"/>
      <c r="E134" s="132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8" t="s">
        <v>9</v>
      </c>
      <c r="B135" s="48" t="s">
        <v>315</v>
      </c>
      <c r="C135" s="131">
        <f>SUM(C136:C141)</f>
        <v>0</v>
      </c>
      <c r="D135" s="131">
        <f>SUM(D136:D141)</f>
        <v>0</v>
      </c>
      <c r="E135" s="131">
        <f>SUM(E136:E141)</f>
        <v>0</v>
      </c>
      <c r="F135" s="131">
        <f>SUM(F136:F141)</f>
        <v>0</v>
      </c>
      <c r="G135" s="72">
        <f>SUM(G136:G141)</f>
        <v>0</v>
      </c>
    </row>
    <row r="136" spans="1:7" ht="12" customHeight="1" x14ac:dyDescent="0.25">
      <c r="A136" s="13" t="s">
        <v>53</v>
      </c>
      <c r="B136" s="7" t="s">
        <v>324</v>
      </c>
      <c r="C136" s="132"/>
      <c r="D136" s="132"/>
      <c r="E136" s="132"/>
      <c r="F136" s="295">
        <f t="shared" ref="F136:F141" si="13">D136+E136</f>
        <v>0</v>
      </c>
      <c r="G136" s="229">
        <f t="shared" ref="G136:G141" si="14">C136+F136</f>
        <v>0</v>
      </c>
    </row>
    <row r="137" spans="1:7" ht="12" customHeight="1" x14ac:dyDescent="0.25">
      <c r="A137" s="13" t="s">
        <v>54</v>
      </c>
      <c r="B137" s="7" t="s">
        <v>316</v>
      </c>
      <c r="C137" s="132"/>
      <c r="D137" s="132"/>
      <c r="E137" s="132"/>
      <c r="F137" s="295">
        <f t="shared" si="13"/>
        <v>0</v>
      </c>
      <c r="G137" s="229">
        <f t="shared" si="14"/>
        <v>0</v>
      </c>
    </row>
    <row r="138" spans="1:7" ht="12" customHeight="1" x14ac:dyDescent="0.25">
      <c r="A138" s="13" t="s">
        <v>55</v>
      </c>
      <c r="B138" s="7" t="s">
        <v>317</v>
      </c>
      <c r="C138" s="132"/>
      <c r="D138" s="132"/>
      <c r="E138" s="132"/>
      <c r="F138" s="295">
        <f t="shared" si="13"/>
        <v>0</v>
      </c>
      <c r="G138" s="229">
        <f t="shared" si="14"/>
        <v>0</v>
      </c>
    </row>
    <row r="139" spans="1:7" ht="12" customHeight="1" x14ac:dyDescent="0.25">
      <c r="A139" s="13" t="s">
        <v>97</v>
      </c>
      <c r="B139" s="7" t="s">
        <v>318</v>
      </c>
      <c r="C139" s="132"/>
      <c r="D139" s="132"/>
      <c r="E139" s="132"/>
      <c r="F139" s="295">
        <f t="shared" si="13"/>
        <v>0</v>
      </c>
      <c r="G139" s="229">
        <f t="shared" si="14"/>
        <v>0</v>
      </c>
    </row>
    <row r="140" spans="1:7" ht="12" customHeight="1" x14ac:dyDescent="0.25">
      <c r="A140" s="13" t="s">
        <v>98</v>
      </c>
      <c r="B140" s="7" t="s">
        <v>319</v>
      </c>
      <c r="C140" s="132"/>
      <c r="D140" s="132"/>
      <c r="E140" s="132"/>
      <c r="F140" s="295">
        <f t="shared" si="13"/>
        <v>0</v>
      </c>
      <c r="G140" s="229">
        <f t="shared" si="14"/>
        <v>0</v>
      </c>
    </row>
    <row r="141" spans="1:7" ht="12" customHeight="1" thickBot="1" x14ac:dyDescent="0.3">
      <c r="A141" s="11" t="s">
        <v>99</v>
      </c>
      <c r="B141" s="7" t="s">
        <v>320</v>
      </c>
      <c r="C141" s="132"/>
      <c r="D141" s="132"/>
      <c r="E141" s="132"/>
      <c r="F141" s="295">
        <f t="shared" si="13"/>
        <v>0</v>
      </c>
      <c r="G141" s="229">
        <f t="shared" si="14"/>
        <v>0</v>
      </c>
    </row>
    <row r="142" spans="1:7" ht="12" customHeight="1" thickBot="1" x14ac:dyDescent="0.3">
      <c r="A142" s="18" t="s">
        <v>10</v>
      </c>
      <c r="B142" s="48" t="s">
        <v>328</v>
      </c>
      <c r="C142" s="137">
        <f>+C143+C144+C145+C146</f>
        <v>15227</v>
      </c>
      <c r="D142" s="137">
        <f>+D143+D144+D145+D146</f>
        <v>0</v>
      </c>
      <c r="E142" s="137">
        <f>+E143+E144+E145+E146</f>
        <v>0</v>
      </c>
      <c r="F142" s="137">
        <f>+F143+F144+F145+F146</f>
        <v>0</v>
      </c>
      <c r="G142" s="171">
        <f>+G143+G144+G145+G146</f>
        <v>15227</v>
      </c>
    </row>
    <row r="143" spans="1:7" ht="12" customHeight="1" x14ac:dyDescent="0.25">
      <c r="A143" s="13" t="s">
        <v>56</v>
      </c>
      <c r="B143" s="7" t="s">
        <v>260</v>
      </c>
      <c r="C143" s="132"/>
      <c r="D143" s="132"/>
      <c r="E143" s="132"/>
      <c r="F143" s="295">
        <f>D143+E143</f>
        <v>0</v>
      </c>
      <c r="G143" s="229">
        <f>C143+F143</f>
        <v>0</v>
      </c>
    </row>
    <row r="144" spans="1:7" ht="12" customHeight="1" x14ac:dyDescent="0.25">
      <c r="A144" s="13" t="s">
        <v>57</v>
      </c>
      <c r="B144" s="7" t="s">
        <v>261</v>
      </c>
      <c r="C144" s="132">
        <v>15227</v>
      </c>
      <c r="D144" s="132"/>
      <c r="E144" s="132"/>
      <c r="F144" s="295">
        <f>D144+E144</f>
        <v>0</v>
      </c>
      <c r="G144" s="229">
        <f>C144+F144</f>
        <v>15227</v>
      </c>
    </row>
    <row r="145" spans="1:11" ht="12" customHeight="1" x14ac:dyDescent="0.25">
      <c r="A145" s="13" t="s">
        <v>177</v>
      </c>
      <c r="B145" s="7" t="s">
        <v>329</v>
      </c>
      <c r="C145" s="132"/>
      <c r="D145" s="132"/>
      <c r="E145" s="132"/>
      <c r="F145" s="295">
        <f>D145+E145</f>
        <v>0</v>
      </c>
      <c r="G145" s="229">
        <f>C145+F145</f>
        <v>0</v>
      </c>
    </row>
    <row r="146" spans="1:11" ht="12" customHeight="1" thickBot="1" x14ac:dyDescent="0.3">
      <c r="A146" s="11" t="s">
        <v>178</v>
      </c>
      <c r="B146" s="5" t="s">
        <v>280</v>
      </c>
      <c r="C146" s="132"/>
      <c r="D146" s="132"/>
      <c r="E146" s="132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8" t="s">
        <v>11</v>
      </c>
      <c r="B147" s="48" t="s">
        <v>330</v>
      </c>
      <c r="C147" s="193">
        <f>SUM(C148:C152)</f>
        <v>0</v>
      </c>
      <c r="D147" s="193">
        <f>SUM(D148:D152)</f>
        <v>0</v>
      </c>
      <c r="E147" s="193">
        <f>SUM(E148:E152)</f>
        <v>0</v>
      </c>
      <c r="F147" s="193">
        <f>SUM(F148:F152)</f>
        <v>0</v>
      </c>
      <c r="G147" s="188">
        <f>SUM(G148:G152)</f>
        <v>0</v>
      </c>
    </row>
    <row r="148" spans="1:11" ht="12" customHeight="1" x14ac:dyDescent="0.25">
      <c r="A148" s="13" t="s">
        <v>58</v>
      </c>
      <c r="B148" s="7" t="s">
        <v>325</v>
      </c>
      <c r="C148" s="132"/>
      <c r="D148" s="132"/>
      <c r="E148" s="132"/>
      <c r="F148" s="295">
        <f t="shared" ref="F148:F154" si="15">D148+E148</f>
        <v>0</v>
      </c>
      <c r="G148" s="229">
        <f t="shared" ref="G148:G153" si="16">C148+F148</f>
        <v>0</v>
      </c>
    </row>
    <row r="149" spans="1:11" ht="12" customHeight="1" x14ac:dyDescent="0.25">
      <c r="A149" s="13" t="s">
        <v>59</v>
      </c>
      <c r="B149" s="7" t="s">
        <v>332</v>
      </c>
      <c r="C149" s="132"/>
      <c r="D149" s="132"/>
      <c r="E149" s="132"/>
      <c r="F149" s="295">
        <f t="shared" si="15"/>
        <v>0</v>
      </c>
      <c r="G149" s="229">
        <f t="shared" si="16"/>
        <v>0</v>
      </c>
    </row>
    <row r="150" spans="1:11" ht="12" customHeight="1" x14ac:dyDescent="0.25">
      <c r="A150" s="13" t="s">
        <v>189</v>
      </c>
      <c r="B150" s="7" t="s">
        <v>327</v>
      </c>
      <c r="C150" s="132"/>
      <c r="D150" s="132"/>
      <c r="E150" s="132"/>
      <c r="F150" s="295">
        <f t="shared" si="15"/>
        <v>0</v>
      </c>
      <c r="G150" s="229">
        <f t="shared" si="16"/>
        <v>0</v>
      </c>
    </row>
    <row r="151" spans="1:11" ht="22.5" x14ac:dyDescent="0.25">
      <c r="A151" s="13" t="s">
        <v>190</v>
      </c>
      <c r="B151" s="7" t="s">
        <v>333</v>
      </c>
      <c r="C151" s="132"/>
      <c r="D151" s="132"/>
      <c r="E151" s="132"/>
      <c r="F151" s="295">
        <f t="shared" si="15"/>
        <v>0</v>
      </c>
      <c r="G151" s="229">
        <f t="shared" si="16"/>
        <v>0</v>
      </c>
    </row>
    <row r="152" spans="1:11" ht="12" customHeight="1" thickBot="1" x14ac:dyDescent="0.3">
      <c r="A152" s="13" t="s">
        <v>331</v>
      </c>
      <c r="B152" s="7" t="s">
        <v>334</v>
      </c>
      <c r="C152" s="132"/>
      <c r="D152" s="134"/>
      <c r="E152" s="134"/>
      <c r="F152" s="296">
        <f t="shared" si="15"/>
        <v>0</v>
      </c>
      <c r="G152" s="230">
        <f t="shared" si="16"/>
        <v>0</v>
      </c>
    </row>
    <row r="153" spans="1:11" ht="12" customHeight="1" thickBot="1" x14ac:dyDescent="0.3">
      <c r="A153" s="18" t="s">
        <v>12</v>
      </c>
      <c r="B153" s="48" t="s">
        <v>335</v>
      </c>
      <c r="C153" s="194"/>
      <c r="D153" s="194"/>
      <c r="E153" s="194"/>
      <c r="F153" s="193">
        <f t="shared" si="15"/>
        <v>0</v>
      </c>
      <c r="G153" s="264">
        <f t="shared" si="16"/>
        <v>0</v>
      </c>
    </row>
    <row r="154" spans="1:11" ht="12" customHeight="1" thickBot="1" x14ac:dyDescent="0.3">
      <c r="A154" s="18" t="s">
        <v>13</v>
      </c>
      <c r="B154" s="48" t="s">
        <v>336</v>
      </c>
      <c r="C154" s="194"/>
      <c r="D154" s="265"/>
      <c r="E154" s="265"/>
      <c r="F154" s="298">
        <f t="shared" si="15"/>
        <v>0</v>
      </c>
      <c r="G154" s="172">
        <f>C154+D154</f>
        <v>0</v>
      </c>
    </row>
    <row r="155" spans="1:11" ht="15" customHeight="1" thickBot="1" x14ac:dyDescent="0.3">
      <c r="A155" s="18" t="s">
        <v>14</v>
      </c>
      <c r="B155" s="48" t="s">
        <v>338</v>
      </c>
      <c r="C155" s="195">
        <f>+C131+C135+C142+C147+C153+C154</f>
        <v>15227</v>
      </c>
      <c r="D155" s="195">
        <f>+D131+D135+D142+D147+D153+D154</f>
        <v>0</v>
      </c>
      <c r="E155" s="195">
        <f>+E131+E135+E142+E147+E153+E154</f>
        <v>0</v>
      </c>
      <c r="F155" s="195">
        <f>+F131+F135+F142+F147+F153+F154</f>
        <v>0</v>
      </c>
      <c r="G155" s="189">
        <f>C155+F155</f>
        <v>15227</v>
      </c>
      <c r="H155" s="152"/>
      <c r="I155" s="153"/>
      <c r="J155" s="153"/>
      <c r="K155" s="153"/>
    </row>
    <row r="156" spans="1:11" s="143" customFormat="1" ht="12.95" customHeight="1" thickBot="1" x14ac:dyDescent="0.25">
      <c r="A156" s="76" t="s">
        <v>15</v>
      </c>
      <c r="B156" s="118" t="s">
        <v>337</v>
      </c>
      <c r="C156" s="195">
        <f>+C130+C155</f>
        <v>1421329</v>
      </c>
      <c r="D156" s="195">
        <f>+D130+D155</f>
        <v>-280318</v>
      </c>
      <c r="E156" s="195">
        <f>+E130+E155</f>
        <v>570470</v>
      </c>
      <c r="F156" s="195">
        <f>+F130+F155</f>
        <v>290152</v>
      </c>
      <c r="G156" s="189">
        <f>+G130+G155</f>
        <v>1711481</v>
      </c>
    </row>
    <row r="157" spans="1:11" ht="7.5" customHeight="1" x14ac:dyDescent="0.25"/>
    <row r="158" spans="1:11" x14ac:dyDescent="0.25">
      <c r="A158" s="373" t="s">
        <v>262</v>
      </c>
      <c r="B158" s="373"/>
      <c r="C158" s="373"/>
      <c r="D158" s="373"/>
      <c r="E158" s="373"/>
      <c r="F158" s="373"/>
      <c r="G158" s="373"/>
    </row>
    <row r="159" spans="1:11" ht="15" customHeight="1" thickBot="1" x14ac:dyDescent="0.3">
      <c r="A159" s="363" t="s">
        <v>85</v>
      </c>
      <c r="B159" s="363"/>
      <c r="C159" s="78"/>
      <c r="G159" s="78" t="str">
        <f>G91</f>
        <v>Forintban!</v>
      </c>
    </row>
    <row r="160" spans="1:11" ht="25.5" customHeight="1" thickBot="1" x14ac:dyDescent="0.3">
      <c r="A160" s="18">
        <v>1</v>
      </c>
      <c r="B160" s="23" t="s">
        <v>339</v>
      </c>
      <c r="C160" s="197">
        <f>+C63-C130</f>
        <v>-211893</v>
      </c>
      <c r="D160" s="131">
        <f>+D63-D130</f>
        <v>62742</v>
      </c>
      <c r="E160" s="131">
        <f>+E63-E130</f>
        <v>-709849</v>
      </c>
      <c r="F160" s="131">
        <f>+F63-F130</f>
        <v>-647107</v>
      </c>
      <c r="G160" s="72">
        <f>+G63-G130</f>
        <v>-859000</v>
      </c>
    </row>
    <row r="161" spans="1:7" ht="32.25" customHeight="1" thickBot="1" x14ac:dyDescent="0.3">
      <c r="A161" s="18" t="s">
        <v>6</v>
      </c>
      <c r="B161" s="23" t="s">
        <v>345</v>
      </c>
      <c r="C161" s="131">
        <f>+C87-C155</f>
        <v>-15227</v>
      </c>
      <c r="D161" s="131">
        <f>+D87-D155</f>
        <v>0</v>
      </c>
      <c r="E161" s="131">
        <f>+E87-E155</f>
        <v>0</v>
      </c>
      <c r="F161" s="131">
        <f>+F87-F155</f>
        <v>0</v>
      </c>
      <c r="G161" s="72">
        <f>+G87-G155</f>
        <v>-15227</v>
      </c>
    </row>
  </sheetData>
  <mergeCells count="12"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</mergeCells>
  <printOptions horizontalCentered="1"/>
  <pageMargins left="0.19685039370078741" right="0.19685039370078741" top="1.2598425196850394" bottom="0.6692913385826772" header="0.78740157480314965" footer="0.59055118110236227"/>
  <pageSetup paperSize="9" scale="61" fitToHeight="2" orientation="portrait" r:id="rId1"/>
  <headerFooter alignWithMargins="0">
    <oddHeader xml:space="preserve">&amp;C&amp;"Times New Roman CE,Félkövér"&amp;12
Bátaszék Város Önkormányzat
2018. ÉVI KÖLTSÉGVETÉS KÖTELEZŐ FELADATAINAK  MÓDOSÍTOTT MÉRLEGE&amp;10
&amp;R&amp;"Times New Roman CE,Félkövér dőlt"&amp;11 1.2. melléklet </oddHeader>
    <oddFooter>&amp;C&amp;P</oddFooter>
  </headerFooter>
  <rowBreaks count="1" manualBreakCount="1">
    <brk id="8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1"/>
  <sheetViews>
    <sheetView topLeftCell="A115" zoomScale="110" zoomScaleNormal="110" zoomScaleSheetLayoutView="100" workbookViewId="0">
      <selection activeCell="D109" sqref="D109"/>
    </sheetView>
  </sheetViews>
  <sheetFormatPr defaultRowHeight="15.75" x14ac:dyDescent="0.25"/>
  <cols>
    <col min="1" max="1" width="7.5" style="119" customWidth="1"/>
    <col min="2" max="2" width="59.6640625" style="119" customWidth="1"/>
    <col min="3" max="3" width="14.83203125" style="120" customWidth="1"/>
    <col min="4" max="6" width="11.83203125" style="119" customWidth="1"/>
    <col min="7" max="7" width="14.83203125" style="119" customWidth="1"/>
    <col min="8" max="16384" width="9.33203125" style="119"/>
  </cols>
  <sheetData>
    <row r="1" spans="1:7" ht="15.95" customHeight="1" x14ac:dyDescent="0.25">
      <c r="A1" s="362" t="s">
        <v>3</v>
      </c>
      <c r="B1" s="362"/>
      <c r="C1" s="362"/>
      <c r="D1" s="362"/>
      <c r="E1" s="362"/>
      <c r="F1" s="362"/>
      <c r="G1" s="362"/>
    </row>
    <row r="2" spans="1:7" ht="15.95" customHeight="1" thickBot="1" x14ac:dyDescent="0.3">
      <c r="A2" s="363" t="s">
        <v>83</v>
      </c>
      <c r="B2" s="363"/>
      <c r="C2" s="196"/>
      <c r="G2" s="196" t="s">
        <v>440</v>
      </c>
    </row>
    <row r="3" spans="1:7" x14ac:dyDescent="0.25">
      <c r="A3" s="365" t="s">
        <v>48</v>
      </c>
      <c r="B3" s="367" t="s">
        <v>4</v>
      </c>
      <c r="C3" s="369" t="str">
        <f>+CONCATENATE(LEFT(ÖSSZEFÜGGÉSEK!A6,4),". évi")</f>
        <v>2018. évi</v>
      </c>
      <c r="D3" s="370"/>
      <c r="E3" s="371"/>
      <c r="F3" s="371"/>
      <c r="G3" s="372"/>
    </row>
    <row r="4" spans="1:7" ht="48.75" thickBot="1" x14ac:dyDescent="0.3">
      <c r="A4" s="366"/>
      <c r="B4" s="368"/>
      <c r="C4" s="301" t="s">
        <v>376</v>
      </c>
      <c r="D4" s="302" t="s">
        <v>452</v>
      </c>
      <c r="E4" s="302" t="s">
        <v>518</v>
      </c>
      <c r="F4" s="303" t="s">
        <v>448</v>
      </c>
      <c r="G4" s="304" t="s">
        <v>519</v>
      </c>
    </row>
    <row r="5" spans="1:7" s="142" customFormat="1" ht="12" customHeight="1" thickBot="1" x14ac:dyDescent="0.25">
      <c r="A5" s="139" t="s">
        <v>352</v>
      </c>
      <c r="B5" s="140" t="s">
        <v>353</v>
      </c>
      <c r="C5" s="305" t="s">
        <v>354</v>
      </c>
      <c r="D5" s="305" t="s">
        <v>356</v>
      </c>
      <c r="E5" s="306" t="s">
        <v>355</v>
      </c>
      <c r="F5" s="306" t="s">
        <v>453</v>
      </c>
      <c r="G5" s="307" t="s">
        <v>454</v>
      </c>
    </row>
    <row r="6" spans="1:7" s="143" customFormat="1" ht="12" customHeight="1" thickBot="1" x14ac:dyDescent="0.25">
      <c r="A6" s="18" t="s">
        <v>5</v>
      </c>
      <c r="B6" s="19" t="s">
        <v>142</v>
      </c>
      <c r="C6" s="131">
        <f>+C7+C8+C9+C10+C11+C12</f>
        <v>0</v>
      </c>
      <c r="D6" s="131">
        <f>+D7+D8+D9+D10+D11+D12</f>
        <v>0</v>
      </c>
      <c r="E6" s="131">
        <f>+E7+E8+E9+E10+E11+E12</f>
        <v>0</v>
      </c>
      <c r="F6" s="131">
        <f>+F7+F8+F9+F10+F11+F12</f>
        <v>0</v>
      </c>
      <c r="G6" s="72">
        <f>+G7+G8+G9+G10+G11+G12</f>
        <v>0</v>
      </c>
    </row>
    <row r="7" spans="1:7" s="143" customFormat="1" ht="12" customHeight="1" x14ac:dyDescent="0.2">
      <c r="A7" s="13" t="s">
        <v>60</v>
      </c>
      <c r="B7" s="144" t="s">
        <v>143</v>
      </c>
      <c r="C7" s="133"/>
      <c r="D7" s="133"/>
      <c r="E7" s="133"/>
      <c r="F7" s="173">
        <f>D7+E7</f>
        <v>0</v>
      </c>
      <c r="G7" s="172">
        <f t="shared" ref="G7:G12" si="0">C7+F7</f>
        <v>0</v>
      </c>
    </row>
    <row r="8" spans="1:7" s="143" customFormat="1" ht="12" customHeight="1" x14ac:dyDescent="0.2">
      <c r="A8" s="12" t="s">
        <v>61</v>
      </c>
      <c r="B8" s="145" t="s">
        <v>144</v>
      </c>
      <c r="C8" s="132"/>
      <c r="D8" s="132"/>
      <c r="E8" s="133"/>
      <c r="F8" s="173">
        <f t="shared" ref="F8:F62" si="1">D8+E8</f>
        <v>0</v>
      </c>
      <c r="G8" s="172">
        <f t="shared" si="0"/>
        <v>0</v>
      </c>
    </row>
    <row r="9" spans="1:7" s="143" customFormat="1" ht="12" customHeight="1" x14ac:dyDescent="0.2">
      <c r="A9" s="12" t="s">
        <v>62</v>
      </c>
      <c r="B9" s="145" t="s">
        <v>145</v>
      </c>
      <c r="C9" s="132"/>
      <c r="D9" s="132"/>
      <c r="E9" s="133"/>
      <c r="F9" s="173">
        <f t="shared" si="1"/>
        <v>0</v>
      </c>
      <c r="G9" s="172">
        <f t="shared" si="0"/>
        <v>0</v>
      </c>
    </row>
    <row r="10" spans="1:7" s="143" customFormat="1" ht="12" customHeight="1" x14ac:dyDescent="0.2">
      <c r="A10" s="12" t="s">
        <v>63</v>
      </c>
      <c r="B10" s="145" t="s">
        <v>146</v>
      </c>
      <c r="C10" s="132"/>
      <c r="D10" s="132"/>
      <c r="E10" s="133"/>
      <c r="F10" s="173">
        <f t="shared" si="1"/>
        <v>0</v>
      </c>
      <c r="G10" s="172">
        <f t="shared" si="0"/>
        <v>0</v>
      </c>
    </row>
    <row r="11" spans="1:7" s="143" customFormat="1" ht="12" customHeight="1" x14ac:dyDescent="0.2">
      <c r="A11" s="12" t="s">
        <v>80</v>
      </c>
      <c r="B11" s="74" t="s">
        <v>297</v>
      </c>
      <c r="C11" s="132"/>
      <c r="D11" s="132"/>
      <c r="E11" s="133"/>
      <c r="F11" s="173">
        <f t="shared" si="1"/>
        <v>0</v>
      </c>
      <c r="G11" s="172">
        <f t="shared" si="0"/>
        <v>0</v>
      </c>
    </row>
    <row r="12" spans="1:7" s="143" customFormat="1" ht="12" customHeight="1" thickBot="1" x14ac:dyDescent="0.25">
      <c r="A12" s="14" t="s">
        <v>64</v>
      </c>
      <c r="B12" s="75" t="s">
        <v>298</v>
      </c>
      <c r="C12" s="132"/>
      <c r="D12" s="132"/>
      <c r="E12" s="133"/>
      <c r="F12" s="173">
        <f t="shared" si="1"/>
        <v>0</v>
      </c>
      <c r="G12" s="172">
        <f t="shared" si="0"/>
        <v>0</v>
      </c>
    </row>
    <row r="13" spans="1:7" s="143" customFormat="1" ht="21.75" thickBot="1" x14ac:dyDescent="0.25">
      <c r="A13" s="18" t="s">
        <v>6</v>
      </c>
      <c r="B13" s="73" t="s">
        <v>147</v>
      </c>
      <c r="C13" s="131">
        <f>+C14+C15+C16+C17+C18</f>
        <v>0</v>
      </c>
      <c r="D13" s="131">
        <f>+D14+D15+D16+D17+D18</f>
        <v>0</v>
      </c>
      <c r="E13" s="131">
        <f>+E14+E15+E16+E17+E18</f>
        <v>0</v>
      </c>
      <c r="F13" s="131">
        <f>+F14+F15+F16+F17+F18</f>
        <v>0</v>
      </c>
      <c r="G13" s="72">
        <f>+G14+G15+G16+G17+G18</f>
        <v>0</v>
      </c>
    </row>
    <row r="14" spans="1:7" s="143" customFormat="1" ht="12" customHeight="1" x14ac:dyDescent="0.2">
      <c r="A14" s="13" t="s">
        <v>66</v>
      </c>
      <c r="B14" s="144" t="s">
        <v>148</v>
      </c>
      <c r="C14" s="133"/>
      <c r="D14" s="133"/>
      <c r="E14" s="133"/>
      <c r="F14" s="173">
        <f t="shared" si="1"/>
        <v>0</v>
      </c>
      <c r="G14" s="172">
        <f t="shared" ref="G14:G19" si="2">C14+F14</f>
        <v>0</v>
      </c>
    </row>
    <row r="15" spans="1:7" s="143" customFormat="1" ht="12" customHeight="1" x14ac:dyDescent="0.2">
      <c r="A15" s="12" t="s">
        <v>67</v>
      </c>
      <c r="B15" s="145" t="s">
        <v>149</v>
      </c>
      <c r="C15" s="132"/>
      <c r="D15" s="132"/>
      <c r="E15" s="133"/>
      <c r="F15" s="173">
        <f t="shared" si="1"/>
        <v>0</v>
      </c>
      <c r="G15" s="172">
        <f t="shared" si="2"/>
        <v>0</v>
      </c>
    </row>
    <row r="16" spans="1:7" s="143" customFormat="1" ht="12" customHeight="1" x14ac:dyDescent="0.2">
      <c r="A16" s="12" t="s">
        <v>68</v>
      </c>
      <c r="B16" s="145" t="s">
        <v>290</v>
      </c>
      <c r="C16" s="132"/>
      <c r="D16" s="132"/>
      <c r="E16" s="133"/>
      <c r="F16" s="173">
        <f t="shared" si="1"/>
        <v>0</v>
      </c>
      <c r="G16" s="172">
        <f t="shared" si="2"/>
        <v>0</v>
      </c>
    </row>
    <row r="17" spans="1:7" s="143" customFormat="1" ht="12" customHeight="1" x14ac:dyDescent="0.2">
      <c r="A17" s="12" t="s">
        <v>69</v>
      </c>
      <c r="B17" s="145" t="s">
        <v>291</v>
      </c>
      <c r="C17" s="132"/>
      <c r="D17" s="132"/>
      <c r="E17" s="133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2" t="s">
        <v>70</v>
      </c>
      <c r="B18" s="145" t="s">
        <v>150</v>
      </c>
      <c r="C18" s="132"/>
      <c r="D18" s="132"/>
      <c r="E18" s="133"/>
      <c r="F18" s="173">
        <f t="shared" si="1"/>
        <v>0</v>
      </c>
      <c r="G18" s="172">
        <f t="shared" si="2"/>
        <v>0</v>
      </c>
    </row>
    <row r="19" spans="1:7" s="143" customFormat="1" ht="12" customHeight="1" thickBot="1" x14ac:dyDescent="0.25">
      <c r="A19" s="14" t="s">
        <v>76</v>
      </c>
      <c r="B19" s="75" t="s">
        <v>151</v>
      </c>
      <c r="C19" s="134"/>
      <c r="D19" s="134"/>
      <c r="E19" s="262"/>
      <c r="F19" s="173">
        <f t="shared" si="1"/>
        <v>0</v>
      </c>
      <c r="G19" s="172">
        <f t="shared" si="2"/>
        <v>0</v>
      </c>
    </row>
    <row r="20" spans="1:7" s="143" customFormat="1" ht="21.75" thickBot="1" x14ac:dyDescent="0.25">
      <c r="A20" s="18" t="s">
        <v>7</v>
      </c>
      <c r="B20" s="19" t="s">
        <v>152</v>
      </c>
      <c r="C20" s="131">
        <f>+C21+C22+C23+C24+C25</f>
        <v>20000</v>
      </c>
      <c r="D20" s="131">
        <f>+D21+D22+D23+D24+D25</f>
        <v>0</v>
      </c>
      <c r="E20" s="131">
        <f>+E21+E22+E23+E24+E25</f>
        <v>0</v>
      </c>
      <c r="F20" s="131">
        <f>+F21+F22+F23+F24+F25</f>
        <v>0</v>
      </c>
      <c r="G20" s="72">
        <f>+G21+G22+G23+G24+G25</f>
        <v>20000</v>
      </c>
    </row>
    <row r="21" spans="1:7" s="143" customFormat="1" ht="12" customHeight="1" x14ac:dyDescent="0.2">
      <c r="A21" s="13" t="s">
        <v>49</v>
      </c>
      <c r="B21" s="144" t="s">
        <v>153</v>
      </c>
      <c r="C21" s="133"/>
      <c r="D21" s="133"/>
      <c r="E21" s="133"/>
      <c r="F21" s="173">
        <f t="shared" si="1"/>
        <v>0</v>
      </c>
      <c r="G21" s="172">
        <f t="shared" ref="G21:G26" si="3">C21+F21</f>
        <v>0</v>
      </c>
    </row>
    <row r="22" spans="1:7" s="143" customFormat="1" ht="12" customHeight="1" x14ac:dyDescent="0.2">
      <c r="A22" s="12" t="s">
        <v>50</v>
      </c>
      <c r="B22" s="145" t="s">
        <v>154</v>
      </c>
      <c r="C22" s="132"/>
      <c r="D22" s="132"/>
      <c r="E22" s="133"/>
      <c r="F22" s="173">
        <f t="shared" si="1"/>
        <v>0</v>
      </c>
      <c r="G22" s="172">
        <f t="shared" si="3"/>
        <v>0</v>
      </c>
    </row>
    <row r="23" spans="1:7" s="143" customFormat="1" ht="12" customHeight="1" x14ac:dyDescent="0.2">
      <c r="A23" s="12" t="s">
        <v>51</v>
      </c>
      <c r="B23" s="145" t="s">
        <v>292</v>
      </c>
      <c r="C23" s="132"/>
      <c r="D23" s="132"/>
      <c r="E23" s="133"/>
      <c r="F23" s="173">
        <f t="shared" si="1"/>
        <v>0</v>
      </c>
      <c r="G23" s="172">
        <f t="shared" si="3"/>
        <v>0</v>
      </c>
    </row>
    <row r="24" spans="1:7" s="143" customFormat="1" ht="12" customHeight="1" x14ac:dyDescent="0.2">
      <c r="A24" s="12" t="s">
        <v>52</v>
      </c>
      <c r="B24" s="145" t="s">
        <v>293</v>
      </c>
      <c r="C24" s="132"/>
      <c r="D24" s="132"/>
      <c r="E24" s="133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2" t="s">
        <v>93</v>
      </c>
      <c r="B25" s="145" t="s">
        <v>155</v>
      </c>
      <c r="C25" s="132">
        <v>20000</v>
      </c>
      <c r="D25" s="132"/>
      <c r="E25" s="133"/>
      <c r="F25" s="173">
        <f t="shared" si="1"/>
        <v>0</v>
      </c>
      <c r="G25" s="172">
        <f t="shared" si="3"/>
        <v>20000</v>
      </c>
    </row>
    <row r="26" spans="1:7" s="143" customFormat="1" ht="12" customHeight="1" thickBot="1" x14ac:dyDescent="0.25">
      <c r="A26" s="14" t="s">
        <v>94</v>
      </c>
      <c r="B26" s="146" t="s">
        <v>156</v>
      </c>
      <c r="C26" s="134"/>
      <c r="D26" s="134"/>
      <c r="E26" s="262"/>
      <c r="F26" s="289">
        <f t="shared" si="1"/>
        <v>0</v>
      </c>
      <c r="G26" s="172">
        <f t="shared" si="3"/>
        <v>0</v>
      </c>
    </row>
    <row r="27" spans="1:7" s="143" customFormat="1" ht="12" customHeight="1" thickBot="1" x14ac:dyDescent="0.25">
      <c r="A27" s="18" t="s">
        <v>95</v>
      </c>
      <c r="B27" s="19" t="s">
        <v>429</v>
      </c>
      <c r="C27" s="137">
        <f>+C28+C29+C30+C31+C32+C33+C34</f>
        <v>252905</v>
      </c>
      <c r="D27" s="137">
        <f>+D28+D29+D30+D31+D32+D33+D34</f>
        <v>0</v>
      </c>
      <c r="E27" s="137">
        <f>+E28+E29+E30+E31+E32+E33+E34</f>
        <v>0</v>
      </c>
      <c r="F27" s="137">
        <f>+F28+F29+F30+F31+F32+F33+F34</f>
        <v>0</v>
      </c>
      <c r="G27" s="171">
        <f>+G28+G29+G30+G31+G32+G33+G34</f>
        <v>252905</v>
      </c>
    </row>
    <row r="28" spans="1:7" s="143" customFormat="1" ht="12" customHeight="1" x14ac:dyDescent="0.2">
      <c r="A28" s="13" t="s">
        <v>157</v>
      </c>
      <c r="B28" s="144" t="s">
        <v>422</v>
      </c>
      <c r="C28" s="173"/>
      <c r="D28" s="173"/>
      <c r="E28" s="173"/>
      <c r="F28" s="173">
        <f t="shared" si="1"/>
        <v>0</v>
      </c>
      <c r="G28" s="172">
        <f t="shared" ref="G28:G34" si="4">C28+F28</f>
        <v>0</v>
      </c>
    </row>
    <row r="29" spans="1:7" s="143" customFormat="1" ht="12" customHeight="1" x14ac:dyDescent="0.2">
      <c r="A29" s="12" t="s">
        <v>158</v>
      </c>
      <c r="B29" s="145" t="s">
        <v>458</v>
      </c>
      <c r="C29" s="132">
        <v>32000</v>
      </c>
      <c r="D29" s="132"/>
      <c r="E29" s="133"/>
      <c r="F29" s="173">
        <f t="shared" si="1"/>
        <v>0</v>
      </c>
      <c r="G29" s="172">
        <f t="shared" si="4"/>
        <v>32000</v>
      </c>
    </row>
    <row r="30" spans="1:7" s="143" customFormat="1" ht="12" customHeight="1" x14ac:dyDescent="0.2">
      <c r="A30" s="12" t="s">
        <v>159</v>
      </c>
      <c r="B30" s="145" t="s">
        <v>424</v>
      </c>
      <c r="C30" s="132">
        <v>220000</v>
      </c>
      <c r="D30" s="132"/>
      <c r="E30" s="133"/>
      <c r="F30" s="173">
        <f t="shared" si="1"/>
        <v>0</v>
      </c>
      <c r="G30" s="172">
        <f t="shared" si="4"/>
        <v>220000</v>
      </c>
    </row>
    <row r="31" spans="1:7" s="143" customFormat="1" ht="12" customHeight="1" x14ac:dyDescent="0.2">
      <c r="A31" s="12" t="s">
        <v>160</v>
      </c>
      <c r="B31" s="145" t="s">
        <v>425</v>
      </c>
      <c r="C31" s="132">
        <v>200</v>
      </c>
      <c r="D31" s="132"/>
      <c r="E31" s="133"/>
      <c r="F31" s="173">
        <f t="shared" si="1"/>
        <v>0</v>
      </c>
      <c r="G31" s="172">
        <f t="shared" si="4"/>
        <v>200</v>
      </c>
    </row>
    <row r="32" spans="1:7" s="143" customFormat="1" ht="12" customHeight="1" x14ac:dyDescent="0.2">
      <c r="A32" s="12" t="s">
        <v>426</v>
      </c>
      <c r="B32" s="145" t="s">
        <v>161</v>
      </c>
      <c r="C32" s="132"/>
      <c r="D32" s="132"/>
      <c r="E32" s="133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2" t="s">
        <v>427</v>
      </c>
      <c r="B33" s="145" t="s">
        <v>162</v>
      </c>
      <c r="C33" s="132">
        <v>700</v>
      </c>
      <c r="D33" s="132"/>
      <c r="E33" s="133"/>
      <c r="F33" s="173">
        <f t="shared" si="1"/>
        <v>0</v>
      </c>
      <c r="G33" s="172">
        <f t="shared" si="4"/>
        <v>700</v>
      </c>
    </row>
    <row r="34" spans="1:7" s="143" customFormat="1" ht="12" customHeight="1" thickBot="1" x14ac:dyDescent="0.25">
      <c r="A34" s="14" t="s">
        <v>428</v>
      </c>
      <c r="B34" s="146" t="s">
        <v>163</v>
      </c>
      <c r="C34" s="134">
        <v>5</v>
      </c>
      <c r="D34" s="134"/>
      <c r="E34" s="262"/>
      <c r="F34" s="289">
        <f t="shared" si="1"/>
        <v>0</v>
      </c>
      <c r="G34" s="172">
        <f t="shared" si="4"/>
        <v>5</v>
      </c>
    </row>
    <row r="35" spans="1:7" s="143" customFormat="1" ht="12" customHeight="1" thickBot="1" x14ac:dyDescent="0.25">
      <c r="A35" s="18" t="s">
        <v>9</v>
      </c>
      <c r="B35" s="19" t="s">
        <v>299</v>
      </c>
      <c r="C35" s="131">
        <f>SUM(C36:C46)</f>
        <v>205690</v>
      </c>
      <c r="D35" s="131">
        <f>SUM(D36:D46)</f>
        <v>-65781</v>
      </c>
      <c r="E35" s="131">
        <f>SUM(E36:E46)</f>
        <v>-132523</v>
      </c>
      <c r="F35" s="131">
        <f>SUM(F36:F46)</f>
        <v>-198304</v>
      </c>
      <c r="G35" s="72">
        <f>SUM(G36:G46)</f>
        <v>7386</v>
      </c>
    </row>
    <row r="36" spans="1:7" s="143" customFormat="1" ht="12" customHeight="1" x14ac:dyDescent="0.2">
      <c r="A36" s="13" t="s">
        <v>53</v>
      </c>
      <c r="B36" s="144" t="s">
        <v>166</v>
      </c>
      <c r="C36" s="133">
        <v>50</v>
      </c>
      <c r="D36" s="133"/>
      <c r="E36" s="133"/>
      <c r="F36" s="173">
        <f t="shared" si="1"/>
        <v>0</v>
      </c>
      <c r="G36" s="172">
        <f t="shared" ref="G36:G46" si="5">C36+F36</f>
        <v>50</v>
      </c>
    </row>
    <row r="37" spans="1:7" s="143" customFormat="1" ht="12" customHeight="1" x14ac:dyDescent="0.2">
      <c r="A37" s="12" t="s">
        <v>54</v>
      </c>
      <c r="B37" s="145" t="s">
        <v>167</v>
      </c>
      <c r="C37" s="132"/>
      <c r="D37" s="132"/>
      <c r="E37" s="133"/>
      <c r="F37" s="173">
        <f t="shared" si="1"/>
        <v>0</v>
      </c>
      <c r="G37" s="172">
        <f t="shared" si="5"/>
        <v>0</v>
      </c>
    </row>
    <row r="38" spans="1:7" s="143" customFormat="1" ht="12" customHeight="1" x14ac:dyDescent="0.2">
      <c r="A38" s="12" t="s">
        <v>55</v>
      </c>
      <c r="B38" s="145" t="s">
        <v>168</v>
      </c>
      <c r="C38" s="132">
        <v>3088</v>
      </c>
      <c r="D38" s="132">
        <v>4005</v>
      </c>
      <c r="E38" s="133">
        <v>-3000</v>
      </c>
      <c r="F38" s="173">
        <f>D38+E38</f>
        <v>1005</v>
      </c>
      <c r="G38" s="172">
        <f t="shared" si="5"/>
        <v>4093</v>
      </c>
    </row>
    <row r="39" spans="1:7" s="143" customFormat="1" ht="12" customHeight="1" x14ac:dyDescent="0.2">
      <c r="A39" s="12" t="s">
        <v>97</v>
      </c>
      <c r="B39" s="145" t="s">
        <v>169</v>
      </c>
      <c r="C39" s="132">
        <v>50</v>
      </c>
      <c r="D39" s="132"/>
      <c r="E39" s="133"/>
      <c r="F39" s="173">
        <f t="shared" ref="F39:F42" si="6">D39+E39</f>
        <v>0</v>
      </c>
      <c r="G39" s="172">
        <f t="shared" si="5"/>
        <v>50</v>
      </c>
    </row>
    <row r="40" spans="1:7" s="143" customFormat="1" ht="12" customHeight="1" x14ac:dyDescent="0.2">
      <c r="A40" s="12" t="s">
        <v>98</v>
      </c>
      <c r="B40" s="145" t="s">
        <v>170</v>
      </c>
      <c r="C40" s="132"/>
      <c r="D40" s="132"/>
      <c r="E40" s="133"/>
      <c r="F40" s="173">
        <f t="shared" si="6"/>
        <v>0</v>
      </c>
      <c r="G40" s="172">
        <f t="shared" si="5"/>
        <v>0</v>
      </c>
    </row>
    <row r="41" spans="1:7" s="143" customFormat="1" ht="12" customHeight="1" x14ac:dyDescent="0.2">
      <c r="A41" s="12" t="s">
        <v>99</v>
      </c>
      <c r="B41" s="145" t="s">
        <v>171</v>
      </c>
      <c r="C41" s="132"/>
      <c r="D41" s="132"/>
      <c r="E41" s="133"/>
      <c r="F41" s="173">
        <f t="shared" si="6"/>
        <v>0</v>
      </c>
      <c r="G41" s="172">
        <f t="shared" si="5"/>
        <v>0</v>
      </c>
    </row>
    <row r="42" spans="1:7" s="143" customFormat="1" ht="12" customHeight="1" x14ac:dyDescent="0.2">
      <c r="A42" s="12" t="s">
        <v>100</v>
      </c>
      <c r="B42" s="145" t="s">
        <v>172</v>
      </c>
      <c r="C42" s="132">
        <v>202502</v>
      </c>
      <c r="D42" s="132">
        <v>-69786</v>
      </c>
      <c r="E42" s="133">
        <v>-129523</v>
      </c>
      <c r="F42" s="173">
        <f t="shared" si="6"/>
        <v>-199309</v>
      </c>
      <c r="G42" s="172">
        <f t="shared" si="5"/>
        <v>3193</v>
      </c>
    </row>
    <row r="43" spans="1:7" s="143" customFormat="1" ht="12" customHeight="1" x14ac:dyDescent="0.2">
      <c r="A43" s="12" t="s">
        <v>101</v>
      </c>
      <c r="B43" s="145" t="s">
        <v>430</v>
      </c>
      <c r="C43" s="132"/>
      <c r="D43" s="132"/>
      <c r="E43" s="133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2" t="s">
        <v>164</v>
      </c>
      <c r="B44" s="145" t="s">
        <v>174</v>
      </c>
      <c r="C44" s="135"/>
      <c r="D44" s="135"/>
      <c r="E44" s="174"/>
      <c r="F44" s="290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4" t="s">
        <v>165</v>
      </c>
      <c r="B45" s="146" t="s">
        <v>301</v>
      </c>
      <c r="C45" s="136"/>
      <c r="D45" s="136"/>
      <c r="E45" s="263"/>
      <c r="F45" s="291">
        <f t="shared" si="1"/>
        <v>0</v>
      </c>
      <c r="G45" s="172">
        <f t="shared" si="5"/>
        <v>0</v>
      </c>
    </row>
    <row r="46" spans="1:7" s="143" customFormat="1" ht="12" customHeight="1" thickBot="1" x14ac:dyDescent="0.25">
      <c r="A46" s="14" t="s">
        <v>300</v>
      </c>
      <c r="B46" s="75" t="s">
        <v>175</v>
      </c>
      <c r="C46" s="136"/>
      <c r="D46" s="136"/>
      <c r="E46" s="266"/>
      <c r="F46" s="292">
        <f t="shared" si="1"/>
        <v>0</v>
      </c>
      <c r="G46" s="172">
        <f t="shared" si="5"/>
        <v>0</v>
      </c>
    </row>
    <row r="47" spans="1:7" s="143" customFormat="1" ht="12" customHeight="1" thickBot="1" x14ac:dyDescent="0.25">
      <c r="A47" s="18" t="s">
        <v>10</v>
      </c>
      <c r="B47" s="19" t="s">
        <v>176</v>
      </c>
      <c r="C47" s="131">
        <f>SUM(C48:C52)</f>
        <v>0</v>
      </c>
      <c r="D47" s="131">
        <f>SUM(D48:D52)</f>
        <v>0</v>
      </c>
      <c r="E47" s="131">
        <f>SUM(E48:E52)</f>
        <v>0</v>
      </c>
      <c r="F47" s="131">
        <f>SUM(F48:F52)</f>
        <v>0</v>
      </c>
      <c r="G47" s="72">
        <f>SUM(G48:G52)</f>
        <v>0</v>
      </c>
    </row>
    <row r="48" spans="1:7" s="143" customFormat="1" ht="12" customHeight="1" x14ac:dyDescent="0.2">
      <c r="A48" s="13" t="s">
        <v>56</v>
      </c>
      <c r="B48" s="144" t="s">
        <v>180</v>
      </c>
      <c r="C48" s="174"/>
      <c r="D48" s="174"/>
      <c r="E48" s="174"/>
      <c r="F48" s="290">
        <f t="shared" si="1"/>
        <v>0</v>
      </c>
      <c r="G48" s="232">
        <f>C48+F48</f>
        <v>0</v>
      </c>
    </row>
    <row r="49" spans="1:7" s="143" customFormat="1" ht="12" customHeight="1" x14ac:dyDescent="0.2">
      <c r="A49" s="12" t="s">
        <v>57</v>
      </c>
      <c r="B49" s="145" t="s">
        <v>181</v>
      </c>
      <c r="C49" s="135"/>
      <c r="D49" s="135"/>
      <c r="E49" s="174"/>
      <c r="F49" s="290">
        <f t="shared" si="1"/>
        <v>0</v>
      </c>
      <c r="G49" s="232">
        <f>C49+F49</f>
        <v>0</v>
      </c>
    </row>
    <row r="50" spans="1:7" s="143" customFormat="1" ht="12" customHeight="1" x14ac:dyDescent="0.2">
      <c r="A50" s="12" t="s">
        <v>177</v>
      </c>
      <c r="B50" s="145" t="s">
        <v>182</v>
      </c>
      <c r="C50" s="135"/>
      <c r="D50" s="135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2" t="s">
        <v>178</v>
      </c>
      <c r="B51" s="145" t="s">
        <v>183</v>
      </c>
      <c r="C51" s="135"/>
      <c r="D51" s="135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thickBot="1" x14ac:dyDescent="0.25">
      <c r="A52" s="14" t="s">
        <v>179</v>
      </c>
      <c r="B52" s="75" t="s">
        <v>184</v>
      </c>
      <c r="C52" s="136"/>
      <c r="D52" s="136"/>
      <c r="E52" s="263"/>
      <c r="F52" s="291">
        <f t="shared" si="1"/>
        <v>0</v>
      </c>
      <c r="G52" s="232">
        <f>C52+F52</f>
        <v>0</v>
      </c>
    </row>
    <row r="53" spans="1:7" s="143" customFormat="1" ht="12" customHeight="1" thickBot="1" x14ac:dyDescent="0.25">
      <c r="A53" s="18" t="s">
        <v>102</v>
      </c>
      <c r="B53" s="19" t="s">
        <v>185</v>
      </c>
      <c r="C53" s="131">
        <f>SUM(C54:C56)</f>
        <v>0</v>
      </c>
      <c r="D53" s="131">
        <f>SUM(D54:D56)</f>
        <v>0</v>
      </c>
      <c r="E53" s="131">
        <f>SUM(E54:E56)</f>
        <v>0</v>
      </c>
      <c r="F53" s="131">
        <f>SUM(F54:F56)</f>
        <v>0</v>
      </c>
      <c r="G53" s="72">
        <f>SUM(G54:G56)</f>
        <v>0</v>
      </c>
    </row>
    <row r="54" spans="1:7" s="143" customFormat="1" ht="12" customHeight="1" x14ac:dyDescent="0.2">
      <c r="A54" s="13" t="s">
        <v>58</v>
      </c>
      <c r="B54" s="144" t="s">
        <v>186</v>
      </c>
      <c r="C54" s="133"/>
      <c r="D54" s="133"/>
      <c r="E54" s="133"/>
      <c r="F54" s="173">
        <f t="shared" si="1"/>
        <v>0</v>
      </c>
      <c r="G54" s="172">
        <f>C54+F54</f>
        <v>0</v>
      </c>
    </row>
    <row r="55" spans="1:7" s="143" customFormat="1" ht="22.5" x14ac:dyDescent="0.2">
      <c r="A55" s="12" t="s">
        <v>59</v>
      </c>
      <c r="B55" s="145" t="s">
        <v>294</v>
      </c>
      <c r="C55" s="132"/>
      <c r="D55" s="132"/>
      <c r="E55" s="133"/>
      <c r="F55" s="173">
        <f t="shared" si="1"/>
        <v>0</v>
      </c>
      <c r="G55" s="172">
        <f>C55+F55</f>
        <v>0</v>
      </c>
    </row>
    <row r="56" spans="1:7" s="143" customFormat="1" ht="12" customHeight="1" x14ac:dyDescent="0.2">
      <c r="A56" s="12" t="s">
        <v>189</v>
      </c>
      <c r="B56" s="145" t="s">
        <v>187</v>
      </c>
      <c r="C56" s="132"/>
      <c r="D56" s="132"/>
      <c r="E56" s="133"/>
      <c r="F56" s="173">
        <f t="shared" si="1"/>
        <v>0</v>
      </c>
      <c r="G56" s="172">
        <f>C56+F56</f>
        <v>0</v>
      </c>
    </row>
    <row r="57" spans="1:7" s="143" customFormat="1" ht="12" customHeight="1" thickBot="1" x14ac:dyDescent="0.25">
      <c r="A57" s="14" t="s">
        <v>190</v>
      </c>
      <c r="B57" s="75" t="s">
        <v>188</v>
      </c>
      <c r="C57" s="134"/>
      <c r="D57" s="134"/>
      <c r="E57" s="262"/>
      <c r="F57" s="289">
        <f t="shared" si="1"/>
        <v>0</v>
      </c>
      <c r="G57" s="172">
        <f>C57+F57</f>
        <v>0</v>
      </c>
    </row>
    <row r="58" spans="1:7" s="143" customFormat="1" ht="12" customHeight="1" thickBot="1" x14ac:dyDescent="0.25">
      <c r="A58" s="18" t="s">
        <v>12</v>
      </c>
      <c r="B58" s="73" t="s">
        <v>191</v>
      </c>
      <c r="C58" s="131">
        <f>SUM(C59:C61)</f>
        <v>0</v>
      </c>
      <c r="D58" s="131">
        <f>SUM(D59:D61)</f>
        <v>7000</v>
      </c>
      <c r="E58" s="131">
        <f>SUM(E59:E61)</f>
        <v>0</v>
      </c>
      <c r="F58" s="131">
        <f>SUM(F59:F61)</f>
        <v>0</v>
      </c>
      <c r="G58" s="72">
        <f>SUM(G59:G61)</f>
        <v>0</v>
      </c>
    </row>
    <row r="59" spans="1:7" s="143" customFormat="1" ht="12" customHeight="1" x14ac:dyDescent="0.2">
      <c r="A59" s="13" t="s">
        <v>103</v>
      </c>
      <c r="B59" s="144" t="s">
        <v>193</v>
      </c>
      <c r="C59" s="135"/>
      <c r="D59" s="135"/>
      <c r="E59" s="135"/>
      <c r="F59" s="293">
        <f t="shared" si="1"/>
        <v>0</v>
      </c>
      <c r="G59" s="231">
        <f>C59+F59</f>
        <v>0</v>
      </c>
    </row>
    <row r="60" spans="1:7" s="143" customFormat="1" ht="22.5" x14ac:dyDescent="0.2">
      <c r="A60" s="12" t="s">
        <v>104</v>
      </c>
      <c r="B60" s="145" t="s">
        <v>295</v>
      </c>
      <c r="C60" s="135"/>
      <c r="D60" s="135"/>
      <c r="E60" s="135"/>
      <c r="F60" s="293">
        <f t="shared" si="1"/>
        <v>0</v>
      </c>
      <c r="G60" s="231">
        <f>C60+F60</f>
        <v>0</v>
      </c>
    </row>
    <row r="61" spans="1:7" s="143" customFormat="1" ht="12" customHeight="1" x14ac:dyDescent="0.2">
      <c r="A61" s="12" t="s">
        <v>124</v>
      </c>
      <c r="B61" s="145" t="s">
        <v>194</v>
      </c>
      <c r="C61" s="135"/>
      <c r="D61" s="135">
        <v>7000</v>
      </c>
      <c r="E61" s="135"/>
      <c r="F61" s="293"/>
      <c r="G61" s="231">
        <f>C61+F61</f>
        <v>0</v>
      </c>
    </row>
    <row r="62" spans="1:7" s="143" customFormat="1" ht="12" customHeight="1" thickBot="1" x14ac:dyDescent="0.25">
      <c r="A62" s="14" t="s">
        <v>192</v>
      </c>
      <c r="B62" s="75" t="s">
        <v>195</v>
      </c>
      <c r="C62" s="135"/>
      <c r="D62" s="135"/>
      <c r="E62" s="135"/>
      <c r="F62" s="293">
        <f t="shared" si="1"/>
        <v>0</v>
      </c>
      <c r="G62" s="231">
        <f>C62+F62</f>
        <v>0</v>
      </c>
    </row>
    <row r="63" spans="1:7" s="143" customFormat="1" ht="12" customHeight="1" thickBot="1" x14ac:dyDescent="0.25">
      <c r="A63" s="183" t="s">
        <v>341</v>
      </c>
      <c r="B63" s="19" t="s">
        <v>196</v>
      </c>
      <c r="C63" s="137">
        <f>+C6+C13+C20+C27+C35+C47+C53+C58</f>
        <v>478595</v>
      </c>
      <c r="D63" s="137">
        <f>+D6+D13+D20+D27+D35+D47+D53+D58</f>
        <v>-58781</v>
      </c>
      <c r="E63" s="137">
        <f>+E6+E13+E20+E27+E35+E47+E53+E58</f>
        <v>-132523</v>
      </c>
      <c r="F63" s="137">
        <f>+F6+F13+F20+F27+F35+F47+F53+F58</f>
        <v>-198304</v>
      </c>
      <c r="G63" s="171">
        <f>+G6+G13+G20+G27+G35+G47+G53+G58</f>
        <v>280291</v>
      </c>
    </row>
    <row r="64" spans="1:7" s="143" customFormat="1" ht="12" customHeight="1" thickBot="1" x14ac:dyDescent="0.25">
      <c r="A64" s="175" t="s">
        <v>197</v>
      </c>
      <c r="B64" s="73" t="s">
        <v>198</v>
      </c>
      <c r="C64" s="131">
        <f>SUM(C65:C67)</f>
        <v>0</v>
      </c>
      <c r="D64" s="131">
        <f>SUM(D65:D67)</f>
        <v>0</v>
      </c>
      <c r="E64" s="131">
        <f>SUM(E65:E67)</f>
        <v>0</v>
      </c>
      <c r="F64" s="131">
        <f>SUM(F65:F67)</f>
        <v>0</v>
      </c>
      <c r="G64" s="72">
        <f>SUM(G65:G67)</f>
        <v>0</v>
      </c>
    </row>
    <row r="65" spans="1:7" s="143" customFormat="1" ht="12" customHeight="1" x14ac:dyDescent="0.2">
      <c r="A65" s="13" t="s">
        <v>226</v>
      </c>
      <c r="B65" s="144" t="s">
        <v>199</v>
      </c>
      <c r="C65" s="135"/>
      <c r="D65" s="135"/>
      <c r="E65" s="135"/>
      <c r="F65" s="293">
        <f>D65+E65</f>
        <v>0</v>
      </c>
      <c r="G65" s="231">
        <f>C65+F65</f>
        <v>0</v>
      </c>
    </row>
    <row r="66" spans="1:7" s="143" customFormat="1" ht="12" customHeight="1" x14ac:dyDescent="0.2">
      <c r="A66" s="12" t="s">
        <v>235</v>
      </c>
      <c r="B66" s="145" t="s">
        <v>200</v>
      </c>
      <c r="C66" s="135"/>
      <c r="D66" s="135"/>
      <c r="E66" s="135"/>
      <c r="F66" s="293">
        <f>D66+E66</f>
        <v>0</v>
      </c>
      <c r="G66" s="231">
        <f>C66+F66</f>
        <v>0</v>
      </c>
    </row>
    <row r="67" spans="1:7" s="143" customFormat="1" ht="12" customHeight="1" thickBot="1" x14ac:dyDescent="0.25">
      <c r="A67" s="16" t="s">
        <v>236</v>
      </c>
      <c r="B67" s="308" t="s">
        <v>326</v>
      </c>
      <c r="C67" s="266"/>
      <c r="D67" s="266"/>
      <c r="E67" s="266"/>
      <c r="F67" s="292">
        <f>D67+E67</f>
        <v>0</v>
      </c>
      <c r="G67" s="309">
        <f>C67+F67</f>
        <v>0</v>
      </c>
    </row>
    <row r="68" spans="1:7" s="143" customFormat="1" ht="12" customHeight="1" thickBot="1" x14ac:dyDescent="0.25">
      <c r="A68" s="175" t="s">
        <v>202</v>
      </c>
      <c r="B68" s="73" t="s">
        <v>203</v>
      </c>
      <c r="C68" s="131">
        <f>SUM(C69:C72)</f>
        <v>0</v>
      </c>
      <c r="D68" s="131">
        <f>SUM(D69:D72)</f>
        <v>0</v>
      </c>
      <c r="E68" s="131">
        <f>SUM(E69:E72)</f>
        <v>0</v>
      </c>
      <c r="F68" s="131">
        <f>SUM(F69:F72)</f>
        <v>0</v>
      </c>
      <c r="G68" s="72">
        <f>SUM(G69:G72)</f>
        <v>0</v>
      </c>
    </row>
    <row r="69" spans="1:7" s="143" customFormat="1" ht="12" customHeight="1" x14ac:dyDescent="0.2">
      <c r="A69" s="13" t="s">
        <v>81</v>
      </c>
      <c r="B69" s="144" t="s">
        <v>204</v>
      </c>
      <c r="C69" s="135"/>
      <c r="D69" s="135"/>
      <c r="E69" s="135"/>
      <c r="F69" s="293">
        <f>D69+E69</f>
        <v>0</v>
      </c>
      <c r="G69" s="231">
        <f>C69+F69</f>
        <v>0</v>
      </c>
    </row>
    <row r="70" spans="1:7" s="143" customFormat="1" ht="12" customHeight="1" x14ac:dyDescent="0.2">
      <c r="A70" s="12" t="s">
        <v>82</v>
      </c>
      <c r="B70" s="144" t="s">
        <v>444</v>
      </c>
      <c r="C70" s="135"/>
      <c r="D70" s="135"/>
      <c r="E70" s="135"/>
      <c r="F70" s="293">
        <f>D70+E70</f>
        <v>0</v>
      </c>
      <c r="G70" s="231">
        <f>C70+F70</f>
        <v>0</v>
      </c>
    </row>
    <row r="71" spans="1:7" s="143" customFormat="1" ht="12" customHeight="1" x14ac:dyDescent="0.2">
      <c r="A71" s="12" t="s">
        <v>227</v>
      </c>
      <c r="B71" s="144" t="s">
        <v>205</v>
      </c>
      <c r="C71" s="135"/>
      <c r="D71" s="135"/>
      <c r="E71" s="135"/>
      <c r="F71" s="293">
        <f>D71+E71</f>
        <v>0</v>
      </c>
      <c r="G71" s="231">
        <f>C71+F71</f>
        <v>0</v>
      </c>
    </row>
    <row r="72" spans="1:7" s="143" customFormat="1" ht="12" customHeight="1" thickBot="1" x14ac:dyDescent="0.25">
      <c r="A72" s="14" t="s">
        <v>228</v>
      </c>
      <c r="B72" s="251" t="s">
        <v>445</v>
      </c>
      <c r="C72" s="135"/>
      <c r="D72" s="135"/>
      <c r="E72" s="135"/>
      <c r="F72" s="293">
        <f>D72+E72</f>
        <v>0</v>
      </c>
      <c r="G72" s="231">
        <f>C72+F72</f>
        <v>0</v>
      </c>
    </row>
    <row r="73" spans="1:7" s="143" customFormat="1" ht="12" customHeight="1" thickBot="1" x14ac:dyDescent="0.25">
      <c r="A73" s="175" t="s">
        <v>206</v>
      </c>
      <c r="B73" s="73" t="s">
        <v>207</v>
      </c>
      <c r="C73" s="131">
        <f>SUM(C74:C75)</f>
        <v>1113210</v>
      </c>
      <c r="D73" s="131">
        <f>SUM(D74:D75)</f>
        <v>27875</v>
      </c>
      <c r="E73" s="131">
        <f>SUM(E74:E75)</f>
        <v>0</v>
      </c>
      <c r="F73" s="131">
        <f>SUM(F74:F75)</f>
        <v>0</v>
      </c>
      <c r="G73" s="72">
        <f>SUM(G74:G75)</f>
        <v>1113210</v>
      </c>
    </row>
    <row r="74" spans="1:7" s="143" customFormat="1" ht="12" customHeight="1" x14ac:dyDescent="0.2">
      <c r="A74" s="13" t="s">
        <v>229</v>
      </c>
      <c r="B74" s="144" t="s">
        <v>208</v>
      </c>
      <c r="C74" s="135">
        <v>1113210</v>
      </c>
      <c r="D74" s="135">
        <v>27875</v>
      </c>
      <c r="E74" s="135"/>
      <c r="F74" s="293"/>
      <c r="G74" s="231">
        <f>C74+F74</f>
        <v>1113210</v>
      </c>
    </row>
    <row r="75" spans="1:7" s="143" customFormat="1" ht="12" customHeight="1" thickBot="1" x14ac:dyDescent="0.25">
      <c r="A75" s="14" t="s">
        <v>230</v>
      </c>
      <c r="B75" s="75" t="s">
        <v>209</v>
      </c>
      <c r="C75" s="135"/>
      <c r="D75" s="135"/>
      <c r="E75" s="135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210</v>
      </c>
      <c r="B76" s="73" t="s">
        <v>211</v>
      </c>
      <c r="C76" s="131">
        <f>SUM(C77:C79)</f>
        <v>0</v>
      </c>
      <c r="D76" s="131">
        <f>SUM(D77:D79)</f>
        <v>0</v>
      </c>
      <c r="E76" s="131">
        <f>SUM(E77:E79)</f>
        <v>0</v>
      </c>
      <c r="F76" s="131">
        <f>SUM(F77:F79)</f>
        <v>0</v>
      </c>
      <c r="G76" s="72">
        <f>SUM(G77:G79)</f>
        <v>0</v>
      </c>
    </row>
    <row r="77" spans="1:7" s="143" customFormat="1" ht="12" customHeight="1" x14ac:dyDescent="0.2">
      <c r="A77" s="13" t="s">
        <v>231</v>
      </c>
      <c r="B77" s="144" t="s">
        <v>212</v>
      </c>
      <c r="C77" s="135"/>
      <c r="D77" s="135"/>
      <c r="E77" s="135"/>
      <c r="F77" s="293">
        <f>D77+E77</f>
        <v>0</v>
      </c>
      <c r="G77" s="231">
        <f>C77+F77</f>
        <v>0</v>
      </c>
    </row>
    <row r="78" spans="1:7" s="143" customFormat="1" ht="12" customHeight="1" x14ac:dyDescent="0.2">
      <c r="A78" s="12" t="s">
        <v>232</v>
      </c>
      <c r="B78" s="145" t="s">
        <v>213</v>
      </c>
      <c r="C78" s="135"/>
      <c r="D78" s="135"/>
      <c r="E78" s="135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4" t="s">
        <v>233</v>
      </c>
      <c r="B79" s="75" t="s">
        <v>446</v>
      </c>
      <c r="C79" s="135"/>
      <c r="D79" s="135"/>
      <c r="E79" s="135"/>
      <c r="F79" s="293">
        <f>D79+E79</f>
        <v>0</v>
      </c>
      <c r="G79" s="231">
        <f>C79+F79</f>
        <v>0</v>
      </c>
    </row>
    <row r="80" spans="1:7" s="143" customFormat="1" ht="12" customHeight="1" thickBot="1" x14ac:dyDescent="0.25">
      <c r="A80" s="175" t="s">
        <v>214</v>
      </c>
      <c r="B80" s="73" t="s">
        <v>234</v>
      </c>
      <c r="C80" s="131">
        <f>SUM(C81:C84)</f>
        <v>0</v>
      </c>
      <c r="D80" s="131">
        <f>SUM(D81:D84)</f>
        <v>0</v>
      </c>
      <c r="E80" s="131">
        <f>SUM(E81:E84)</f>
        <v>0</v>
      </c>
      <c r="F80" s="131">
        <f>SUM(F81:F84)</f>
        <v>0</v>
      </c>
      <c r="G80" s="72">
        <f>SUM(G81:G84)</f>
        <v>0</v>
      </c>
    </row>
    <row r="81" spans="1:7" s="143" customFormat="1" ht="12" customHeight="1" x14ac:dyDescent="0.2">
      <c r="A81" s="147" t="s">
        <v>215</v>
      </c>
      <c r="B81" s="144" t="s">
        <v>216</v>
      </c>
      <c r="C81" s="135"/>
      <c r="D81" s="135"/>
      <c r="E81" s="135"/>
      <c r="F81" s="293">
        <f t="shared" ref="F81:F86" si="7">D81+E81</f>
        <v>0</v>
      </c>
      <c r="G81" s="231">
        <f t="shared" ref="G81:G86" si="8">C81+F81</f>
        <v>0</v>
      </c>
    </row>
    <row r="82" spans="1:7" s="143" customFormat="1" ht="12" customHeight="1" x14ac:dyDescent="0.2">
      <c r="A82" s="148" t="s">
        <v>217</v>
      </c>
      <c r="B82" s="145" t="s">
        <v>218</v>
      </c>
      <c r="C82" s="135"/>
      <c r="D82" s="135"/>
      <c r="E82" s="135"/>
      <c r="F82" s="293">
        <f t="shared" si="7"/>
        <v>0</v>
      </c>
      <c r="G82" s="231">
        <f t="shared" si="8"/>
        <v>0</v>
      </c>
    </row>
    <row r="83" spans="1:7" s="143" customFormat="1" ht="12" customHeight="1" x14ac:dyDescent="0.2">
      <c r="A83" s="148" t="s">
        <v>219</v>
      </c>
      <c r="B83" s="145" t="s">
        <v>220</v>
      </c>
      <c r="C83" s="135"/>
      <c r="D83" s="135"/>
      <c r="E83" s="135"/>
      <c r="F83" s="293">
        <f t="shared" si="7"/>
        <v>0</v>
      </c>
      <c r="G83" s="231">
        <f t="shared" si="8"/>
        <v>0</v>
      </c>
    </row>
    <row r="84" spans="1:7" s="143" customFormat="1" ht="12" customHeight="1" thickBot="1" x14ac:dyDescent="0.25">
      <c r="A84" s="149" t="s">
        <v>221</v>
      </c>
      <c r="B84" s="75" t="s">
        <v>222</v>
      </c>
      <c r="C84" s="135"/>
      <c r="D84" s="135"/>
      <c r="E84" s="135"/>
      <c r="F84" s="293">
        <f t="shared" si="7"/>
        <v>0</v>
      </c>
      <c r="G84" s="231">
        <f t="shared" si="8"/>
        <v>0</v>
      </c>
    </row>
    <row r="85" spans="1:7" s="143" customFormat="1" ht="12" customHeight="1" thickBot="1" x14ac:dyDescent="0.25">
      <c r="A85" s="175" t="s">
        <v>223</v>
      </c>
      <c r="B85" s="73" t="s">
        <v>340</v>
      </c>
      <c r="C85" s="177"/>
      <c r="D85" s="177"/>
      <c r="E85" s="177"/>
      <c r="F85" s="131">
        <f t="shared" si="7"/>
        <v>0</v>
      </c>
      <c r="G85" s="72">
        <f t="shared" si="8"/>
        <v>0</v>
      </c>
    </row>
    <row r="86" spans="1:7" s="143" customFormat="1" ht="13.5" customHeight="1" thickBot="1" x14ac:dyDescent="0.25">
      <c r="A86" s="175" t="s">
        <v>225</v>
      </c>
      <c r="B86" s="73" t="s">
        <v>224</v>
      </c>
      <c r="C86" s="177"/>
      <c r="D86" s="177"/>
      <c r="E86" s="177"/>
      <c r="F86" s="131">
        <f t="shared" si="7"/>
        <v>0</v>
      </c>
      <c r="G86" s="72">
        <f t="shared" si="8"/>
        <v>0</v>
      </c>
    </row>
    <row r="87" spans="1:7" s="143" customFormat="1" ht="15.75" customHeight="1" thickBot="1" x14ac:dyDescent="0.25">
      <c r="A87" s="175" t="s">
        <v>237</v>
      </c>
      <c r="B87" s="150" t="s">
        <v>343</v>
      </c>
      <c r="C87" s="137">
        <f>+C64+C68+C73+C76+C80+C86+C85</f>
        <v>1113210</v>
      </c>
      <c r="D87" s="137">
        <f>+D64+D68+D73+D76+D80+D86+D85</f>
        <v>27875</v>
      </c>
      <c r="E87" s="137">
        <f>+E64+E68+E73+E76+E80+E86+E85</f>
        <v>0</v>
      </c>
      <c r="F87" s="137">
        <f>+F64+F68+F73+F76+F80+F86+F85</f>
        <v>0</v>
      </c>
      <c r="G87" s="171">
        <f>+G64+G68+G73+G76+G80+G86+G85</f>
        <v>1113210</v>
      </c>
    </row>
    <row r="88" spans="1:7" s="143" customFormat="1" ht="25.5" customHeight="1" thickBot="1" x14ac:dyDescent="0.25">
      <c r="A88" s="176" t="s">
        <v>342</v>
      </c>
      <c r="B88" s="151" t="s">
        <v>344</v>
      </c>
      <c r="C88" s="137">
        <f>+C63+C87</f>
        <v>1591805</v>
      </c>
      <c r="D88" s="137">
        <f>+D63+D87</f>
        <v>-30906</v>
      </c>
      <c r="E88" s="137">
        <f>+E63+E87</f>
        <v>-132523</v>
      </c>
      <c r="F88" s="137">
        <f>+F63+F87</f>
        <v>-198304</v>
      </c>
      <c r="G88" s="171">
        <f>+G63+G87</f>
        <v>1393501</v>
      </c>
    </row>
    <row r="89" spans="1:7" s="143" customFormat="1" ht="30.75" customHeight="1" x14ac:dyDescent="0.2">
      <c r="A89" s="3"/>
      <c r="B89" s="4"/>
      <c r="C89" s="77"/>
    </row>
    <row r="90" spans="1:7" ht="16.5" customHeight="1" x14ac:dyDescent="0.25">
      <c r="A90" s="362" t="s">
        <v>33</v>
      </c>
      <c r="B90" s="362"/>
      <c r="C90" s="362"/>
      <c r="D90" s="362"/>
      <c r="E90" s="362"/>
      <c r="F90" s="362"/>
      <c r="G90" s="362"/>
    </row>
    <row r="91" spans="1:7" ht="16.5" customHeight="1" thickBot="1" x14ac:dyDescent="0.3">
      <c r="A91" s="364" t="s">
        <v>84</v>
      </c>
      <c r="B91" s="364"/>
      <c r="C91" s="50"/>
      <c r="G91" s="50" t="str">
        <f>G2</f>
        <v>Forintban!</v>
      </c>
    </row>
    <row r="92" spans="1:7" x14ac:dyDescent="0.25">
      <c r="A92" s="365" t="s">
        <v>48</v>
      </c>
      <c r="B92" s="367" t="s">
        <v>377</v>
      </c>
      <c r="C92" s="369" t="str">
        <f>+CONCATENATE(LEFT(ÖSSZEFÜGGÉSEK!A6,4),". évi")</f>
        <v>2018. évi</v>
      </c>
      <c r="D92" s="370"/>
      <c r="E92" s="371"/>
      <c r="F92" s="371"/>
      <c r="G92" s="372"/>
    </row>
    <row r="93" spans="1:7" ht="48.75" thickBot="1" x14ac:dyDescent="0.3">
      <c r="A93" s="366"/>
      <c r="B93" s="368"/>
      <c r="C93" s="301" t="s">
        <v>376</v>
      </c>
      <c r="D93" s="302" t="s">
        <v>452</v>
      </c>
      <c r="E93" s="302" t="s">
        <v>518</v>
      </c>
      <c r="F93" s="303" t="s">
        <v>448</v>
      </c>
      <c r="G93" s="304" t="s">
        <v>519</v>
      </c>
    </row>
    <row r="94" spans="1:7" s="142" customFormat="1" ht="12" customHeight="1" thickBot="1" x14ac:dyDescent="0.25">
      <c r="A94" s="25" t="s">
        <v>352</v>
      </c>
      <c r="B94" s="26" t="s">
        <v>353</v>
      </c>
      <c r="C94" s="305" t="s">
        <v>354</v>
      </c>
      <c r="D94" s="305" t="s">
        <v>356</v>
      </c>
      <c r="E94" s="306" t="s">
        <v>355</v>
      </c>
      <c r="F94" s="306" t="s">
        <v>453</v>
      </c>
      <c r="G94" s="307" t="s">
        <v>454</v>
      </c>
    </row>
    <row r="95" spans="1:7" ht="12" customHeight="1" thickBot="1" x14ac:dyDescent="0.3">
      <c r="A95" s="20" t="s">
        <v>5</v>
      </c>
      <c r="B95" s="24" t="s">
        <v>302</v>
      </c>
      <c r="C95" s="130">
        <f>C96+C97+C98+C99+C100+C113</f>
        <v>300842</v>
      </c>
      <c r="D95" s="130">
        <f>D96+D97+D98+D99+D100+D113</f>
        <v>15741</v>
      </c>
      <c r="E95" s="130">
        <f>E96+E97+E98+E99+E100+E113</f>
        <v>-174278</v>
      </c>
      <c r="F95" s="130">
        <f>F96+F97+F98+F99+F100+F113</f>
        <v>-158537</v>
      </c>
      <c r="G95" s="186">
        <f>G96+G97+G98+G99+G100+G113</f>
        <v>142305</v>
      </c>
    </row>
    <row r="96" spans="1:7" ht="12" customHeight="1" x14ac:dyDescent="0.25">
      <c r="A96" s="15" t="s">
        <v>60</v>
      </c>
      <c r="B96" s="8" t="s">
        <v>34</v>
      </c>
      <c r="C96" s="213">
        <v>2804</v>
      </c>
      <c r="D96" s="190">
        <v>50</v>
      </c>
      <c r="E96" s="190"/>
      <c r="F96" s="294">
        <f t="shared" ref="F96:F115" si="9">D96+E96</f>
        <v>50</v>
      </c>
      <c r="G96" s="233">
        <f t="shared" ref="G96:G115" si="10">C96+F96</f>
        <v>2854</v>
      </c>
    </row>
    <row r="97" spans="1:7" ht="12" customHeight="1" x14ac:dyDescent="0.25">
      <c r="A97" s="12" t="s">
        <v>61</v>
      </c>
      <c r="B97" s="6" t="s">
        <v>105</v>
      </c>
      <c r="C97" s="132">
        <v>562</v>
      </c>
      <c r="D97" s="132"/>
      <c r="E97" s="132"/>
      <c r="F97" s="295">
        <f t="shared" si="9"/>
        <v>0</v>
      </c>
      <c r="G97" s="229">
        <f t="shared" si="10"/>
        <v>562</v>
      </c>
    </row>
    <row r="98" spans="1:7" ht="12" customHeight="1" x14ac:dyDescent="0.25">
      <c r="A98" s="12" t="s">
        <v>62</v>
      </c>
      <c r="B98" s="6" t="s">
        <v>79</v>
      </c>
      <c r="C98" s="134">
        <v>258645</v>
      </c>
      <c r="D98" s="134">
        <v>8459</v>
      </c>
      <c r="E98" s="134">
        <v>-174278</v>
      </c>
      <c r="F98" s="296">
        <f t="shared" si="9"/>
        <v>-165819</v>
      </c>
      <c r="G98" s="230">
        <f t="shared" si="10"/>
        <v>92826</v>
      </c>
    </row>
    <row r="99" spans="1:7" ht="12" customHeight="1" x14ac:dyDescent="0.25">
      <c r="A99" s="12" t="s">
        <v>63</v>
      </c>
      <c r="B99" s="9" t="s">
        <v>106</v>
      </c>
      <c r="C99" s="134">
        <v>12181</v>
      </c>
      <c r="D99" s="134">
        <v>4000</v>
      </c>
      <c r="E99" s="134"/>
      <c r="F99" s="296">
        <f t="shared" si="9"/>
        <v>4000</v>
      </c>
      <c r="G99" s="230">
        <f t="shared" si="10"/>
        <v>16181</v>
      </c>
    </row>
    <row r="100" spans="1:7" ht="12" customHeight="1" x14ac:dyDescent="0.25">
      <c r="A100" s="12" t="s">
        <v>71</v>
      </c>
      <c r="B100" s="17" t="s">
        <v>107</v>
      </c>
      <c r="C100" s="134">
        <v>26650</v>
      </c>
      <c r="D100" s="134">
        <v>3232</v>
      </c>
      <c r="E100" s="134">
        <f>SUM(E101:E112)</f>
        <v>0</v>
      </c>
      <c r="F100" s="296">
        <f t="shared" si="9"/>
        <v>3232</v>
      </c>
      <c r="G100" s="230">
        <f t="shared" si="10"/>
        <v>29882</v>
      </c>
    </row>
    <row r="101" spans="1:7" ht="12" customHeight="1" x14ac:dyDescent="0.25">
      <c r="A101" s="12" t="s">
        <v>64</v>
      </c>
      <c r="B101" s="6" t="s">
        <v>307</v>
      </c>
      <c r="C101" s="134"/>
      <c r="D101" s="134"/>
      <c r="E101" s="134"/>
      <c r="F101" s="296">
        <f t="shared" si="9"/>
        <v>0</v>
      </c>
      <c r="G101" s="230">
        <f t="shared" si="10"/>
        <v>0</v>
      </c>
    </row>
    <row r="102" spans="1:7" ht="12" customHeight="1" x14ac:dyDescent="0.25">
      <c r="A102" s="12" t="s">
        <v>65</v>
      </c>
      <c r="B102" s="53" t="s">
        <v>306</v>
      </c>
      <c r="C102" s="134"/>
      <c r="D102" s="134"/>
      <c r="E102" s="134"/>
      <c r="F102" s="296">
        <f t="shared" si="9"/>
        <v>0</v>
      </c>
      <c r="G102" s="230">
        <f t="shared" si="10"/>
        <v>0</v>
      </c>
    </row>
    <row r="103" spans="1:7" ht="12" customHeight="1" x14ac:dyDescent="0.25">
      <c r="A103" s="12" t="s">
        <v>72</v>
      </c>
      <c r="B103" s="53" t="s">
        <v>305</v>
      </c>
      <c r="C103" s="134"/>
      <c r="D103" s="134"/>
      <c r="E103" s="134"/>
      <c r="F103" s="296">
        <f t="shared" si="9"/>
        <v>0</v>
      </c>
      <c r="G103" s="230">
        <f t="shared" si="10"/>
        <v>0</v>
      </c>
    </row>
    <row r="104" spans="1:7" x14ac:dyDescent="0.25">
      <c r="A104" s="12" t="s">
        <v>73</v>
      </c>
      <c r="B104" s="51" t="s">
        <v>240</v>
      </c>
      <c r="C104" s="134"/>
      <c r="D104" s="134"/>
      <c r="E104" s="134"/>
      <c r="F104" s="296">
        <f t="shared" si="9"/>
        <v>0</v>
      </c>
      <c r="G104" s="230">
        <f t="shared" si="10"/>
        <v>0</v>
      </c>
    </row>
    <row r="105" spans="1:7" ht="22.5" x14ac:dyDescent="0.25">
      <c r="A105" s="12" t="s">
        <v>74</v>
      </c>
      <c r="B105" s="52" t="s">
        <v>241</v>
      </c>
      <c r="C105" s="134"/>
      <c r="D105" s="134"/>
      <c r="E105" s="134"/>
      <c r="F105" s="296">
        <f t="shared" si="9"/>
        <v>0</v>
      </c>
      <c r="G105" s="230">
        <f t="shared" si="10"/>
        <v>0</v>
      </c>
    </row>
    <row r="106" spans="1:7" ht="22.5" x14ac:dyDescent="0.25">
      <c r="A106" s="12" t="s">
        <v>75</v>
      </c>
      <c r="B106" s="52" t="s">
        <v>242</v>
      </c>
      <c r="C106" s="134"/>
      <c r="D106" s="134"/>
      <c r="E106" s="134"/>
      <c r="F106" s="296">
        <f t="shared" si="9"/>
        <v>0</v>
      </c>
      <c r="G106" s="230">
        <f t="shared" si="10"/>
        <v>0</v>
      </c>
    </row>
    <row r="107" spans="1:7" ht="12" customHeight="1" x14ac:dyDescent="0.25">
      <c r="A107" s="12" t="s">
        <v>77</v>
      </c>
      <c r="B107" s="51" t="s">
        <v>243</v>
      </c>
      <c r="C107" s="134"/>
      <c r="D107" s="134"/>
      <c r="E107" s="134"/>
      <c r="F107" s="296">
        <f t="shared" si="9"/>
        <v>0</v>
      </c>
      <c r="G107" s="230">
        <f t="shared" si="10"/>
        <v>0</v>
      </c>
    </row>
    <row r="108" spans="1:7" x14ac:dyDescent="0.25">
      <c r="A108" s="12" t="s">
        <v>108</v>
      </c>
      <c r="B108" s="51" t="s">
        <v>244</v>
      </c>
      <c r="C108" s="134"/>
      <c r="D108" s="134"/>
      <c r="E108" s="134"/>
      <c r="F108" s="296">
        <f t="shared" si="9"/>
        <v>0</v>
      </c>
      <c r="G108" s="230">
        <f t="shared" si="10"/>
        <v>0</v>
      </c>
    </row>
    <row r="109" spans="1:7" ht="22.5" x14ac:dyDescent="0.25">
      <c r="A109" s="12" t="s">
        <v>238</v>
      </c>
      <c r="B109" s="52" t="s">
        <v>245</v>
      </c>
      <c r="C109" s="134"/>
      <c r="D109" s="134"/>
      <c r="E109" s="134"/>
      <c r="F109" s="296">
        <f t="shared" si="9"/>
        <v>0</v>
      </c>
      <c r="G109" s="230">
        <f t="shared" si="10"/>
        <v>0</v>
      </c>
    </row>
    <row r="110" spans="1:7" ht="12" customHeight="1" x14ac:dyDescent="0.25">
      <c r="A110" s="11" t="s">
        <v>239</v>
      </c>
      <c r="B110" s="53" t="s">
        <v>246</v>
      </c>
      <c r="C110" s="134"/>
      <c r="D110" s="134"/>
      <c r="E110" s="134"/>
      <c r="F110" s="296">
        <f t="shared" si="9"/>
        <v>0</v>
      </c>
      <c r="G110" s="230">
        <f t="shared" si="10"/>
        <v>0</v>
      </c>
    </row>
    <row r="111" spans="1:7" ht="12" customHeight="1" x14ac:dyDescent="0.25">
      <c r="A111" s="12" t="s">
        <v>303</v>
      </c>
      <c r="B111" s="53" t="s">
        <v>247</v>
      </c>
      <c r="C111" s="134"/>
      <c r="D111" s="134"/>
      <c r="E111" s="134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4" t="s">
        <v>304</v>
      </c>
      <c r="B112" s="53" t="s">
        <v>248</v>
      </c>
      <c r="C112" s="134">
        <v>26650</v>
      </c>
      <c r="D112" s="134">
        <v>3232</v>
      </c>
      <c r="E112" s="134"/>
      <c r="F112" s="296">
        <f t="shared" si="9"/>
        <v>3232</v>
      </c>
      <c r="G112" s="230">
        <f t="shared" si="10"/>
        <v>29882</v>
      </c>
    </row>
    <row r="113" spans="1:7" ht="12" customHeight="1" x14ac:dyDescent="0.25">
      <c r="A113" s="12" t="s">
        <v>308</v>
      </c>
      <c r="B113" s="9" t="s">
        <v>35</v>
      </c>
      <c r="C113" s="132"/>
      <c r="D113" s="132"/>
      <c r="E113" s="132"/>
      <c r="F113" s="295">
        <f t="shared" si="9"/>
        <v>0</v>
      </c>
      <c r="G113" s="229">
        <f t="shared" si="10"/>
        <v>0</v>
      </c>
    </row>
    <row r="114" spans="1:7" ht="12" customHeight="1" x14ac:dyDescent="0.25">
      <c r="A114" s="12" t="s">
        <v>309</v>
      </c>
      <c r="B114" s="6" t="s">
        <v>311</v>
      </c>
      <c r="C114" s="132"/>
      <c r="D114" s="132"/>
      <c r="E114" s="132"/>
      <c r="F114" s="295">
        <f t="shared" si="9"/>
        <v>0</v>
      </c>
      <c r="G114" s="229">
        <f t="shared" si="10"/>
        <v>0</v>
      </c>
    </row>
    <row r="115" spans="1:7" ht="12" customHeight="1" thickBot="1" x14ac:dyDescent="0.3">
      <c r="A115" s="16" t="s">
        <v>310</v>
      </c>
      <c r="B115" s="182" t="s">
        <v>312</v>
      </c>
      <c r="C115" s="191"/>
      <c r="D115" s="191"/>
      <c r="E115" s="191"/>
      <c r="F115" s="297">
        <f t="shared" si="9"/>
        <v>0</v>
      </c>
      <c r="G115" s="234">
        <f t="shared" si="10"/>
        <v>0</v>
      </c>
    </row>
    <row r="116" spans="1:7" ht="12" customHeight="1" thickBot="1" x14ac:dyDescent="0.3">
      <c r="A116" s="180" t="s">
        <v>6</v>
      </c>
      <c r="B116" s="181" t="s">
        <v>249</v>
      </c>
      <c r="C116" s="192">
        <f>+C117+C119+C121</f>
        <v>761178</v>
      </c>
      <c r="D116" s="192">
        <f>+D117+D119+D121</f>
        <v>15708</v>
      </c>
      <c r="E116" s="192">
        <f>+E117+E119+E121</f>
        <v>-658433</v>
      </c>
      <c r="F116" s="192">
        <f>+F117+F119+F121</f>
        <v>-642725</v>
      </c>
      <c r="G116" s="187">
        <f>+G117+G119+G121</f>
        <v>118453</v>
      </c>
    </row>
    <row r="117" spans="1:7" ht="12" customHeight="1" x14ac:dyDescent="0.25">
      <c r="A117" s="13" t="s">
        <v>66</v>
      </c>
      <c r="B117" s="6" t="s">
        <v>123</v>
      </c>
      <c r="C117" s="133">
        <v>720010</v>
      </c>
      <c r="D117" s="133">
        <v>14646</v>
      </c>
      <c r="E117" s="133">
        <v>-658433</v>
      </c>
      <c r="F117" s="173">
        <f t="shared" ref="F117:F129" si="11">D117+E117</f>
        <v>-643787</v>
      </c>
      <c r="G117" s="172">
        <f t="shared" ref="G117:G129" si="12">C117+F117</f>
        <v>76223</v>
      </c>
    </row>
    <row r="118" spans="1:7" ht="12" customHeight="1" x14ac:dyDescent="0.25">
      <c r="A118" s="13" t="s">
        <v>67</v>
      </c>
      <c r="B118" s="10" t="s">
        <v>253</v>
      </c>
      <c r="C118" s="133">
        <v>720010</v>
      </c>
      <c r="D118" s="133"/>
      <c r="E118" s="133"/>
      <c r="F118" s="173">
        <f t="shared" si="11"/>
        <v>0</v>
      </c>
      <c r="G118" s="172">
        <f t="shared" si="12"/>
        <v>720010</v>
      </c>
    </row>
    <row r="119" spans="1:7" ht="12" customHeight="1" x14ac:dyDescent="0.25">
      <c r="A119" s="13" t="s">
        <v>68</v>
      </c>
      <c r="B119" s="10" t="s">
        <v>109</v>
      </c>
      <c r="C119" s="132">
        <v>40000</v>
      </c>
      <c r="D119" s="132"/>
      <c r="E119" s="132"/>
      <c r="F119" s="295">
        <f t="shared" si="11"/>
        <v>0</v>
      </c>
      <c r="G119" s="229">
        <f t="shared" si="12"/>
        <v>40000</v>
      </c>
    </row>
    <row r="120" spans="1:7" ht="12" customHeight="1" x14ac:dyDescent="0.25">
      <c r="A120" s="13" t="s">
        <v>69</v>
      </c>
      <c r="B120" s="10" t="s">
        <v>254</v>
      </c>
      <c r="C120" s="132"/>
      <c r="D120" s="132"/>
      <c r="E120" s="132"/>
      <c r="F120" s="295">
        <f t="shared" si="11"/>
        <v>0</v>
      </c>
      <c r="G120" s="229">
        <f t="shared" si="12"/>
        <v>0</v>
      </c>
    </row>
    <row r="121" spans="1:7" ht="12" customHeight="1" x14ac:dyDescent="0.25">
      <c r="A121" s="13" t="s">
        <v>70</v>
      </c>
      <c r="B121" s="75" t="s">
        <v>125</v>
      </c>
      <c r="C121" s="132">
        <v>1168</v>
      </c>
      <c r="D121" s="132">
        <v>1062</v>
      </c>
      <c r="E121" s="132"/>
      <c r="F121" s="295">
        <f t="shared" si="11"/>
        <v>1062</v>
      </c>
      <c r="G121" s="229">
        <f t="shared" si="12"/>
        <v>2230</v>
      </c>
    </row>
    <row r="122" spans="1:7" ht="12" customHeight="1" x14ac:dyDescent="0.25">
      <c r="A122" s="13" t="s">
        <v>76</v>
      </c>
      <c r="B122" s="74" t="s">
        <v>296</v>
      </c>
      <c r="C122" s="132"/>
      <c r="D122" s="132"/>
      <c r="E122" s="132"/>
      <c r="F122" s="295">
        <f t="shared" si="11"/>
        <v>0</v>
      </c>
      <c r="G122" s="229">
        <f t="shared" si="12"/>
        <v>0</v>
      </c>
    </row>
    <row r="123" spans="1:7" ht="22.5" x14ac:dyDescent="0.25">
      <c r="A123" s="13" t="s">
        <v>78</v>
      </c>
      <c r="B123" s="141" t="s">
        <v>259</v>
      </c>
      <c r="C123" s="132"/>
      <c r="D123" s="132"/>
      <c r="E123" s="132"/>
      <c r="F123" s="295">
        <f t="shared" si="11"/>
        <v>0</v>
      </c>
      <c r="G123" s="229">
        <f t="shared" si="12"/>
        <v>0</v>
      </c>
    </row>
    <row r="124" spans="1:7" ht="22.5" x14ac:dyDescent="0.25">
      <c r="A124" s="13" t="s">
        <v>110</v>
      </c>
      <c r="B124" s="52" t="s">
        <v>242</v>
      </c>
      <c r="C124" s="132"/>
      <c r="D124" s="132"/>
      <c r="E124" s="132"/>
      <c r="F124" s="295">
        <f t="shared" si="11"/>
        <v>0</v>
      </c>
      <c r="G124" s="229">
        <f t="shared" si="12"/>
        <v>0</v>
      </c>
    </row>
    <row r="125" spans="1:7" ht="12" customHeight="1" x14ac:dyDescent="0.25">
      <c r="A125" s="13" t="s">
        <v>111</v>
      </c>
      <c r="B125" s="52" t="s">
        <v>258</v>
      </c>
      <c r="C125" s="132"/>
      <c r="D125" s="132"/>
      <c r="E125" s="132"/>
      <c r="F125" s="295">
        <f t="shared" si="11"/>
        <v>0</v>
      </c>
      <c r="G125" s="229">
        <f t="shared" si="12"/>
        <v>0</v>
      </c>
    </row>
    <row r="126" spans="1:7" x14ac:dyDescent="0.25">
      <c r="A126" s="13" t="s">
        <v>112</v>
      </c>
      <c r="B126" s="52" t="s">
        <v>257</v>
      </c>
      <c r="C126" s="132"/>
      <c r="D126" s="132"/>
      <c r="E126" s="132"/>
      <c r="F126" s="295">
        <f t="shared" si="11"/>
        <v>0</v>
      </c>
      <c r="G126" s="229">
        <f t="shared" si="12"/>
        <v>0</v>
      </c>
    </row>
    <row r="127" spans="1:7" ht="22.5" x14ac:dyDescent="0.25">
      <c r="A127" s="13" t="s">
        <v>250</v>
      </c>
      <c r="B127" s="52" t="s">
        <v>245</v>
      </c>
      <c r="C127" s="132"/>
      <c r="D127" s="132"/>
      <c r="E127" s="132"/>
      <c r="F127" s="295">
        <f t="shared" si="11"/>
        <v>0</v>
      </c>
      <c r="G127" s="229">
        <f t="shared" si="12"/>
        <v>0</v>
      </c>
    </row>
    <row r="128" spans="1:7" ht="12" customHeight="1" x14ac:dyDescent="0.25">
      <c r="A128" s="13" t="s">
        <v>251</v>
      </c>
      <c r="B128" s="52" t="s">
        <v>256</v>
      </c>
      <c r="C128" s="132"/>
      <c r="D128" s="132"/>
      <c r="E128" s="132"/>
      <c r="F128" s="295">
        <f t="shared" si="11"/>
        <v>0</v>
      </c>
      <c r="G128" s="229">
        <f t="shared" si="12"/>
        <v>0</v>
      </c>
    </row>
    <row r="129" spans="1:7" ht="23.25" thickBot="1" x14ac:dyDescent="0.3">
      <c r="A129" s="11" t="s">
        <v>252</v>
      </c>
      <c r="B129" s="52" t="s">
        <v>255</v>
      </c>
      <c r="C129" s="134">
        <v>1168</v>
      </c>
      <c r="D129" s="134">
        <v>1062</v>
      </c>
      <c r="E129" s="134"/>
      <c r="F129" s="296">
        <f t="shared" si="11"/>
        <v>1062</v>
      </c>
      <c r="G129" s="230">
        <f t="shared" si="12"/>
        <v>2230</v>
      </c>
    </row>
    <row r="130" spans="1:7" ht="12" customHeight="1" thickBot="1" x14ac:dyDescent="0.3">
      <c r="A130" s="18" t="s">
        <v>7</v>
      </c>
      <c r="B130" s="48" t="s">
        <v>313</v>
      </c>
      <c r="C130" s="131">
        <f>+C95+C116</f>
        <v>1062020</v>
      </c>
      <c r="D130" s="131">
        <f>+D95+D116</f>
        <v>31449</v>
      </c>
      <c r="E130" s="131">
        <f>+E95+E116</f>
        <v>-832711</v>
      </c>
      <c r="F130" s="131">
        <f>+F95+F116</f>
        <v>-801262</v>
      </c>
      <c r="G130" s="72">
        <f>+G95+G116</f>
        <v>260758</v>
      </c>
    </row>
    <row r="131" spans="1:7" ht="12" customHeight="1" thickBot="1" x14ac:dyDescent="0.3">
      <c r="A131" s="18" t="s">
        <v>8</v>
      </c>
      <c r="B131" s="48" t="s">
        <v>378</v>
      </c>
      <c r="C131" s="131">
        <f>+C132+C133+C134</f>
        <v>0</v>
      </c>
      <c r="D131" s="131">
        <f>+D132+D133+D134</f>
        <v>0</v>
      </c>
      <c r="E131" s="131">
        <f>+E132+E133+E134</f>
        <v>0</v>
      </c>
      <c r="F131" s="131">
        <f>+F132+F133+F134</f>
        <v>0</v>
      </c>
      <c r="G131" s="72">
        <f>+G132+G133+G134</f>
        <v>0</v>
      </c>
    </row>
    <row r="132" spans="1:7" ht="12" customHeight="1" x14ac:dyDescent="0.25">
      <c r="A132" s="13" t="s">
        <v>157</v>
      </c>
      <c r="B132" s="10" t="s">
        <v>321</v>
      </c>
      <c r="C132" s="132"/>
      <c r="D132" s="132"/>
      <c r="E132" s="132"/>
      <c r="F132" s="295">
        <f>D132+E132</f>
        <v>0</v>
      </c>
      <c r="G132" s="229">
        <f>C132+F132</f>
        <v>0</v>
      </c>
    </row>
    <row r="133" spans="1:7" ht="12" customHeight="1" x14ac:dyDescent="0.25">
      <c r="A133" s="13" t="s">
        <v>158</v>
      </c>
      <c r="B133" s="10" t="s">
        <v>322</v>
      </c>
      <c r="C133" s="132"/>
      <c r="D133" s="132"/>
      <c r="E133" s="132"/>
      <c r="F133" s="295">
        <f>D133+E133</f>
        <v>0</v>
      </c>
      <c r="G133" s="229">
        <f>C133+F133</f>
        <v>0</v>
      </c>
    </row>
    <row r="134" spans="1:7" ht="12" customHeight="1" thickBot="1" x14ac:dyDescent="0.3">
      <c r="A134" s="11" t="s">
        <v>159</v>
      </c>
      <c r="B134" s="10" t="s">
        <v>323</v>
      </c>
      <c r="C134" s="132"/>
      <c r="D134" s="132"/>
      <c r="E134" s="132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8" t="s">
        <v>9</v>
      </c>
      <c r="B135" s="48" t="s">
        <v>315</v>
      </c>
      <c r="C135" s="131">
        <f>SUM(C136:C141)</f>
        <v>0</v>
      </c>
      <c r="D135" s="131">
        <f>SUM(D136:D141)</f>
        <v>0</v>
      </c>
      <c r="E135" s="131">
        <f>SUM(E136:E141)</f>
        <v>0</v>
      </c>
      <c r="F135" s="131">
        <f>SUM(F136:F141)</f>
        <v>0</v>
      </c>
      <c r="G135" s="72">
        <f>SUM(G136:G141)</f>
        <v>0</v>
      </c>
    </row>
    <row r="136" spans="1:7" ht="12" customHeight="1" x14ac:dyDescent="0.25">
      <c r="A136" s="13" t="s">
        <v>53</v>
      </c>
      <c r="B136" s="7" t="s">
        <v>324</v>
      </c>
      <c r="C136" s="132"/>
      <c r="D136" s="132"/>
      <c r="E136" s="132"/>
      <c r="F136" s="295">
        <f t="shared" ref="F136:F141" si="13">D136+E136</f>
        <v>0</v>
      </c>
      <c r="G136" s="229">
        <f t="shared" ref="G136:G141" si="14">C136+F136</f>
        <v>0</v>
      </c>
    </row>
    <row r="137" spans="1:7" ht="12" customHeight="1" x14ac:dyDescent="0.25">
      <c r="A137" s="13" t="s">
        <v>54</v>
      </c>
      <c r="B137" s="7" t="s">
        <v>316</v>
      </c>
      <c r="C137" s="132"/>
      <c r="D137" s="132"/>
      <c r="E137" s="132"/>
      <c r="F137" s="295">
        <f t="shared" si="13"/>
        <v>0</v>
      </c>
      <c r="G137" s="229">
        <f t="shared" si="14"/>
        <v>0</v>
      </c>
    </row>
    <row r="138" spans="1:7" ht="12" customHeight="1" x14ac:dyDescent="0.25">
      <c r="A138" s="13" t="s">
        <v>55</v>
      </c>
      <c r="B138" s="7" t="s">
        <v>317</v>
      </c>
      <c r="C138" s="132"/>
      <c r="D138" s="132"/>
      <c r="E138" s="132"/>
      <c r="F138" s="295">
        <f t="shared" si="13"/>
        <v>0</v>
      </c>
      <c r="G138" s="229">
        <f t="shared" si="14"/>
        <v>0</v>
      </c>
    </row>
    <row r="139" spans="1:7" ht="12" customHeight="1" x14ac:dyDescent="0.25">
      <c r="A139" s="13" t="s">
        <v>97</v>
      </c>
      <c r="B139" s="7" t="s">
        <v>318</v>
      </c>
      <c r="C139" s="132"/>
      <c r="D139" s="132"/>
      <c r="E139" s="132"/>
      <c r="F139" s="295">
        <f t="shared" si="13"/>
        <v>0</v>
      </c>
      <c r="G139" s="229">
        <f t="shared" si="14"/>
        <v>0</v>
      </c>
    </row>
    <row r="140" spans="1:7" ht="12" customHeight="1" x14ac:dyDescent="0.25">
      <c r="A140" s="13" t="s">
        <v>98</v>
      </c>
      <c r="B140" s="7" t="s">
        <v>319</v>
      </c>
      <c r="C140" s="132"/>
      <c r="D140" s="132"/>
      <c r="E140" s="132"/>
      <c r="F140" s="295">
        <f t="shared" si="13"/>
        <v>0</v>
      </c>
      <c r="G140" s="229">
        <f t="shared" si="14"/>
        <v>0</v>
      </c>
    </row>
    <row r="141" spans="1:7" ht="12" customHeight="1" thickBot="1" x14ac:dyDescent="0.3">
      <c r="A141" s="11" t="s">
        <v>99</v>
      </c>
      <c r="B141" s="7" t="s">
        <v>320</v>
      </c>
      <c r="C141" s="132"/>
      <c r="D141" s="132"/>
      <c r="E141" s="132"/>
      <c r="F141" s="295">
        <f t="shared" si="13"/>
        <v>0</v>
      </c>
      <c r="G141" s="229">
        <f t="shared" si="14"/>
        <v>0</v>
      </c>
    </row>
    <row r="142" spans="1:7" ht="12" customHeight="1" thickBot="1" x14ac:dyDescent="0.3">
      <c r="A142" s="18" t="s">
        <v>10</v>
      </c>
      <c r="B142" s="48" t="s">
        <v>328</v>
      </c>
      <c r="C142" s="137">
        <f>+C143+C144+C145+C146</f>
        <v>0</v>
      </c>
      <c r="D142" s="137">
        <f>+D143+D144+D145+D146</f>
        <v>0</v>
      </c>
      <c r="E142" s="137">
        <f>+E143+E144+E145+E146</f>
        <v>0</v>
      </c>
      <c r="F142" s="137">
        <f>+F143+F144+F145+F146</f>
        <v>0</v>
      </c>
      <c r="G142" s="171">
        <f>+G143+G144+G145+G146</f>
        <v>0</v>
      </c>
    </row>
    <row r="143" spans="1:7" ht="12" customHeight="1" x14ac:dyDescent="0.25">
      <c r="A143" s="13" t="s">
        <v>56</v>
      </c>
      <c r="B143" s="7" t="s">
        <v>260</v>
      </c>
      <c r="C143" s="132"/>
      <c r="D143" s="132"/>
      <c r="E143" s="132"/>
      <c r="F143" s="295">
        <f>D143+E143</f>
        <v>0</v>
      </c>
      <c r="G143" s="229">
        <f>C143+F143</f>
        <v>0</v>
      </c>
    </row>
    <row r="144" spans="1:7" ht="12" customHeight="1" x14ac:dyDescent="0.25">
      <c r="A144" s="13" t="s">
        <v>57</v>
      </c>
      <c r="B144" s="7" t="s">
        <v>261</v>
      </c>
      <c r="C144" s="132"/>
      <c r="D144" s="132"/>
      <c r="E144" s="132"/>
      <c r="F144" s="295">
        <f>D144+E144</f>
        <v>0</v>
      </c>
      <c r="G144" s="229">
        <f>C144+F144</f>
        <v>0</v>
      </c>
    </row>
    <row r="145" spans="1:11" ht="12" customHeight="1" x14ac:dyDescent="0.25">
      <c r="A145" s="13" t="s">
        <v>177</v>
      </c>
      <c r="B145" s="7" t="s">
        <v>329</v>
      </c>
      <c r="C145" s="132"/>
      <c r="D145" s="132"/>
      <c r="E145" s="132"/>
      <c r="F145" s="295">
        <f>D145+E145</f>
        <v>0</v>
      </c>
      <c r="G145" s="229">
        <f>C145+F145</f>
        <v>0</v>
      </c>
    </row>
    <row r="146" spans="1:11" ht="12" customHeight="1" thickBot="1" x14ac:dyDescent="0.3">
      <c r="A146" s="11" t="s">
        <v>178</v>
      </c>
      <c r="B146" s="5" t="s">
        <v>280</v>
      </c>
      <c r="C146" s="132"/>
      <c r="D146" s="132"/>
      <c r="E146" s="132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8" t="s">
        <v>11</v>
      </c>
      <c r="B147" s="48" t="s">
        <v>330</v>
      </c>
      <c r="C147" s="193">
        <f>SUM(C148:C152)</f>
        <v>0</v>
      </c>
      <c r="D147" s="193">
        <f>SUM(D148:D152)</f>
        <v>0</v>
      </c>
      <c r="E147" s="193">
        <f>SUM(E148:E152)</f>
        <v>0</v>
      </c>
      <c r="F147" s="193">
        <f>SUM(F148:F152)</f>
        <v>0</v>
      </c>
      <c r="G147" s="188">
        <f>SUM(G148:G152)</f>
        <v>0</v>
      </c>
    </row>
    <row r="148" spans="1:11" ht="12" customHeight="1" x14ac:dyDescent="0.25">
      <c r="A148" s="13" t="s">
        <v>58</v>
      </c>
      <c r="B148" s="7" t="s">
        <v>325</v>
      </c>
      <c r="C148" s="132"/>
      <c r="D148" s="132"/>
      <c r="E148" s="132"/>
      <c r="F148" s="295">
        <f t="shared" ref="F148:F154" si="15">D148+E148</f>
        <v>0</v>
      </c>
      <c r="G148" s="229">
        <f t="shared" ref="G148:G153" si="16">C148+F148</f>
        <v>0</v>
      </c>
    </row>
    <row r="149" spans="1:11" ht="12" customHeight="1" x14ac:dyDescent="0.25">
      <c r="A149" s="13" t="s">
        <v>59</v>
      </c>
      <c r="B149" s="7" t="s">
        <v>332</v>
      </c>
      <c r="C149" s="132"/>
      <c r="D149" s="132"/>
      <c r="E149" s="132"/>
      <c r="F149" s="295">
        <f t="shared" si="15"/>
        <v>0</v>
      </c>
      <c r="G149" s="229">
        <f t="shared" si="16"/>
        <v>0</v>
      </c>
    </row>
    <row r="150" spans="1:11" ht="12" customHeight="1" x14ac:dyDescent="0.25">
      <c r="A150" s="13" t="s">
        <v>189</v>
      </c>
      <c r="B150" s="7" t="s">
        <v>327</v>
      </c>
      <c r="C150" s="132"/>
      <c r="D150" s="132"/>
      <c r="E150" s="132"/>
      <c r="F150" s="295">
        <f t="shared" si="15"/>
        <v>0</v>
      </c>
      <c r="G150" s="229">
        <f t="shared" si="16"/>
        <v>0</v>
      </c>
    </row>
    <row r="151" spans="1:11" ht="22.5" x14ac:dyDescent="0.25">
      <c r="A151" s="13" t="s">
        <v>190</v>
      </c>
      <c r="B151" s="7" t="s">
        <v>333</v>
      </c>
      <c r="C151" s="132"/>
      <c r="D151" s="132"/>
      <c r="E151" s="132"/>
      <c r="F151" s="295">
        <f t="shared" si="15"/>
        <v>0</v>
      </c>
      <c r="G151" s="229">
        <f t="shared" si="16"/>
        <v>0</v>
      </c>
    </row>
    <row r="152" spans="1:11" ht="12" customHeight="1" thickBot="1" x14ac:dyDescent="0.3">
      <c r="A152" s="13" t="s">
        <v>331</v>
      </c>
      <c r="B152" s="7" t="s">
        <v>334</v>
      </c>
      <c r="C152" s="132"/>
      <c r="D152" s="134"/>
      <c r="E152" s="134"/>
      <c r="F152" s="296">
        <f t="shared" si="15"/>
        <v>0</v>
      </c>
      <c r="G152" s="230">
        <f t="shared" si="16"/>
        <v>0</v>
      </c>
    </row>
    <row r="153" spans="1:11" ht="12" customHeight="1" thickBot="1" x14ac:dyDescent="0.3">
      <c r="A153" s="18" t="s">
        <v>12</v>
      </c>
      <c r="B153" s="48" t="s">
        <v>335</v>
      </c>
      <c r="C153" s="194"/>
      <c r="D153" s="194"/>
      <c r="E153" s="194"/>
      <c r="F153" s="193">
        <f t="shared" si="15"/>
        <v>0</v>
      </c>
      <c r="G153" s="264">
        <f t="shared" si="16"/>
        <v>0</v>
      </c>
    </row>
    <row r="154" spans="1:11" ht="12" customHeight="1" thickBot="1" x14ac:dyDescent="0.3">
      <c r="A154" s="18" t="s">
        <v>13</v>
      </c>
      <c r="B154" s="48" t="s">
        <v>336</v>
      </c>
      <c r="C154" s="194"/>
      <c r="D154" s="265"/>
      <c r="E154" s="265"/>
      <c r="F154" s="298">
        <f t="shared" si="15"/>
        <v>0</v>
      </c>
      <c r="G154" s="172">
        <f>C154+D154</f>
        <v>0</v>
      </c>
    </row>
    <row r="155" spans="1:11" ht="15" customHeight="1" thickBot="1" x14ac:dyDescent="0.3">
      <c r="A155" s="18" t="s">
        <v>14</v>
      </c>
      <c r="B155" s="48" t="s">
        <v>338</v>
      </c>
      <c r="C155" s="195">
        <f>+C131+C135+C142+C147+C153+C154</f>
        <v>0</v>
      </c>
      <c r="D155" s="195">
        <f>+D131+D135+D142+D147+D153+D154</f>
        <v>0</v>
      </c>
      <c r="E155" s="195">
        <f>+E131+E135+E142+E147+E153+E154</f>
        <v>0</v>
      </c>
      <c r="F155" s="195">
        <f>+F131+F135+F142+F147+F153+F154</f>
        <v>0</v>
      </c>
      <c r="G155" s="189">
        <f>C155+F155</f>
        <v>0</v>
      </c>
      <c r="H155" s="152"/>
      <c r="I155" s="153"/>
      <c r="J155" s="153"/>
      <c r="K155" s="153"/>
    </row>
    <row r="156" spans="1:11" s="143" customFormat="1" ht="12.95" customHeight="1" thickBot="1" x14ac:dyDescent="0.25">
      <c r="A156" s="76" t="s">
        <v>15</v>
      </c>
      <c r="B156" s="118" t="s">
        <v>337</v>
      </c>
      <c r="C156" s="195">
        <f>+C130+C155</f>
        <v>1062020</v>
      </c>
      <c r="D156" s="195">
        <f>+D130+D155</f>
        <v>31449</v>
      </c>
      <c r="E156" s="195">
        <f>+E130+E155</f>
        <v>-832711</v>
      </c>
      <c r="F156" s="195">
        <f>+F130+F155</f>
        <v>-801262</v>
      </c>
      <c r="G156" s="189">
        <f>+G130+G155</f>
        <v>260758</v>
      </c>
    </row>
    <row r="157" spans="1:11" ht="7.5" customHeight="1" x14ac:dyDescent="0.25"/>
    <row r="158" spans="1:11" x14ac:dyDescent="0.25">
      <c r="A158" s="373" t="s">
        <v>262</v>
      </c>
      <c r="B158" s="373"/>
      <c r="C158" s="373"/>
      <c r="D158" s="373"/>
      <c r="E158" s="373"/>
      <c r="F158" s="373"/>
      <c r="G158" s="373"/>
    </row>
    <row r="159" spans="1:11" ht="15" customHeight="1" thickBot="1" x14ac:dyDescent="0.3">
      <c r="A159" s="363" t="s">
        <v>85</v>
      </c>
      <c r="B159" s="363"/>
      <c r="C159" s="78"/>
      <c r="G159" s="78" t="str">
        <f>G91</f>
        <v>Forintban!</v>
      </c>
    </row>
    <row r="160" spans="1:11" ht="25.5" customHeight="1" thickBot="1" x14ac:dyDescent="0.3">
      <c r="A160" s="18">
        <v>1</v>
      </c>
      <c r="B160" s="23" t="s">
        <v>339</v>
      </c>
      <c r="C160" s="197">
        <f>+C63-C130</f>
        <v>-583425</v>
      </c>
      <c r="D160" s="131">
        <f>+D63-D130</f>
        <v>-90230</v>
      </c>
      <c r="E160" s="131">
        <f>+E63-E130</f>
        <v>700188</v>
      </c>
      <c r="F160" s="131">
        <f>+F63-F130</f>
        <v>602958</v>
      </c>
      <c r="G160" s="72">
        <f>+G63-G130</f>
        <v>19533</v>
      </c>
    </row>
    <row r="161" spans="1:7" ht="32.25" customHeight="1" thickBot="1" x14ac:dyDescent="0.3">
      <c r="A161" s="18" t="s">
        <v>6</v>
      </c>
      <c r="B161" s="23" t="s">
        <v>345</v>
      </c>
      <c r="C161" s="131">
        <f>+C87-C155</f>
        <v>1113210</v>
      </c>
      <c r="D161" s="131">
        <f>+D87-D155</f>
        <v>27875</v>
      </c>
      <c r="E161" s="131">
        <f>+E87-E155</f>
        <v>0</v>
      </c>
      <c r="F161" s="131">
        <f>+F87-F155</f>
        <v>0</v>
      </c>
      <c r="G161" s="72">
        <f>+G87-G155</f>
        <v>1113210</v>
      </c>
    </row>
  </sheetData>
  <mergeCells count="12"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</mergeCells>
  <printOptions horizontalCentered="1"/>
  <pageMargins left="0.19685039370078741" right="0.19685039370078741" top="1.4566929133858268" bottom="0.86614173228346458" header="0.78740157480314965" footer="0.59055118110236227"/>
  <pageSetup paperSize="9" scale="60" fitToHeight="2" orientation="portrait" r:id="rId1"/>
  <headerFooter alignWithMargins="0">
    <oddHeader xml:space="preserve">&amp;C&amp;"Times New Roman CE,Félkövér"&amp;12
Bátaszék Város Önkormányzat
2018. ÉVI KÖLTSÉGVETÉS ÖNKÉNT VÁLLALT FELADATAINAK MÓDOSÍTOTT MÉRLEGE&amp;10
&amp;R&amp;"Times New Roman CE,Félkövér dőlt"&amp;11 1.3. melléklet </oddHeader>
    <oddFooter>&amp;C&amp;P</oddFooter>
  </headerFooter>
  <rowBreaks count="1" manualBreakCount="1">
    <brk id="8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1"/>
  <sheetViews>
    <sheetView topLeftCell="A124" zoomScaleNormal="100" zoomScaleSheetLayoutView="100" workbookViewId="0">
      <selection activeCell="I160" sqref="I160"/>
    </sheetView>
  </sheetViews>
  <sheetFormatPr defaultRowHeight="15.75" x14ac:dyDescent="0.25"/>
  <cols>
    <col min="1" max="1" width="7.5" style="119" customWidth="1"/>
    <col min="2" max="2" width="59.6640625" style="119" customWidth="1"/>
    <col min="3" max="3" width="14.83203125" style="120" customWidth="1"/>
    <col min="4" max="6" width="11.83203125" style="119" customWidth="1"/>
    <col min="7" max="7" width="14.83203125" style="119" customWidth="1"/>
    <col min="8" max="16384" width="9.33203125" style="119"/>
  </cols>
  <sheetData>
    <row r="1" spans="1:7" ht="15.95" customHeight="1" x14ac:dyDescent="0.25">
      <c r="A1" s="362" t="s">
        <v>3</v>
      </c>
      <c r="B1" s="362"/>
      <c r="C1" s="362"/>
      <c r="D1" s="362"/>
      <c r="E1" s="362"/>
      <c r="F1" s="362"/>
      <c r="G1" s="362"/>
    </row>
    <row r="2" spans="1:7" ht="15.95" customHeight="1" thickBot="1" x14ac:dyDescent="0.3">
      <c r="A2" s="363" t="s">
        <v>83</v>
      </c>
      <c r="B2" s="363"/>
      <c r="C2" s="196"/>
      <c r="G2" s="196" t="s">
        <v>440</v>
      </c>
    </row>
    <row r="3" spans="1:7" x14ac:dyDescent="0.25">
      <c r="A3" s="365" t="s">
        <v>48</v>
      </c>
      <c r="B3" s="367" t="s">
        <v>4</v>
      </c>
      <c r="C3" s="369" t="str">
        <f>+CONCATENATE(LEFT(ÖSSZEFÜGGÉSEK!A6,4),". évi")</f>
        <v>2018. évi</v>
      </c>
      <c r="D3" s="370"/>
      <c r="E3" s="371"/>
      <c r="F3" s="371"/>
      <c r="G3" s="372"/>
    </row>
    <row r="4" spans="1:7" ht="48.75" thickBot="1" x14ac:dyDescent="0.3">
      <c r="A4" s="366"/>
      <c r="B4" s="368"/>
      <c r="C4" s="301" t="s">
        <v>376</v>
      </c>
      <c r="D4" s="302" t="s">
        <v>452</v>
      </c>
      <c r="E4" s="302" t="s">
        <v>518</v>
      </c>
      <c r="F4" s="303" t="s">
        <v>448</v>
      </c>
      <c r="G4" s="304" t="s">
        <v>520</v>
      </c>
    </row>
    <row r="5" spans="1:7" s="142" customFormat="1" ht="12" customHeight="1" thickBot="1" x14ac:dyDescent="0.25">
      <c r="A5" s="139" t="s">
        <v>352</v>
      </c>
      <c r="B5" s="140" t="s">
        <v>353</v>
      </c>
      <c r="C5" s="305" t="s">
        <v>354</v>
      </c>
      <c r="D5" s="305" t="s">
        <v>356</v>
      </c>
      <c r="E5" s="306" t="s">
        <v>355</v>
      </c>
      <c r="F5" s="306" t="s">
        <v>453</v>
      </c>
      <c r="G5" s="307" t="s">
        <v>454</v>
      </c>
    </row>
    <row r="6" spans="1:7" s="143" customFormat="1" ht="12" customHeight="1" thickBot="1" x14ac:dyDescent="0.25">
      <c r="A6" s="18" t="s">
        <v>5</v>
      </c>
      <c r="B6" s="19" t="s">
        <v>142</v>
      </c>
      <c r="C6" s="131">
        <f>+C7+C8+C9+C10+C11+C12</f>
        <v>0</v>
      </c>
      <c r="D6" s="131">
        <f>+D7+D8+D9+D10+D11+D12</f>
        <v>0</v>
      </c>
      <c r="E6" s="131">
        <f>+E7+E8+E9+E10+E11+E12</f>
        <v>0</v>
      </c>
      <c r="F6" s="131">
        <f>+F7+F8+F9+F10+F11+F12</f>
        <v>0</v>
      </c>
      <c r="G6" s="72">
        <f>+G7+G8+G9+G10+G11+G12</f>
        <v>0</v>
      </c>
    </row>
    <row r="7" spans="1:7" s="143" customFormat="1" ht="12" customHeight="1" x14ac:dyDescent="0.2">
      <c r="A7" s="13" t="s">
        <v>60</v>
      </c>
      <c r="B7" s="144" t="s">
        <v>143</v>
      </c>
      <c r="C7" s="133"/>
      <c r="D7" s="133"/>
      <c r="E7" s="133"/>
      <c r="F7" s="173">
        <f>D7+E7</f>
        <v>0</v>
      </c>
      <c r="G7" s="172">
        <f t="shared" ref="G7:G12" si="0">C7+F7</f>
        <v>0</v>
      </c>
    </row>
    <row r="8" spans="1:7" s="143" customFormat="1" ht="12" customHeight="1" x14ac:dyDescent="0.2">
      <c r="A8" s="12" t="s">
        <v>61</v>
      </c>
      <c r="B8" s="145" t="s">
        <v>144</v>
      </c>
      <c r="C8" s="132"/>
      <c r="D8" s="133"/>
      <c r="E8" s="133"/>
      <c r="F8" s="173">
        <f t="shared" ref="F8:F62" si="1">D8+E8</f>
        <v>0</v>
      </c>
      <c r="G8" s="172">
        <f t="shared" si="0"/>
        <v>0</v>
      </c>
    </row>
    <row r="9" spans="1:7" s="143" customFormat="1" ht="12" customHeight="1" x14ac:dyDescent="0.2">
      <c r="A9" s="12" t="s">
        <v>62</v>
      </c>
      <c r="B9" s="145" t="s">
        <v>145</v>
      </c>
      <c r="C9" s="132"/>
      <c r="D9" s="133"/>
      <c r="E9" s="133"/>
      <c r="F9" s="173">
        <f t="shared" si="1"/>
        <v>0</v>
      </c>
      <c r="G9" s="172">
        <f t="shared" si="0"/>
        <v>0</v>
      </c>
    </row>
    <row r="10" spans="1:7" s="143" customFormat="1" ht="12" customHeight="1" x14ac:dyDescent="0.2">
      <c r="A10" s="12" t="s">
        <v>63</v>
      </c>
      <c r="B10" s="145" t="s">
        <v>146</v>
      </c>
      <c r="C10" s="132"/>
      <c r="D10" s="133"/>
      <c r="E10" s="133"/>
      <c r="F10" s="173">
        <f t="shared" si="1"/>
        <v>0</v>
      </c>
      <c r="G10" s="172">
        <f t="shared" si="0"/>
        <v>0</v>
      </c>
    </row>
    <row r="11" spans="1:7" s="143" customFormat="1" ht="12" customHeight="1" x14ac:dyDescent="0.2">
      <c r="A11" s="12" t="s">
        <v>80</v>
      </c>
      <c r="B11" s="74" t="s">
        <v>297</v>
      </c>
      <c r="C11" s="132"/>
      <c r="D11" s="133"/>
      <c r="E11" s="133"/>
      <c r="F11" s="173">
        <f t="shared" si="1"/>
        <v>0</v>
      </c>
      <c r="G11" s="172">
        <f t="shared" si="0"/>
        <v>0</v>
      </c>
    </row>
    <row r="12" spans="1:7" s="143" customFormat="1" ht="12" customHeight="1" thickBot="1" x14ac:dyDescent="0.25">
      <c r="A12" s="14" t="s">
        <v>64</v>
      </c>
      <c r="B12" s="75" t="s">
        <v>298</v>
      </c>
      <c r="C12" s="132"/>
      <c r="D12" s="133"/>
      <c r="E12" s="133"/>
      <c r="F12" s="173">
        <f t="shared" si="1"/>
        <v>0</v>
      </c>
      <c r="G12" s="172">
        <f t="shared" si="0"/>
        <v>0</v>
      </c>
    </row>
    <row r="13" spans="1:7" s="143" customFormat="1" ht="21.75" thickBot="1" x14ac:dyDescent="0.25">
      <c r="A13" s="18" t="s">
        <v>6</v>
      </c>
      <c r="B13" s="73" t="s">
        <v>147</v>
      </c>
      <c r="C13" s="131">
        <f>+C14+C15+C16+C17+C18</f>
        <v>11563</v>
      </c>
      <c r="D13" s="131">
        <f>+D14+D15+D16+D17+D18</f>
        <v>9018</v>
      </c>
      <c r="E13" s="131">
        <f>+E14+E15+E16+E17+E18</f>
        <v>-5666</v>
      </c>
      <c r="F13" s="131">
        <f>+F14+F15+F16+F17+F18</f>
        <v>3352</v>
      </c>
      <c r="G13" s="72">
        <f>+G14+G15+G16+G17+G18</f>
        <v>14915</v>
      </c>
    </row>
    <row r="14" spans="1:7" s="143" customFormat="1" ht="12" customHeight="1" x14ac:dyDescent="0.2">
      <c r="A14" s="13" t="s">
        <v>66</v>
      </c>
      <c r="B14" s="144" t="s">
        <v>148</v>
      </c>
      <c r="C14" s="133"/>
      <c r="D14" s="133"/>
      <c r="E14" s="133"/>
      <c r="F14" s="173">
        <f t="shared" si="1"/>
        <v>0</v>
      </c>
      <c r="G14" s="172">
        <f t="shared" ref="G14:G19" si="2">C14+F14</f>
        <v>0</v>
      </c>
    </row>
    <row r="15" spans="1:7" s="143" customFormat="1" ht="12" customHeight="1" x14ac:dyDescent="0.2">
      <c r="A15" s="12" t="s">
        <v>67</v>
      </c>
      <c r="B15" s="145" t="s">
        <v>149</v>
      </c>
      <c r="C15" s="132"/>
      <c r="D15" s="133"/>
      <c r="E15" s="133"/>
      <c r="F15" s="173">
        <f t="shared" si="1"/>
        <v>0</v>
      </c>
      <c r="G15" s="172">
        <f t="shared" si="2"/>
        <v>0</v>
      </c>
    </row>
    <row r="16" spans="1:7" s="143" customFormat="1" ht="12" customHeight="1" x14ac:dyDescent="0.2">
      <c r="A16" s="12" t="s">
        <v>68</v>
      </c>
      <c r="B16" s="145" t="s">
        <v>290</v>
      </c>
      <c r="C16" s="132"/>
      <c r="D16" s="133"/>
      <c r="E16" s="133"/>
      <c r="F16" s="173">
        <f t="shared" si="1"/>
        <v>0</v>
      </c>
      <c r="G16" s="172">
        <f t="shared" si="2"/>
        <v>0</v>
      </c>
    </row>
    <row r="17" spans="1:7" s="143" customFormat="1" ht="12" customHeight="1" x14ac:dyDescent="0.2">
      <c r="A17" s="12" t="s">
        <v>69</v>
      </c>
      <c r="B17" s="145" t="s">
        <v>291</v>
      </c>
      <c r="C17" s="132"/>
      <c r="D17" s="133"/>
      <c r="E17" s="133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2" t="s">
        <v>70</v>
      </c>
      <c r="B18" s="145" t="s">
        <v>150</v>
      </c>
      <c r="C18" s="132">
        <v>11563</v>
      </c>
      <c r="D18" s="133">
        <v>9018</v>
      </c>
      <c r="E18" s="133">
        <v>-5666</v>
      </c>
      <c r="F18" s="173">
        <f t="shared" si="1"/>
        <v>3352</v>
      </c>
      <c r="G18" s="172">
        <f t="shared" si="2"/>
        <v>14915</v>
      </c>
    </row>
    <row r="19" spans="1:7" s="143" customFormat="1" ht="12" customHeight="1" thickBot="1" x14ac:dyDescent="0.25">
      <c r="A19" s="14" t="s">
        <v>76</v>
      </c>
      <c r="B19" s="75" t="s">
        <v>151</v>
      </c>
      <c r="C19" s="134"/>
      <c r="D19" s="262"/>
      <c r="E19" s="262"/>
      <c r="F19" s="173">
        <f t="shared" si="1"/>
        <v>0</v>
      </c>
      <c r="G19" s="172">
        <f t="shared" si="2"/>
        <v>0</v>
      </c>
    </row>
    <row r="20" spans="1:7" s="143" customFormat="1" ht="21.75" thickBot="1" x14ac:dyDescent="0.25">
      <c r="A20" s="18" t="s">
        <v>7</v>
      </c>
      <c r="B20" s="19" t="s">
        <v>152</v>
      </c>
      <c r="C20" s="131">
        <f>+C21+C22+C23+C24+C25</f>
        <v>0</v>
      </c>
      <c r="D20" s="131">
        <f>+D21+D22+D23+D24+D25</f>
        <v>10386</v>
      </c>
      <c r="E20" s="131">
        <f>+E21+E22+E23+E24+E25</f>
        <v>-5433</v>
      </c>
      <c r="F20" s="131">
        <f>+F21+F22+F23+F24+F25</f>
        <v>4953</v>
      </c>
      <c r="G20" s="72">
        <f>+G21+G22+G23+G24+G25</f>
        <v>4953</v>
      </c>
    </row>
    <row r="21" spans="1:7" s="143" customFormat="1" ht="12" customHeight="1" x14ac:dyDescent="0.2">
      <c r="A21" s="13" t="s">
        <v>49</v>
      </c>
      <c r="B21" s="144" t="s">
        <v>153</v>
      </c>
      <c r="C21" s="133"/>
      <c r="D21" s="133"/>
      <c r="E21" s="133"/>
      <c r="F21" s="173">
        <f t="shared" si="1"/>
        <v>0</v>
      </c>
      <c r="G21" s="172">
        <f t="shared" ref="G21:G26" si="3">C21+F21</f>
        <v>0</v>
      </c>
    </row>
    <row r="22" spans="1:7" s="143" customFormat="1" ht="12" customHeight="1" x14ac:dyDescent="0.2">
      <c r="A22" s="12" t="s">
        <v>50</v>
      </c>
      <c r="B22" s="145" t="s">
        <v>154</v>
      </c>
      <c r="C22" s="132"/>
      <c r="D22" s="133"/>
      <c r="E22" s="133"/>
      <c r="F22" s="173">
        <f t="shared" si="1"/>
        <v>0</v>
      </c>
      <c r="G22" s="172">
        <f t="shared" si="3"/>
        <v>0</v>
      </c>
    </row>
    <row r="23" spans="1:7" s="143" customFormat="1" ht="12" customHeight="1" x14ac:dyDescent="0.2">
      <c r="A23" s="12" t="s">
        <v>51</v>
      </c>
      <c r="B23" s="145" t="s">
        <v>292</v>
      </c>
      <c r="C23" s="132"/>
      <c r="D23" s="133"/>
      <c r="E23" s="133"/>
      <c r="F23" s="173">
        <f t="shared" si="1"/>
        <v>0</v>
      </c>
      <c r="G23" s="172">
        <f t="shared" si="3"/>
        <v>0</v>
      </c>
    </row>
    <row r="24" spans="1:7" s="143" customFormat="1" ht="12" customHeight="1" x14ac:dyDescent="0.2">
      <c r="A24" s="12" t="s">
        <v>52</v>
      </c>
      <c r="B24" s="145" t="s">
        <v>293</v>
      </c>
      <c r="C24" s="132"/>
      <c r="D24" s="133"/>
      <c r="E24" s="133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2" t="s">
        <v>93</v>
      </c>
      <c r="B25" s="145" t="s">
        <v>155</v>
      </c>
      <c r="C25" s="132"/>
      <c r="D25" s="133">
        <v>10386</v>
      </c>
      <c r="E25" s="133">
        <v>-5433</v>
      </c>
      <c r="F25" s="173">
        <f t="shared" si="1"/>
        <v>4953</v>
      </c>
      <c r="G25" s="172">
        <f t="shared" si="3"/>
        <v>4953</v>
      </c>
    </row>
    <row r="26" spans="1:7" s="143" customFormat="1" ht="12" customHeight="1" thickBot="1" x14ac:dyDescent="0.25">
      <c r="A26" s="14" t="s">
        <v>94</v>
      </c>
      <c r="B26" s="146" t="s">
        <v>156</v>
      </c>
      <c r="C26" s="134"/>
      <c r="D26" s="262"/>
      <c r="E26" s="262"/>
      <c r="F26" s="289">
        <f t="shared" si="1"/>
        <v>0</v>
      </c>
      <c r="G26" s="172">
        <f t="shared" si="3"/>
        <v>0</v>
      </c>
    </row>
    <row r="27" spans="1:7" s="143" customFormat="1" ht="12" customHeight="1" thickBot="1" x14ac:dyDescent="0.25">
      <c r="A27" s="18" t="s">
        <v>95</v>
      </c>
      <c r="B27" s="19" t="s">
        <v>429</v>
      </c>
      <c r="C27" s="137">
        <f>+C28+C29+C30+C31+C32+C33+C34</f>
        <v>0</v>
      </c>
      <c r="D27" s="137">
        <f>+D28+D29+D30+D31+D32+D33+D34</f>
        <v>0</v>
      </c>
      <c r="E27" s="137">
        <f>+E28+E29+E30+E31+E32+E33+E34</f>
        <v>0</v>
      </c>
      <c r="F27" s="137">
        <f>+F28+F29+F30+F31+F32+F33+F34</f>
        <v>0</v>
      </c>
      <c r="G27" s="171">
        <f>+G28+G29+G30+G31+G32+G33+G34</f>
        <v>0</v>
      </c>
    </row>
    <row r="28" spans="1:7" s="143" customFormat="1" ht="12" customHeight="1" x14ac:dyDescent="0.2">
      <c r="A28" s="13" t="s">
        <v>157</v>
      </c>
      <c r="B28" s="144" t="s">
        <v>422</v>
      </c>
      <c r="C28" s="173"/>
      <c r="D28" s="173"/>
      <c r="E28" s="173"/>
      <c r="F28" s="173">
        <f t="shared" si="1"/>
        <v>0</v>
      </c>
      <c r="G28" s="172">
        <f t="shared" ref="G28:G34" si="4">C28+F28</f>
        <v>0</v>
      </c>
    </row>
    <row r="29" spans="1:7" s="143" customFormat="1" ht="12" customHeight="1" x14ac:dyDescent="0.2">
      <c r="A29" s="12" t="s">
        <v>158</v>
      </c>
      <c r="B29" s="145" t="s">
        <v>458</v>
      </c>
      <c r="C29" s="132"/>
      <c r="D29" s="133"/>
      <c r="E29" s="133"/>
      <c r="F29" s="173">
        <f t="shared" si="1"/>
        <v>0</v>
      </c>
      <c r="G29" s="172">
        <f t="shared" si="4"/>
        <v>0</v>
      </c>
    </row>
    <row r="30" spans="1:7" s="143" customFormat="1" ht="12" customHeight="1" x14ac:dyDescent="0.2">
      <c r="A30" s="12" t="s">
        <v>159</v>
      </c>
      <c r="B30" s="145" t="s">
        <v>424</v>
      </c>
      <c r="C30" s="132"/>
      <c r="D30" s="133"/>
      <c r="E30" s="133"/>
      <c r="F30" s="173">
        <f t="shared" si="1"/>
        <v>0</v>
      </c>
      <c r="G30" s="172">
        <f t="shared" si="4"/>
        <v>0</v>
      </c>
    </row>
    <row r="31" spans="1:7" s="143" customFormat="1" ht="12" customHeight="1" x14ac:dyDescent="0.2">
      <c r="A31" s="12" t="s">
        <v>160</v>
      </c>
      <c r="B31" s="145" t="s">
        <v>425</v>
      </c>
      <c r="C31" s="132"/>
      <c r="D31" s="133"/>
      <c r="E31" s="133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2" t="s">
        <v>426</v>
      </c>
      <c r="B32" s="145" t="s">
        <v>161</v>
      </c>
      <c r="C32" s="132"/>
      <c r="D32" s="133"/>
      <c r="E32" s="133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2" t="s">
        <v>427</v>
      </c>
      <c r="B33" s="145" t="s">
        <v>162</v>
      </c>
      <c r="C33" s="132"/>
      <c r="D33" s="133"/>
      <c r="E33" s="133"/>
      <c r="F33" s="173">
        <f t="shared" si="1"/>
        <v>0</v>
      </c>
      <c r="G33" s="172">
        <f t="shared" si="4"/>
        <v>0</v>
      </c>
    </row>
    <row r="34" spans="1:7" s="143" customFormat="1" ht="12" customHeight="1" thickBot="1" x14ac:dyDescent="0.25">
      <c r="A34" s="14" t="s">
        <v>428</v>
      </c>
      <c r="B34" s="146" t="s">
        <v>163</v>
      </c>
      <c r="C34" s="134"/>
      <c r="D34" s="262"/>
      <c r="E34" s="262"/>
      <c r="F34" s="289">
        <f t="shared" si="1"/>
        <v>0</v>
      </c>
      <c r="G34" s="172">
        <f t="shared" si="4"/>
        <v>0</v>
      </c>
    </row>
    <row r="35" spans="1:7" s="143" customFormat="1" ht="12" customHeight="1" thickBot="1" x14ac:dyDescent="0.25">
      <c r="A35" s="18" t="s">
        <v>9</v>
      </c>
      <c r="B35" s="19" t="s">
        <v>299</v>
      </c>
      <c r="C35" s="131">
        <f>SUM(C36:C46)</f>
        <v>240</v>
      </c>
      <c r="D35" s="131">
        <f>SUM(D36:D46)</f>
        <v>0</v>
      </c>
      <c r="E35" s="131">
        <f>SUM(E36:E46)</f>
        <v>0</v>
      </c>
      <c r="F35" s="131">
        <f>SUM(F36:F46)</f>
        <v>0</v>
      </c>
      <c r="G35" s="72">
        <f>SUM(G36:G46)</f>
        <v>240</v>
      </c>
    </row>
    <row r="36" spans="1:7" s="143" customFormat="1" ht="12" customHeight="1" x14ac:dyDescent="0.2">
      <c r="A36" s="13" t="s">
        <v>53</v>
      </c>
      <c r="B36" s="144" t="s">
        <v>166</v>
      </c>
      <c r="C36" s="133"/>
      <c r="D36" s="133"/>
      <c r="E36" s="133"/>
      <c r="F36" s="173">
        <f t="shared" si="1"/>
        <v>0</v>
      </c>
      <c r="G36" s="172">
        <f t="shared" ref="G36:G46" si="5">C36+F36</f>
        <v>0</v>
      </c>
    </row>
    <row r="37" spans="1:7" s="143" customFormat="1" ht="12" customHeight="1" x14ac:dyDescent="0.2">
      <c r="A37" s="12" t="s">
        <v>54</v>
      </c>
      <c r="B37" s="145" t="s">
        <v>167</v>
      </c>
      <c r="C37" s="132">
        <v>240</v>
      </c>
      <c r="D37" s="133"/>
      <c r="E37" s="133"/>
      <c r="F37" s="173">
        <f t="shared" si="1"/>
        <v>0</v>
      </c>
      <c r="G37" s="172">
        <f t="shared" si="5"/>
        <v>240</v>
      </c>
    </row>
    <row r="38" spans="1:7" s="143" customFormat="1" ht="12" customHeight="1" x14ac:dyDescent="0.2">
      <c r="A38" s="12" t="s">
        <v>55</v>
      </c>
      <c r="B38" s="145" t="s">
        <v>168</v>
      </c>
      <c r="C38" s="132"/>
      <c r="D38" s="133"/>
      <c r="E38" s="133"/>
      <c r="F38" s="173">
        <f t="shared" si="1"/>
        <v>0</v>
      </c>
      <c r="G38" s="172">
        <f t="shared" si="5"/>
        <v>0</v>
      </c>
    </row>
    <row r="39" spans="1:7" s="143" customFormat="1" ht="12" customHeight="1" x14ac:dyDescent="0.2">
      <c r="A39" s="12" t="s">
        <v>97</v>
      </c>
      <c r="B39" s="145" t="s">
        <v>169</v>
      </c>
      <c r="C39" s="132"/>
      <c r="D39" s="133"/>
      <c r="E39" s="133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2" t="s">
        <v>98</v>
      </c>
      <c r="B40" s="145" t="s">
        <v>170</v>
      </c>
      <c r="C40" s="132"/>
      <c r="D40" s="133"/>
      <c r="E40" s="133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2" t="s">
        <v>99</v>
      </c>
      <c r="B41" s="145" t="s">
        <v>171</v>
      </c>
      <c r="C41" s="132"/>
      <c r="D41" s="133"/>
      <c r="E41" s="133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2" t="s">
        <v>100</v>
      </c>
      <c r="B42" s="145" t="s">
        <v>172</v>
      </c>
      <c r="C42" s="132"/>
      <c r="D42" s="133"/>
      <c r="E42" s="133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2" t="s">
        <v>101</v>
      </c>
      <c r="B43" s="145" t="s">
        <v>430</v>
      </c>
      <c r="C43" s="132"/>
      <c r="D43" s="133"/>
      <c r="E43" s="133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2" t="s">
        <v>164</v>
      </c>
      <c r="B44" s="145" t="s">
        <v>174</v>
      </c>
      <c r="C44" s="135"/>
      <c r="D44" s="174"/>
      <c r="E44" s="174"/>
      <c r="F44" s="290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4" t="s">
        <v>165</v>
      </c>
      <c r="B45" s="146" t="s">
        <v>301</v>
      </c>
      <c r="C45" s="136"/>
      <c r="D45" s="263"/>
      <c r="E45" s="263"/>
      <c r="F45" s="291">
        <f t="shared" si="1"/>
        <v>0</v>
      </c>
      <c r="G45" s="172">
        <f t="shared" si="5"/>
        <v>0</v>
      </c>
    </row>
    <row r="46" spans="1:7" s="143" customFormat="1" ht="12" customHeight="1" thickBot="1" x14ac:dyDescent="0.25">
      <c r="A46" s="14" t="s">
        <v>300</v>
      </c>
      <c r="B46" s="75" t="s">
        <v>175</v>
      </c>
      <c r="C46" s="136"/>
      <c r="D46" s="266"/>
      <c r="E46" s="266"/>
      <c r="F46" s="292">
        <f t="shared" si="1"/>
        <v>0</v>
      </c>
      <c r="G46" s="172">
        <f t="shared" si="5"/>
        <v>0</v>
      </c>
    </row>
    <row r="47" spans="1:7" s="143" customFormat="1" ht="12" customHeight="1" thickBot="1" x14ac:dyDescent="0.25">
      <c r="A47" s="18" t="s">
        <v>10</v>
      </c>
      <c r="B47" s="19" t="s">
        <v>176</v>
      </c>
      <c r="C47" s="131">
        <f>SUM(C48:C52)</f>
        <v>0</v>
      </c>
      <c r="D47" s="131">
        <f>SUM(D48:D52)</f>
        <v>0</v>
      </c>
      <c r="E47" s="131">
        <f>SUM(E48:E52)</f>
        <v>0</v>
      </c>
      <c r="F47" s="131">
        <f>SUM(F48:F52)</f>
        <v>0</v>
      </c>
      <c r="G47" s="72">
        <f>SUM(G48:G52)</f>
        <v>0</v>
      </c>
    </row>
    <row r="48" spans="1:7" s="143" customFormat="1" ht="12" customHeight="1" x14ac:dyDescent="0.2">
      <c r="A48" s="13" t="s">
        <v>56</v>
      </c>
      <c r="B48" s="144" t="s">
        <v>180</v>
      </c>
      <c r="C48" s="174"/>
      <c r="D48" s="174"/>
      <c r="E48" s="174"/>
      <c r="F48" s="290">
        <f t="shared" si="1"/>
        <v>0</v>
      </c>
      <c r="G48" s="232">
        <f>C48+F48</f>
        <v>0</v>
      </c>
    </row>
    <row r="49" spans="1:7" s="143" customFormat="1" ht="12" customHeight="1" x14ac:dyDescent="0.2">
      <c r="A49" s="12" t="s">
        <v>57</v>
      </c>
      <c r="B49" s="145" t="s">
        <v>181</v>
      </c>
      <c r="C49" s="135"/>
      <c r="D49" s="174"/>
      <c r="E49" s="174"/>
      <c r="F49" s="290">
        <f t="shared" si="1"/>
        <v>0</v>
      </c>
      <c r="G49" s="232">
        <f>C49+F49</f>
        <v>0</v>
      </c>
    </row>
    <row r="50" spans="1:7" s="143" customFormat="1" ht="12" customHeight="1" x14ac:dyDescent="0.2">
      <c r="A50" s="12" t="s">
        <v>177</v>
      </c>
      <c r="B50" s="145" t="s">
        <v>182</v>
      </c>
      <c r="C50" s="135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2" t="s">
        <v>178</v>
      </c>
      <c r="B51" s="145" t="s">
        <v>183</v>
      </c>
      <c r="C51" s="135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thickBot="1" x14ac:dyDescent="0.25">
      <c r="A52" s="14" t="s">
        <v>179</v>
      </c>
      <c r="B52" s="75" t="s">
        <v>184</v>
      </c>
      <c r="C52" s="136"/>
      <c r="D52" s="263"/>
      <c r="E52" s="263"/>
      <c r="F52" s="291">
        <f t="shared" si="1"/>
        <v>0</v>
      </c>
      <c r="G52" s="232">
        <f>C52+F52</f>
        <v>0</v>
      </c>
    </row>
    <row r="53" spans="1:7" s="143" customFormat="1" ht="12" customHeight="1" thickBot="1" x14ac:dyDescent="0.25">
      <c r="A53" s="18" t="s">
        <v>102</v>
      </c>
      <c r="B53" s="19" t="s">
        <v>185</v>
      </c>
      <c r="C53" s="131">
        <f>SUM(C54:C56)</f>
        <v>0</v>
      </c>
      <c r="D53" s="131">
        <f>SUM(D54:D56)</f>
        <v>0</v>
      </c>
      <c r="E53" s="131">
        <f>SUM(E54:E56)</f>
        <v>0</v>
      </c>
      <c r="F53" s="131">
        <f>SUM(F54:F56)</f>
        <v>0</v>
      </c>
      <c r="G53" s="72">
        <f>SUM(G54:G56)</f>
        <v>0</v>
      </c>
    </row>
    <row r="54" spans="1:7" s="143" customFormat="1" ht="12" customHeight="1" x14ac:dyDescent="0.2">
      <c r="A54" s="13" t="s">
        <v>58</v>
      </c>
      <c r="B54" s="144" t="s">
        <v>186</v>
      </c>
      <c r="C54" s="133"/>
      <c r="D54" s="133"/>
      <c r="E54" s="133"/>
      <c r="F54" s="173">
        <f t="shared" si="1"/>
        <v>0</v>
      </c>
      <c r="G54" s="172">
        <f>C54+F54</f>
        <v>0</v>
      </c>
    </row>
    <row r="55" spans="1:7" s="143" customFormat="1" ht="22.5" x14ac:dyDescent="0.2">
      <c r="A55" s="12" t="s">
        <v>59</v>
      </c>
      <c r="B55" s="145" t="s">
        <v>294</v>
      </c>
      <c r="C55" s="132"/>
      <c r="D55" s="133"/>
      <c r="E55" s="133"/>
      <c r="F55" s="173">
        <f t="shared" si="1"/>
        <v>0</v>
      </c>
      <c r="G55" s="172">
        <f>C55+F55</f>
        <v>0</v>
      </c>
    </row>
    <row r="56" spans="1:7" s="143" customFormat="1" ht="12" customHeight="1" x14ac:dyDescent="0.2">
      <c r="A56" s="12" t="s">
        <v>189</v>
      </c>
      <c r="B56" s="145" t="s">
        <v>187</v>
      </c>
      <c r="C56" s="132"/>
      <c r="D56" s="133"/>
      <c r="E56" s="133"/>
      <c r="F56" s="173">
        <f t="shared" si="1"/>
        <v>0</v>
      </c>
      <c r="G56" s="172">
        <f>C56+F56</f>
        <v>0</v>
      </c>
    </row>
    <row r="57" spans="1:7" s="143" customFormat="1" ht="12" customHeight="1" thickBot="1" x14ac:dyDescent="0.25">
      <c r="A57" s="14" t="s">
        <v>190</v>
      </c>
      <c r="B57" s="75" t="s">
        <v>188</v>
      </c>
      <c r="C57" s="134"/>
      <c r="D57" s="262"/>
      <c r="E57" s="262"/>
      <c r="F57" s="289">
        <f t="shared" si="1"/>
        <v>0</v>
      </c>
      <c r="G57" s="172">
        <f>C57+F57</f>
        <v>0</v>
      </c>
    </row>
    <row r="58" spans="1:7" s="143" customFormat="1" ht="12" customHeight="1" thickBot="1" x14ac:dyDescent="0.25">
      <c r="A58" s="18" t="s">
        <v>12</v>
      </c>
      <c r="B58" s="73" t="s">
        <v>191</v>
      </c>
      <c r="C58" s="131">
        <f>SUM(C59:C61)</f>
        <v>0</v>
      </c>
      <c r="D58" s="131">
        <f>SUM(D59:D61)</f>
        <v>0</v>
      </c>
      <c r="E58" s="131">
        <f>SUM(E59:E61)</f>
        <v>0</v>
      </c>
      <c r="F58" s="131">
        <f>SUM(F59:F61)</f>
        <v>0</v>
      </c>
      <c r="G58" s="72">
        <f>SUM(G59:G61)</f>
        <v>0</v>
      </c>
    </row>
    <row r="59" spans="1:7" s="143" customFormat="1" ht="12" customHeight="1" x14ac:dyDescent="0.2">
      <c r="A59" s="13" t="s">
        <v>103</v>
      </c>
      <c r="B59" s="144" t="s">
        <v>193</v>
      </c>
      <c r="C59" s="135"/>
      <c r="D59" s="135"/>
      <c r="E59" s="135"/>
      <c r="F59" s="293">
        <f t="shared" si="1"/>
        <v>0</v>
      </c>
      <c r="G59" s="231">
        <f>C59+F59</f>
        <v>0</v>
      </c>
    </row>
    <row r="60" spans="1:7" s="143" customFormat="1" ht="22.5" x14ac:dyDescent="0.2">
      <c r="A60" s="12" t="s">
        <v>104</v>
      </c>
      <c r="B60" s="145" t="s">
        <v>295</v>
      </c>
      <c r="C60" s="135"/>
      <c r="D60" s="135"/>
      <c r="E60" s="135"/>
      <c r="F60" s="293">
        <f t="shared" si="1"/>
        <v>0</v>
      </c>
      <c r="G60" s="231">
        <f>C60+F60</f>
        <v>0</v>
      </c>
    </row>
    <row r="61" spans="1:7" s="143" customFormat="1" ht="12" customHeight="1" x14ac:dyDescent="0.2">
      <c r="A61" s="12" t="s">
        <v>124</v>
      </c>
      <c r="B61" s="145" t="s">
        <v>194</v>
      </c>
      <c r="C61" s="135"/>
      <c r="D61" s="135"/>
      <c r="E61" s="135"/>
      <c r="F61" s="293">
        <f t="shared" si="1"/>
        <v>0</v>
      </c>
      <c r="G61" s="231">
        <f>C61+F61</f>
        <v>0</v>
      </c>
    </row>
    <row r="62" spans="1:7" s="143" customFormat="1" ht="12" customHeight="1" thickBot="1" x14ac:dyDescent="0.25">
      <c r="A62" s="14" t="s">
        <v>192</v>
      </c>
      <c r="B62" s="75" t="s">
        <v>195</v>
      </c>
      <c r="C62" s="135"/>
      <c r="D62" s="135"/>
      <c r="E62" s="135"/>
      <c r="F62" s="293">
        <f t="shared" si="1"/>
        <v>0</v>
      </c>
      <c r="G62" s="231">
        <f>C62+F62</f>
        <v>0</v>
      </c>
    </row>
    <row r="63" spans="1:7" s="143" customFormat="1" ht="12" customHeight="1" thickBot="1" x14ac:dyDescent="0.25">
      <c r="A63" s="183" t="s">
        <v>341</v>
      </c>
      <c r="B63" s="19" t="s">
        <v>196</v>
      </c>
      <c r="C63" s="137">
        <f>+C6+C13+C20+C27+C35+C47+C53+C58</f>
        <v>11803</v>
      </c>
      <c r="D63" s="137">
        <f>+D6+D13+D20+D27+D35+D47+D53+D58</f>
        <v>19404</v>
      </c>
      <c r="E63" s="137">
        <f>+E6+E13+E20+E27+E35+E47+E53+E58</f>
        <v>-11099</v>
      </c>
      <c r="F63" s="137">
        <f>+F6+F13+F20+F27+F35+F47+F53+F58</f>
        <v>8305</v>
      </c>
      <c r="G63" s="171">
        <f>+G6+G13+G20+G27+G35+G47+G53+G58</f>
        <v>20108</v>
      </c>
    </row>
    <row r="64" spans="1:7" s="143" customFormat="1" ht="12" customHeight="1" thickBot="1" x14ac:dyDescent="0.25">
      <c r="A64" s="175" t="s">
        <v>197</v>
      </c>
      <c r="B64" s="73" t="s">
        <v>198</v>
      </c>
      <c r="C64" s="131">
        <f>SUM(C65:C67)</f>
        <v>0</v>
      </c>
      <c r="D64" s="131">
        <f>SUM(D65:D67)</f>
        <v>0</v>
      </c>
      <c r="E64" s="131">
        <f>SUM(E65:E67)</f>
        <v>0</v>
      </c>
      <c r="F64" s="131">
        <f>SUM(F65:F67)</f>
        <v>0</v>
      </c>
      <c r="G64" s="72">
        <f>SUM(G65:G67)</f>
        <v>0</v>
      </c>
    </row>
    <row r="65" spans="1:7" s="143" customFormat="1" ht="12" customHeight="1" x14ac:dyDescent="0.2">
      <c r="A65" s="13" t="s">
        <v>226</v>
      </c>
      <c r="B65" s="144" t="s">
        <v>199</v>
      </c>
      <c r="C65" s="135"/>
      <c r="D65" s="135"/>
      <c r="E65" s="135"/>
      <c r="F65" s="293">
        <f>D65+E65</f>
        <v>0</v>
      </c>
      <c r="G65" s="231">
        <f>C65+F65</f>
        <v>0</v>
      </c>
    </row>
    <row r="66" spans="1:7" s="143" customFormat="1" ht="12" customHeight="1" x14ac:dyDescent="0.2">
      <c r="A66" s="12" t="s">
        <v>235</v>
      </c>
      <c r="B66" s="145" t="s">
        <v>200</v>
      </c>
      <c r="C66" s="135"/>
      <c r="D66" s="135"/>
      <c r="E66" s="135"/>
      <c r="F66" s="293">
        <f>D66+E66</f>
        <v>0</v>
      </c>
      <c r="G66" s="231">
        <f>C66+F66</f>
        <v>0</v>
      </c>
    </row>
    <row r="67" spans="1:7" s="143" customFormat="1" ht="12" customHeight="1" thickBot="1" x14ac:dyDescent="0.25">
      <c r="A67" s="16" t="s">
        <v>236</v>
      </c>
      <c r="B67" s="308" t="s">
        <v>326</v>
      </c>
      <c r="C67" s="266"/>
      <c r="D67" s="266"/>
      <c r="E67" s="266"/>
      <c r="F67" s="292">
        <f>D67+E67</f>
        <v>0</v>
      </c>
      <c r="G67" s="309">
        <f>C67+F67</f>
        <v>0</v>
      </c>
    </row>
    <row r="68" spans="1:7" s="143" customFormat="1" ht="12" customHeight="1" thickBot="1" x14ac:dyDescent="0.25">
      <c r="A68" s="175" t="s">
        <v>202</v>
      </c>
      <c r="B68" s="73" t="s">
        <v>203</v>
      </c>
      <c r="C68" s="131">
        <f>SUM(C69:C72)</f>
        <v>0</v>
      </c>
      <c r="D68" s="131">
        <f>SUM(D69:D72)</f>
        <v>0</v>
      </c>
      <c r="E68" s="131">
        <f>SUM(E69:E72)</f>
        <v>0</v>
      </c>
      <c r="F68" s="131">
        <f>SUM(F69:F72)</f>
        <v>0</v>
      </c>
      <c r="G68" s="72">
        <f>SUM(G69:G72)</f>
        <v>0</v>
      </c>
    </row>
    <row r="69" spans="1:7" s="143" customFormat="1" ht="12" customHeight="1" x14ac:dyDescent="0.2">
      <c r="A69" s="13" t="s">
        <v>81</v>
      </c>
      <c r="B69" s="144" t="s">
        <v>204</v>
      </c>
      <c r="C69" s="135"/>
      <c r="D69" s="135"/>
      <c r="E69" s="135"/>
      <c r="F69" s="293">
        <f>D69+E69</f>
        <v>0</v>
      </c>
      <c r="G69" s="231">
        <f>C69+F69</f>
        <v>0</v>
      </c>
    </row>
    <row r="70" spans="1:7" s="143" customFormat="1" ht="12" customHeight="1" x14ac:dyDescent="0.2">
      <c r="A70" s="12" t="s">
        <v>82</v>
      </c>
      <c r="B70" s="144" t="s">
        <v>444</v>
      </c>
      <c r="C70" s="135"/>
      <c r="D70" s="135"/>
      <c r="E70" s="135"/>
      <c r="F70" s="293">
        <f>D70+E70</f>
        <v>0</v>
      </c>
      <c r="G70" s="231">
        <f>C70+F70</f>
        <v>0</v>
      </c>
    </row>
    <row r="71" spans="1:7" s="143" customFormat="1" ht="12" customHeight="1" x14ac:dyDescent="0.2">
      <c r="A71" s="12" t="s">
        <v>227</v>
      </c>
      <c r="B71" s="144" t="s">
        <v>205</v>
      </c>
      <c r="C71" s="135"/>
      <c r="D71" s="135"/>
      <c r="E71" s="135"/>
      <c r="F71" s="293">
        <f>D71+E71</f>
        <v>0</v>
      </c>
      <c r="G71" s="231">
        <f>C71+F71</f>
        <v>0</v>
      </c>
    </row>
    <row r="72" spans="1:7" s="143" customFormat="1" ht="12" customHeight="1" thickBot="1" x14ac:dyDescent="0.25">
      <c r="A72" s="14" t="s">
        <v>228</v>
      </c>
      <c r="B72" s="251" t="s">
        <v>445</v>
      </c>
      <c r="C72" s="135"/>
      <c r="D72" s="135"/>
      <c r="E72" s="135"/>
      <c r="F72" s="293">
        <f>D72+E72</f>
        <v>0</v>
      </c>
      <c r="G72" s="231">
        <f>C72+F72</f>
        <v>0</v>
      </c>
    </row>
    <row r="73" spans="1:7" s="143" customFormat="1" ht="12" customHeight="1" thickBot="1" x14ac:dyDescent="0.25">
      <c r="A73" s="175" t="s">
        <v>206</v>
      </c>
      <c r="B73" s="73" t="s">
        <v>207</v>
      </c>
      <c r="C73" s="131">
        <f>SUM(C74:C75)</f>
        <v>0</v>
      </c>
      <c r="D73" s="131">
        <f>SUM(D74:D75)</f>
        <v>0</v>
      </c>
      <c r="E73" s="131">
        <f>SUM(E74:E75)</f>
        <v>0</v>
      </c>
      <c r="F73" s="131">
        <f>SUM(F74:F75)</f>
        <v>0</v>
      </c>
      <c r="G73" s="72">
        <f>SUM(G74:G75)</f>
        <v>0</v>
      </c>
    </row>
    <row r="74" spans="1:7" s="143" customFormat="1" ht="12" customHeight="1" x14ac:dyDescent="0.2">
      <c r="A74" s="13" t="s">
        <v>229</v>
      </c>
      <c r="B74" s="144" t="s">
        <v>208</v>
      </c>
      <c r="C74" s="135"/>
      <c r="D74" s="135"/>
      <c r="E74" s="135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4" t="s">
        <v>230</v>
      </c>
      <c r="B75" s="75" t="s">
        <v>209</v>
      </c>
      <c r="C75" s="135"/>
      <c r="D75" s="135"/>
      <c r="E75" s="135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210</v>
      </c>
      <c r="B76" s="73" t="s">
        <v>211</v>
      </c>
      <c r="C76" s="131">
        <f>SUM(C77:C79)</f>
        <v>0</v>
      </c>
      <c r="D76" s="131">
        <f>SUM(D77:D79)</f>
        <v>0</v>
      </c>
      <c r="E76" s="131">
        <f>SUM(E77:E79)</f>
        <v>0</v>
      </c>
      <c r="F76" s="131">
        <f>SUM(F77:F79)</f>
        <v>0</v>
      </c>
      <c r="G76" s="72">
        <f>SUM(G77:G79)</f>
        <v>0</v>
      </c>
    </row>
    <row r="77" spans="1:7" s="143" customFormat="1" ht="12" customHeight="1" x14ac:dyDescent="0.2">
      <c r="A77" s="13" t="s">
        <v>231</v>
      </c>
      <c r="B77" s="144" t="s">
        <v>212</v>
      </c>
      <c r="C77" s="135"/>
      <c r="D77" s="135"/>
      <c r="E77" s="135"/>
      <c r="F77" s="293">
        <f>D77+E77</f>
        <v>0</v>
      </c>
      <c r="G77" s="231">
        <f>C77+F77</f>
        <v>0</v>
      </c>
    </row>
    <row r="78" spans="1:7" s="143" customFormat="1" ht="12" customHeight="1" x14ac:dyDescent="0.2">
      <c r="A78" s="12" t="s">
        <v>232</v>
      </c>
      <c r="B78" s="145" t="s">
        <v>213</v>
      </c>
      <c r="C78" s="135"/>
      <c r="D78" s="135"/>
      <c r="E78" s="135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4" t="s">
        <v>233</v>
      </c>
      <c r="B79" s="75" t="s">
        <v>446</v>
      </c>
      <c r="C79" s="135"/>
      <c r="D79" s="135"/>
      <c r="E79" s="135"/>
      <c r="F79" s="293">
        <f>D79+E79</f>
        <v>0</v>
      </c>
      <c r="G79" s="231">
        <f>C79+F79</f>
        <v>0</v>
      </c>
    </row>
    <row r="80" spans="1:7" s="143" customFormat="1" ht="12" customHeight="1" thickBot="1" x14ac:dyDescent="0.25">
      <c r="A80" s="175" t="s">
        <v>214</v>
      </c>
      <c r="B80" s="73" t="s">
        <v>234</v>
      </c>
      <c r="C80" s="131">
        <f>SUM(C81:C84)</f>
        <v>0</v>
      </c>
      <c r="D80" s="131">
        <f>SUM(D81:D84)</f>
        <v>0</v>
      </c>
      <c r="E80" s="131">
        <f>SUM(E81:E84)</f>
        <v>0</v>
      </c>
      <c r="F80" s="131">
        <f>SUM(F81:F84)</f>
        <v>0</v>
      </c>
      <c r="G80" s="72">
        <f>SUM(G81:G84)</f>
        <v>0</v>
      </c>
    </row>
    <row r="81" spans="1:7" s="143" customFormat="1" ht="12" customHeight="1" x14ac:dyDescent="0.2">
      <c r="A81" s="147" t="s">
        <v>215</v>
      </c>
      <c r="B81" s="144" t="s">
        <v>216</v>
      </c>
      <c r="C81" s="135"/>
      <c r="D81" s="135"/>
      <c r="E81" s="135"/>
      <c r="F81" s="293">
        <f t="shared" ref="F81:F86" si="6">D81+E81</f>
        <v>0</v>
      </c>
      <c r="G81" s="231">
        <f t="shared" ref="G81:G86" si="7">C81+F81</f>
        <v>0</v>
      </c>
    </row>
    <row r="82" spans="1:7" s="143" customFormat="1" ht="12" customHeight="1" x14ac:dyDescent="0.2">
      <c r="A82" s="148" t="s">
        <v>217</v>
      </c>
      <c r="B82" s="145" t="s">
        <v>218</v>
      </c>
      <c r="C82" s="135"/>
      <c r="D82" s="135"/>
      <c r="E82" s="135"/>
      <c r="F82" s="293">
        <f t="shared" si="6"/>
        <v>0</v>
      </c>
      <c r="G82" s="231">
        <f t="shared" si="7"/>
        <v>0</v>
      </c>
    </row>
    <row r="83" spans="1:7" s="143" customFormat="1" ht="12" customHeight="1" x14ac:dyDescent="0.2">
      <c r="A83" s="148" t="s">
        <v>219</v>
      </c>
      <c r="B83" s="145" t="s">
        <v>220</v>
      </c>
      <c r="C83" s="135"/>
      <c r="D83" s="135"/>
      <c r="E83" s="135"/>
      <c r="F83" s="293">
        <f t="shared" si="6"/>
        <v>0</v>
      </c>
      <c r="G83" s="231">
        <f t="shared" si="7"/>
        <v>0</v>
      </c>
    </row>
    <row r="84" spans="1:7" s="143" customFormat="1" ht="12" customHeight="1" thickBot="1" x14ac:dyDescent="0.25">
      <c r="A84" s="149" t="s">
        <v>221</v>
      </c>
      <c r="B84" s="75" t="s">
        <v>222</v>
      </c>
      <c r="C84" s="135"/>
      <c r="D84" s="135"/>
      <c r="E84" s="135"/>
      <c r="F84" s="293">
        <f t="shared" si="6"/>
        <v>0</v>
      </c>
      <c r="G84" s="231">
        <f t="shared" si="7"/>
        <v>0</v>
      </c>
    </row>
    <row r="85" spans="1:7" s="143" customFormat="1" ht="12" customHeight="1" thickBot="1" x14ac:dyDescent="0.25">
      <c r="A85" s="175" t="s">
        <v>223</v>
      </c>
      <c r="B85" s="73" t="s">
        <v>340</v>
      </c>
      <c r="C85" s="177"/>
      <c r="D85" s="177"/>
      <c r="E85" s="177"/>
      <c r="F85" s="131">
        <f t="shared" si="6"/>
        <v>0</v>
      </c>
      <c r="G85" s="72">
        <f t="shared" si="7"/>
        <v>0</v>
      </c>
    </row>
    <row r="86" spans="1:7" s="143" customFormat="1" ht="13.5" customHeight="1" thickBot="1" x14ac:dyDescent="0.25">
      <c r="A86" s="175" t="s">
        <v>225</v>
      </c>
      <c r="B86" s="73" t="s">
        <v>224</v>
      </c>
      <c r="C86" s="177"/>
      <c r="D86" s="177"/>
      <c r="E86" s="177"/>
      <c r="F86" s="131">
        <f t="shared" si="6"/>
        <v>0</v>
      </c>
      <c r="G86" s="72">
        <f t="shared" si="7"/>
        <v>0</v>
      </c>
    </row>
    <row r="87" spans="1:7" s="143" customFormat="1" ht="15.75" customHeight="1" thickBot="1" x14ac:dyDescent="0.25">
      <c r="A87" s="175" t="s">
        <v>237</v>
      </c>
      <c r="B87" s="150" t="s">
        <v>343</v>
      </c>
      <c r="C87" s="137">
        <f>+C64+C68+C73+C76+C80+C86+C85</f>
        <v>0</v>
      </c>
      <c r="D87" s="137">
        <f>+D64+D68+D73+D76+D80+D86+D85</f>
        <v>0</v>
      </c>
      <c r="E87" s="137">
        <f>+E64+E68+E73+E76+E80+E86+E85</f>
        <v>0</v>
      </c>
      <c r="F87" s="137">
        <f>+F64+F68+F73+F76+F80+F86+F85</f>
        <v>0</v>
      </c>
      <c r="G87" s="171">
        <f>+G64+G68+G73+G76+G80+G86+G85</f>
        <v>0</v>
      </c>
    </row>
    <row r="88" spans="1:7" s="143" customFormat="1" ht="25.5" customHeight="1" thickBot="1" x14ac:dyDescent="0.25">
      <c r="A88" s="176" t="s">
        <v>342</v>
      </c>
      <c r="B88" s="151" t="s">
        <v>344</v>
      </c>
      <c r="C88" s="137">
        <f>+C63+C87</f>
        <v>11803</v>
      </c>
      <c r="D88" s="137">
        <f>+D63+D87</f>
        <v>19404</v>
      </c>
      <c r="E88" s="137">
        <f>+E63+E87</f>
        <v>-11099</v>
      </c>
      <c r="F88" s="137">
        <f>+F63+F87</f>
        <v>8305</v>
      </c>
      <c r="G88" s="171">
        <f>+G63+G87</f>
        <v>20108</v>
      </c>
    </row>
    <row r="89" spans="1:7" s="143" customFormat="1" ht="30.75" customHeight="1" x14ac:dyDescent="0.2">
      <c r="A89" s="3"/>
      <c r="B89" s="4"/>
      <c r="C89" s="77"/>
    </row>
    <row r="90" spans="1:7" ht="16.5" customHeight="1" x14ac:dyDescent="0.25">
      <c r="A90" s="362" t="s">
        <v>33</v>
      </c>
      <c r="B90" s="362"/>
      <c r="C90" s="362"/>
      <c r="D90" s="362"/>
      <c r="E90" s="362"/>
      <c r="F90" s="362"/>
      <c r="G90" s="362"/>
    </row>
    <row r="91" spans="1:7" ht="16.5" customHeight="1" thickBot="1" x14ac:dyDescent="0.3">
      <c r="A91" s="364" t="s">
        <v>84</v>
      </c>
      <c r="B91" s="364"/>
      <c r="C91" s="50"/>
      <c r="G91" s="50" t="str">
        <f>G2</f>
        <v>Forintban!</v>
      </c>
    </row>
    <row r="92" spans="1:7" x14ac:dyDescent="0.25">
      <c r="A92" s="365" t="s">
        <v>48</v>
      </c>
      <c r="B92" s="367" t="s">
        <v>377</v>
      </c>
      <c r="C92" s="369" t="str">
        <f>+CONCATENATE(LEFT(ÖSSZEFÜGGÉSEK!A6,4),". évi")</f>
        <v>2018. évi</v>
      </c>
      <c r="D92" s="370"/>
      <c r="E92" s="371"/>
      <c r="F92" s="371"/>
      <c r="G92" s="372"/>
    </row>
    <row r="93" spans="1:7" ht="48.75" thickBot="1" x14ac:dyDescent="0.3">
      <c r="A93" s="366"/>
      <c r="B93" s="368"/>
      <c r="C93" s="301" t="s">
        <v>376</v>
      </c>
      <c r="D93" s="302" t="s">
        <v>452</v>
      </c>
      <c r="E93" s="302" t="s">
        <v>521</v>
      </c>
      <c r="F93" s="303" t="s">
        <v>448</v>
      </c>
      <c r="G93" s="304" t="s">
        <v>520</v>
      </c>
    </row>
    <row r="94" spans="1:7" s="142" customFormat="1" ht="12" customHeight="1" thickBot="1" x14ac:dyDescent="0.25">
      <c r="A94" s="25" t="s">
        <v>352</v>
      </c>
      <c r="B94" s="26" t="s">
        <v>353</v>
      </c>
      <c r="C94" s="305" t="s">
        <v>354</v>
      </c>
      <c r="D94" s="305" t="s">
        <v>356</v>
      </c>
      <c r="E94" s="306" t="s">
        <v>355</v>
      </c>
      <c r="F94" s="306" t="s">
        <v>453</v>
      </c>
      <c r="G94" s="307" t="s">
        <v>454</v>
      </c>
    </row>
    <row r="95" spans="1:7" ht="12" customHeight="1" thickBot="1" x14ac:dyDescent="0.3">
      <c r="A95" s="20" t="s">
        <v>5</v>
      </c>
      <c r="B95" s="24" t="s">
        <v>302</v>
      </c>
      <c r="C95" s="130">
        <f>C96+C97+C98+C99+C100+C113</f>
        <v>152569</v>
      </c>
      <c r="D95" s="130">
        <f>D96+D97+D98+D99+D100+D113</f>
        <v>12708</v>
      </c>
      <c r="E95" s="130">
        <f>E96+E97+E98+E99+E100+E113</f>
        <v>-5777</v>
      </c>
      <c r="F95" s="130">
        <f>F96+F97+F98+F99+F100+F113</f>
        <v>6931</v>
      </c>
      <c r="G95" s="186">
        <f>G96+G97+G98+G99+G100+G113</f>
        <v>159500</v>
      </c>
    </row>
    <row r="96" spans="1:7" ht="12" customHeight="1" x14ac:dyDescent="0.25">
      <c r="A96" s="15" t="s">
        <v>60</v>
      </c>
      <c r="B96" s="8" t="s">
        <v>34</v>
      </c>
      <c r="C96" s="213">
        <v>10400</v>
      </c>
      <c r="D96" s="190">
        <v>7096</v>
      </c>
      <c r="E96" s="190">
        <v>-3000</v>
      </c>
      <c r="F96" s="294">
        <f t="shared" ref="F96:F115" si="8">D96+E96</f>
        <v>4096</v>
      </c>
      <c r="G96" s="233">
        <f t="shared" ref="G96:G115" si="9">C96+F96</f>
        <v>14496</v>
      </c>
    </row>
    <row r="97" spans="1:7" ht="12" customHeight="1" x14ac:dyDescent="0.25">
      <c r="A97" s="12" t="s">
        <v>61</v>
      </c>
      <c r="B97" s="6" t="s">
        <v>105</v>
      </c>
      <c r="C97" s="132">
        <v>1011</v>
      </c>
      <c r="D97" s="132">
        <v>692</v>
      </c>
      <c r="E97" s="132"/>
      <c r="F97" s="295">
        <f t="shared" si="8"/>
        <v>692</v>
      </c>
      <c r="G97" s="229">
        <f t="shared" si="9"/>
        <v>1703</v>
      </c>
    </row>
    <row r="98" spans="1:7" ht="12" customHeight="1" x14ac:dyDescent="0.25">
      <c r="A98" s="12" t="s">
        <v>62</v>
      </c>
      <c r="B98" s="6" t="s">
        <v>79</v>
      </c>
      <c r="C98" s="134">
        <v>104186</v>
      </c>
      <c r="D98" s="134">
        <v>6869</v>
      </c>
      <c r="E98" s="134">
        <v>-2777</v>
      </c>
      <c r="F98" s="296">
        <f t="shared" si="8"/>
        <v>4092</v>
      </c>
      <c r="G98" s="230">
        <f t="shared" si="9"/>
        <v>108278</v>
      </c>
    </row>
    <row r="99" spans="1:7" ht="12" customHeight="1" x14ac:dyDescent="0.25">
      <c r="A99" s="12" t="s">
        <v>63</v>
      </c>
      <c r="B99" s="9" t="s">
        <v>106</v>
      </c>
      <c r="C99" s="134">
        <v>3000</v>
      </c>
      <c r="D99" s="134"/>
      <c r="E99" s="134"/>
      <c r="F99" s="296">
        <f t="shared" si="8"/>
        <v>0</v>
      </c>
      <c r="G99" s="230">
        <f t="shared" si="9"/>
        <v>3000</v>
      </c>
    </row>
    <row r="100" spans="1:7" ht="12" customHeight="1" x14ac:dyDescent="0.25">
      <c r="A100" s="12" t="s">
        <v>71</v>
      </c>
      <c r="B100" s="17" t="s">
        <v>107</v>
      </c>
      <c r="C100" s="134">
        <v>32023</v>
      </c>
      <c r="D100" s="134"/>
      <c r="E100" s="134"/>
      <c r="F100" s="296">
        <f t="shared" si="8"/>
        <v>0</v>
      </c>
      <c r="G100" s="230">
        <f t="shared" si="9"/>
        <v>32023</v>
      </c>
    </row>
    <row r="101" spans="1:7" ht="12" customHeight="1" x14ac:dyDescent="0.25">
      <c r="A101" s="12" t="s">
        <v>64</v>
      </c>
      <c r="B101" s="6" t="s">
        <v>307</v>
      </c>
      <c r="C101" s="134"/>
      <c r="D101" s="134"/>
      <c r="E101" s="134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2" t="s">
        <v>65</v>
      </c>
      <c r="B102" s="53" t="s">
        <v>306</v>
      </c>
      <c r="C102" s="134"/>
      <c r="D102" s="134"/>
      <c r="E102" s="134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2" t="s">
        <v>72</v>
      </c>
      <c r="B103" s="53" t="s">
        <v>305</v>
      </c>
      <c r="C103" s="134"/>
      <c r="D103" s="134"/>
      <c r="E103" s="134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2" t="s">
        <v>73</v>
      </c>
      <c r="B104" s="51" t="s">
        <v>240</v>
      </c>
      <c r="C104" s="134"/>
      <c r="D104" s="134"/>
      <c r="E104" s="134"/>
      <c r="F104" s="296">
        <f t="shared" si="8"/>
        <v>0</v>
      </c>
      <c r="G104" s="230">
        <f t="shared" si="9"/>
        <v>0</v>
      </c>
    </row>
    <row r="105" spans="1:7" ht="22.5" x14ac:dyDescent="0.25">
      <c r="A105" s="12" t="s">
        <v>74</v>
      </c>
      <c r="B105" s="52" t="s">
        <v>241</v>
      </c>
      <c r="C105" s="134"/>
      <c r="D105" s="134"/>
      <c r="E105" s="134"/>
      <c r="F105" s="296">
        <f t="shared" si="8"/>
        <v>0</v>
      </c>
      <c r="G105" s="230">
        <f t="shared" si="9"/>
        <v>0</v>
      </c>
    </row>
    <row r="106" spans="1:7" ht="22.5" x14ac:dyDescent="0.25">
      <c r="A106" s="12" t="s">
        <v>75</v>
      </c>
      <c r="B106" s="52" t="s">
        <v>242</v>
      </c>
      <c r="C106" s="134"/>
      <c r="D106" s="134"/>
      <c r="E106" s="134"/>
      <c r="F106" s="296">
        <f t="shared" si="8"/>
        <v>0</v>
      </c>
      <c r="G106" s="230">
        <f t="shared" si="9"/>
        <v>0</v>
      </c>
    </row>
    <row r="107" spans="1:7" x14ac:dyDescent="0.25">
      <c r="A107" s="12" t="s">
        <v>77</v>
      </c>
      <c r="B107" s="51" t="s">
        <v>243</v>
      </c>
      <c r="C107" s="134"/>
      <c r="D107" s="134"/>
      <c r="E107" s="134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2" t="s">
        <v>108</v>
      </c>
      <c r="B108" s="51" t="s">
        <v>244</v>
      </c>
      <c r="C108" s="134"/>
      <c r="D108" s="134"/>
      <c r="E108" s="134"/>
      <c r="F108" s="296">
        <f t="shared" si="8"/>
        <v>0</v>
      </c>
      <c r="G108" s="230">
        <f t="shared" si="9"/>
        <v>0</v>
      </c>
    </row>
    <row r="109" spans="1:7" ht="22.5" x14ac:dyDescent="0.25">
      <c r="A109" s="12" t="s">
        <v>238</v>
      </c>
      <c r="B109" s="52" t="s">
        <v>245</v>
      </c>
      <c r="C109" s="134"/>
      <c r="D109" s="134"/>
      <c r="E109" s="134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239</v>
      </c>
      <c r="B110" s="53" t="s">
        <v>246</v>
      </c>
      <c r="C110" s="134"/>
      <c r="D110" s="134"/>
      <c r="E110" s="134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2" t="s">
        <v>303</v>
      </c>
      <c r="B111" s="53" t="s">
        <v>247</v>
      </c>
      <c r="C111" s="134"/>
      <c r="D111" s="134"/>
      <c r="E111" s="134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4" t="s">
        <v>304</v>
      </c>
      <c r="B112" s="53" t="s">
        <v>248</v>
      </c>
      <c r="C112" s="134">
        <v>32023</v>
      </c>
      <c r="D112" s="134"/>
      <c r="E112" s="134"/>
      <c r="F112" s="296">
        <f t="shared" si="8"/>
        <v>0</v>
      </c>
      <c r="G112" s="230">
        <f t="shared" si="9"/>
        <v>32023</v>
      </c>
    </row>
    <row r="113" spans="1:7" ht="12" customHeight="1" x14ac:dyDescent="0.25">
      <c r="A113" s="12" t="s">
        <v>308</v>
      </c>
      <c r="B113" s="9" t="s">
        <v>35</v>
      </c>
      <c r="C113" s="132">
        <v>1949</v>
      </c>
      <c r="D113" s="132">
        <v>-1949</v>
      </c>
      <c r="E113" s="132"/>
      <c r="F113" s="295">
        <f t="shared" si="8"/>
        <v>-1949</v>
      </c>
      <c r="G113" s="229">
        <f t="shared" si="9"/>
        <v>0</v>
      </c>
    </row>
    <row r="114" spans="1:7" ht="12" customHeight="1" x14ac:dyDescent="0.25">
      <c r="A114" s="12" t="s">
        <v>309</v>
      </c>
      <c r="B114" s="6" t="s">
        <v>311</v>
      </c>
      <c r="C114" s="132"/>
      <c r="D114" s="132"/>
      <c r="E114" s="132"/>
      <c r="F114" s="295">
        <f t="shared" si="8"/>
        <v>0</v>
      </c>
      <c r="G114" s="229">
        <f t="shared" si="9"/>
        <v>0</v>
      </c>
    </row>
    <row r="115" spans="1:7" ht="12" customHeight="1" thickBot="1" x14ac:dyDescent="0.3">
      <c r="A115" s="16" t="s">
        <v>310</v>
      </c>
      <c r="B115" s="182" t="s">
        <v>312</v>
      </c>
      <c r="C115" s="191">
        <v>1949</v>
      </c>
      <c r="D115" s="191">
        <v>-1949</v>
      </c>
      <c r="E115" s="191"/>
      <c r="F115" s="297">
        <f t="shared" si="8"/>
        <v>-1949</v>
      </c>
      <c r="G115" s="234">
        <f t="shared" si="9"/>
        <v>0</v>
      </c>
    </row>
    <row r="116" spans="1:7" ht="12" customHeight="1" thickBot="1" x14ac:dyDescent="0.3">
      <c r="A116" s="180" t="s">
        <v>6</v>
      </c>
      <c r="B116" s="181" t="s">
        <v>249</v>
      </c>
      <c r="C116" s="192">
        <f>+C117+C119+C121</f>
        <v>161899</v>
      </c>
      <c r="D116" s="192">
        <f>+D117+D119+D121</f>
        <v>7083</v>
      </c>
      <c r="E116" s="192">
        <f>+E117+E119+E121</f>
        <v>-14983</v>
      </c>
      <c r="F116" s="192">
        <f>+F117+F119+F121</f>
        <v>-7900</v>
      </c>
      <c r="G116" s="187">
        <f>+G117+G119+G121</f>
        <v>153999</v>
      </c>
    </row>
    <row r="117" spans="1:7" ht="12" customHeight="1" x14ac:dyDescent="0.25">
      <c r="A117" s="13" t="s">
        <v>66</v>
      </c>
      <c r="B117" s="6" t="s">
        <v>123</v>
      </c>
      <c r="C117" s="133">
        <v>161899</v>
      </c>
      <c r="D117" s="133">
        <v>7083</v>
      </c>
      <c r="E117" s="133">
        <v>-14983</v>
      </c>
      <c r="F117" s="173">
        <f t="shared" ref="F117:F129" si="10">D117+E117</f>
        <v>-7900</v>
      </c>
      <c r="G117" s="172">
        <f t="shared" ref="G117:G129" si="11">C117+F117</f>
        <v>153999</v>
      </c>
    </row>
    <row r="118" spans="1:7" ht="12" customHeight="1" x14ac:dyDescent="0.25">
      <c r="A118" s="13" t="s">
        <v>67</v>
      </c>
      <c r="B118" s="10" t="s">
        <v>253</v>
      </c>
      <c r="C118" s="133">
        <v>146503</v>
      </c>
      <c r="D118" s="133"/>
      <c r="E118" s="133"/>
      <c r="F118" s="173">
        <f t="shared" si="10"/>
        <v>0</v>
      </c>
      <c r="G118" s="172">
        <f t="shared" si="11"/>
        <v>146503</v>
      </c>
    </row>
    <row r="119" spans="1:7" ht="12" customHeight="1" x14ac:dyDescent="0.25">
      <c r="A119" s="13" t="s">
        <v>68</v>
      </c>
      <c r="B119" s="10" t="s">
        <v>109</v>
      </c>
      <c r="C119" s="132"/>
      <c r="D119" s="132"/>
      <c r="E119" s="132"/>
      <c r="F119" s="295">
        <f t="shared" si="10"/>
        <v>0</v>
      </c>
      <c r="G119" s="229">
        <f t="shared" si="11"/>
        <v>0</v>
      </c>
    </row>
    <row r="120" spans="1:7" ht="12" customHeight="1" x14ac:dyDescent="0.25">
      <c r="A120" s="13" t="s">
        <v>69</v>
      </c>
      <c r="B120" s="10" t="s">
        <v>254</v>
      </c>
      <c r="C120" s="132"/>
      <c r="D120" s="132"/>
      <c r="E120" s="132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3" t="s">
        <v>70</v>
      </c>
      <c r="B121" s="75" t="s">
        <v>125</v>
      </c>
      <c r="C121" s="132"/>
      <c r="D121" s="132"/>
      <c r="E121" s="132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3" t="s">
        <v>76</v>
      </c>
      <c r="B122" s="74" t="s">
        <v>296</v>
      </c>
      <c r="C122" s="132"/>
      <c r="D122" s="132"/>
      <c r="E122" s="132"/>
      <c r="F122" s="295">
        <f t="shared" si="10"/>
        <v>0</v>
      </c>
      <c r="G122" s="229">
        <f t="shared" si="11"/>
        <v>0</v>
      </c>
    </row>
    <row r="123" spans="1:7" ht="22.5" x14ac:dyDescent="0.25">
      <c r="A123" s="13" t="s">
        <v>78</v>
      </c>
      <c r="B123" s="141" t="s">
        <v>259</v>
      </c>
      <c r="C123" s="132"/>
      <c r="D123" s="132"/>
      <c r="E123" s="132"/>
      <c r="F123" s="295">
        <f t="shared" si="10"/>
        <v>0</v>
      </c>
      <c r="G123" s="229">
        <f t="shared" si="11"/>
        <v>0</v>
      </c>
    </row>
    <row r="124" spans="1:7" ht="22.5" x14ac:dyDescent="0.25">
      <c r="A124" s="13" t="s">
        <v>110</v>
      </c>
      <c r="B124" s="52" t="s">
        <v>242</v>
      </c>
      <c r="C124" s="132"/>
      <c r="D124" s="132"/>
      <c r="E124" s="132"/>
      <c r="F124" s="295">
        <f t="shared" si="10"/>
        <v>0</v>
      </c>
      <c r="G124" s="229">
        <f t="shared" si="11"/>
        <v>0</v>
      </c>
    </row>
    <row r="125" spans="1:7" ht="12" customHeight="1" x14ac:dyDescent="0.25">
      <c r="A125" s="13" t="s">
        <v>111</v>
      </c>
      <c r="B125" s="52" t="s">
        <v>258</v>
      </c>
      <c r="C125" s="132"/>
      <c r="D125" s="132"/>
      <c r="E125" s="132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3" t="s">
        <v>112</v>
      </c>
      <c r="B126" s="52" t="s">
        <v>257</v>
      </c>
      <c r="C126" s="132"/>
      <c r="D126" s="132"/>
      <c r="E126" s="132"/>
      <c r="F126" s="295">
        <f t="shared" si="10"/>
        <v>0</v>
      </c>
      <c r="G126" s="229">
        <f t="shared" si="11"/>
        <v>0</v>
      </c>
    </row>
    <row r="127" spans="1:7" ht="22.5" x14ac:dyDescent="0.25">
      <c r="A127" s="13" t="s">
        <v>250</v>
      </c>
      <c r="B127" s="52" t="s">
        <v>245</v>
      </c>
      <c r="C127" s="132"/>
      <c r="D127" s="132"/>
      <c r="E127" s="132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3" t="s">
        <v>251</v>
      </c>
      <c r="B128" s="52" t="s">
        <v>256</v>
      </c>
      <c r="C128" s="132"/>
      <c r="D128" s="132"/>
      <c r="E128" s="132"/>
      <c r="F128" s="295">
        <f t="shared" si="10"/>
        <v>0</v>
      </c>
      <c r="G128" s="229">
        <f t="shared" si="11"/>
        <v>0</v>
      </c>
    </row>
    <row r="129" spans="1:7" ht="23.25" thickBot="1" x14ac:dyDescent="0.3">
      <c r="A129" s="11" t="s">
        <v>252</v>
      </c>
      <c r="B129" s="52" t="s">
        <v>255</v>
      </c>
      <c r="C129" s="134"/>
      <c r="D129" s="134"/>
      <c r="E129" s="134"/>
      <c r="F129" s="296">
        <f t="shared" si="10"/>
        <v>0</v>
      </c>
      <c r="G129" s="230">
        <f t="shared" si="11"/>
        <v>0</v>
      </c>
    </row>
    <row r="130" spans="1:7" ht="12" customHeight="1" thickBot="1" x14ac:dyDescent="0.3">
      <c r="A130" s="18" t="s">
        <v>7</v>
      </c>
      <c r="B130" s="48" t="s">
        <v>313</v>
      </c>
      <c r="C130" s="131">
        <f>+C95+C116</f>
        <v>314468</v>
      </c>
      <c r="D130" s="131">
        <f>+D95+D116</f>
        <v>19791</v>
      </c>
      <c r="E130" s="131">
        <f>+E95+E116</f>
        <v>-20760</v>
      </c>
      <c r="F130" s="131">
        <f>+F95+F116</f>
        <v>-969</v>
      </c>
      <c r="G130" s="72">
        <f>+G95+G116</f>
        <v>313499</v>
      </c>
    </row>
    <row r="131" spans="1:7" ht="12" customHeight="1" thickBot="1" x14ac:dyDescent="0.3">
      <c r="A131" s="18" t="s">
        <v>8</v>
      </c>
      <c r="B131" s="48" t="s">
        <v>378</v>
      </c>
      <c r="C131" s="131">
        <f>+C132+C133+C134</f>
        <v>0</v>
      </c>
      <c r="D131" s="131">
        <f>+D132+D133+D134</f>
        <v>0</v>
      </c>
      <c r="E131" s="131">
        <f>+E132+E133+E134</f>
        <v>0</v>
      </c>
      <c r="F131" s="131">
        <f>+F132+F133+F134</f>
        <v>0</v>
      </c>
      <c r="G131" s="72">
        <f>+G132+G133+G134</f>
        <v>0</v>
      </c>
    </row>
    <row r="132" spans="1:7" ht="12" customHeight="1" x14ac:dyDescent="0.25">
      <c r="A132" s="13" t="s">
        <v>157</v>
      </c>
      <c r="B132" s="10" t="s">
        <v>321</v>
      </c>
      <c r="C132" s="132"/>
      <c r="D132" s="132"/>
      <c r="E132" s="132"/>
      <c r="F132" s="295">
        <f>D132+E132</f>
        <v>0</v>
      </c>
      <c r="G132" s="229">
        <f>C132+F132</f>
        <v>0</v>
      </c>
    </row>
    <row r="133" spans="1:7" ht="12" customHeight="1" x14ac:dyDescent="0.25">
      <c r="A133" s="13" t="s">
        <v>158</v>
      </c>
      <c r="B133" s="10" t="s">
        <v>322</v>
      </c>
      <c r="C133" s="132"/>
      <c r="D133" s="132"/>
      <c r="E133" s="132"/>
      <c r="F133" s="295">
        <f>D133+E133</f>
        <v>0</v>
      </c>
      <c r="G133" s="229">
        <f>C133+F133</f>
        <v>0</v>
      </c>
    </row>
    <row r="134" spans="1:7" ht="12" customHeight="1" thickBot="1" x14ac:dyDescent="0.3">
      <c r="A134" s="11" t="s">
        <v>159</v>
      </c>
      <c r="B134" s="10" t="s">
        <v>323</v>
      </c>
      <c r="C134" s="132"/>
      <c r="D134" s="132"/>
      <c r="E134" s="132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8" t="s">
        <v>9</v>
      </c>
      <c r="B135" s="48" t="s">
        <v>315</v>
      </c>
      <c r="C135" s="131">
        <f>SUM(C136:C141)</f>
        <v>0</v>
      </c>
      <c r="D135" s="131">
        <f>SUM(D136:D141)</f>
        <v>0</v>
      </c>
      <c r="E135" s="131">
        <f>SUM(E136:E141)</f>
        <v>0</v>
      </c>
      <c r="F135" s="131">
        <f>SUM(F136:F141)</f>
        <v>0</v>
      </c>
      <c r="G135" s="72">
        <f>SUM(G136:G141)</f>
        <v>0</v>
      </c>
    </row>
    <row r="136" spans="1:7" ht="12" customHeight="1" x14ac:dyDescent="0.25">
      <c r="A136" s="13" t="s">
        <v>53</v>
      </c>
      <c r="B136" s="7" t="s">
        <v>324</v>
      </c>
      <c r="C136" s="132"/>
      <c r="D136" s="132"/>
      <c r="E136" s="132"/>
      <c r="F136" s="295">
        <f t="shared" ref="F136:F141" si="12">D136+E136</f>
        <v>0</v>
      </c>
      <c r="G136" s="229">
        <f t="shared" ref="G136:G141" si="13">C136+F136</f>
        <v>0</v>
      </c>
    </row>
    <row r="137" spans="1:7" ht="12" customHeight="1" x14ac:dyDescent="0.25">
      <c r="A137" s="13" t="s">
        <v>54</v>
      </c>
      <c r="B137" s="7" t="s">
        <v>316</v>
      </c>
      <c r="C137" s="132"/>
      <c r="D137" s="132"/>
      <c r="E137" s="132"/>
      <c r="F137" s="295">
        <f t="shared" si="12"/>
        <v>0</v>
      </c>
      <c r="G137" s="229">
        <f t="shared" si="13"/>
        <v>0</v>
      </c>
    </row>
    <row r="138" spans="1:7" ht="12" customHeight="1" x14ac:dyDescent="0.25">
      <c r="A138" s="13" t="s">
        <v>55</v>
      </c>
      <c r="B138" s="7" t="s">
        <v>317</v>
      </c>
      <c r="C138" s="132"/>
      <c r="D138" s="132"/>
      <c r="E138" s="132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3" t="s">
        <v>97</v>
      </c>
      <c r="B139" s="7" t="s">
        <v>318</v>
      </c>
      <c r="C139" s="132"/>
      <c r="D139" s="132"/>
      <c r="E139" s="132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3" t="s">
        <v>98</v>
      </c>
      <c r="B140" s="7" t="s">
        <v>319</v>
      </c>
      <c r="C140" s="132"/>
      <c r="D140" s="132"/>
      <c r="E140" s="132"/>
      <c r="F140" s="295">
        <f t="shared" si="12"/>
        <v>0</v>
      </c>
      <c r="G140" s="229">
        <f t="shared" si="13"/>
        <v>0</v>
      </c>
    </row>
    <row r="141" spans="1:7" ht="12" customHeight="1" thickBot="1" x14ac:dyDescent="0.3">
      <c r="A141" s="11" t="s">
        <v>99</v>
      </c>
      <c r="B141" s="7" t="s">
        <v>320</v>
      </c>
      <c r="C141" s="132"/>
      <c r="D141" s="132"/>
      <c r="E141" s="132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8" t="s">
        <v>10</v>
      </c>
      <c r="B142" s="48" t="s">
        <v>328</v>
      </c>
      <c r="C142" s="137">
        <f>+C143+C144+C145+C146</f>
        <v>0</v>
      </c>
      <c r="D142" s="137">
        <f>+D143+D144+D145+D146</f>
        <v>0</v>
      </c>
      <c r="E142" s="137">
        <f>+E143+E144+E145+E146</f>
        <v>0</v>
      </c>
      <c r="F142" s="137">
        <f>+F143+F144+F145+F146</f>
        <v>0</v>
      </c>
      <c r="G142" s="171">
        <f>+G143+G144+G145+G146</f>
        <v>0</v>
      </c>
    </row>
    <row r="143" spans="1:7" ht="12" customHeight="1" x14ac:dyDescent="0.25">
      <c r="A143" s="13" t="s">
        <v>56</v>
      </c>
      <c r="B143" s="7" t="s">
        <v>260</v>
      </c>
      <c r="C143" s="132"/>
      <c r="D143" s="132"/>
      <c r="E143" s="132"/>
      <c r="F143" s="295">
        <f>D143+E143</f>
        <v>0</v>
      </c>
      <c r="G143" s="229">
        <f>C143+F143</f>
        <v>0</v>
      </c>
    </row>
    <row r="144" spans="1:7" ht="12" customHeight="1" x14ac:dyDescent="0.25">
      <c r="A144" s="13" t="s">
        <v>57</v>
      </c>
      <c r="B144" s="7" t="s">
        <v>261</v>
      </c>
      <c r="C144" s="132"/>
      <c r="D144" s="132"/>
      <c r="E144" s="132"/>
      <c r="F144" s="295">
        <f>D144+E144</f>
        <v>0</v>
      </c>
      <c r="G144" s="229">
        <f>C144+F144</f>
        <v>0</v>
      </c>
    </row>
    <row r="145" spans="1:11" ht="12" customHeight="1" x14ac:dyDescent="0.25">
      <c r="A145" s="13" t="s">
        <v>177</v>
      </c>
      <c r="B145" s="7" t="s">
        <v>329</v>
      </c>
      <c r="C145" s="132"/>
      <c r="D145" s="132"/>
      <c r="E145" s="132"/>
      <c r="F145" s="295">
        <f>D145+E145</f>
        <v>0</v>
      </c>
      <c r="G145" s="229">
        <f>C145+F145</f>
        <v>0</v>
      </c>
    </row>
    <row r="146" spans="1:11" ht="12" customHeight="1" thickBot="1" x14ac:dyDescent="0.3">
      <c r="A146" s="11" t="s">
        <v>178</v>
      </c>
      <c r="B146" s="5" t="s">
        <v>280</v>
      </c>
      <c r="C146" s="132"/>
      <c r="D146" s="132"/>
      <c r="E146" s="132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8" t="s">
        <v>11</v>
      </c>
      <c r="B147" s="48" t="s">
        <v>330</v>
      </c>
      <c r="C147" s="193">
        <f>SUM(C148:C152)</f>
        <v>0</v>
      </c>
      <c r="D147" s="193">
        <f>SUM(D148:D152)</f>
        <v>0</v>
      </c>
      <c r="E147" s="193">
        <f>SUM(E148:E152)</f>
        <v>0</v>
      </c>
      <c r="F147" s="193">
        <f>SUM(F148:F152)</f>
        <v>0</v>
      </c>
      <c r="G147" s="188">
        <f>SUM(G148:G152)</f>
        <v>0</v>
      </c>
    </row>
    <row r="148" spans="1:11" ht="12" customHeight="1" x14ac:dyDescent="0.25">
      <c r="A148" s="13" t="s">
        <v>58</v>
      </c>
      <c r="B148" s="7" t="s">
        <v>325</v>
      </c>
      <c r="C148" s="132"/>
      <c r="D148" s="132"/>
      <c r="E148" s="132"/>
      <c r="F148" s="295">
        <f t="shared" ref="F148:F154" si="14">D148+E148</f>
        <v>0</v>
      </c>
      <c r="G148" s="229">
        <f t="shared" ref="G148:G153" si="15">C148+F148</f>
        <v>0</v>
      </c>
    </row>
    <row r="149" spans="1:11" ht="12" customHeight="1" x14ac:dyDescent="0.25">
      <c r="A149" s="13" t="s">
        <v>59</v>
      </c>
      <c r="B149" s="7" t="s">
        <v>332</v>
      </c>
      <c r="C149" s="132"/>
      <c r="D149" s="132"/>
      <c r="E149" s="132"/>
      <c r="F149" s="295">
        <f t="shared" si="14"/>
        <v>0</v>
      </c>
      <c r="G149" s="229">
        <f t="shared" si="15"/>
        <v>0</v>
      </c>
    </row>
    <row r="150" spans="1:11" ht="12" customHeight="1" x14ac:dyDescent="0.25">
      <c r="A150" s="13" t="s">
        <v>189</v>
      </c>
      <c r="B150" s="7" t="s">
        <v>327</v>
      </c>
      <c r="C150" s="132"/>
      <c r="D150" s="132"/>
      <c r="E150" s="132"/>
      <c r="F150" s="295">
        <f t="shared" si="14"/>
        <v>0</v>
      </c>
      <c r="G150" s="229">
        <f t="shared" si="15"/>
        <v>0</v>
      </c>
    </row>
    <row r="151" spans="1:11" ht="22.5" x14ac:dyDescent="0.25">
      <c r="A151" s="13" t="s">
        <v>190</v>
      </c>
      <c r="B151" s="7" t="s">
        <v>333</v>
      </c>
      <c r="C151" s="132"/>
      <c r="D151" s="132"/>
      <c r="E151" s="132"/>
      <c r="F151" s="295">
        <f t="shared" si="14"/>
        <v>0</v>
      </c>
      <c r="G151" s="229">
        <f t="shared" si="15"/>
        <v>0</v>
      </c>
    </row>
    <row r="152" spans="1:11" ht="12" customHeight="1" thickBot="1" x14ac:dyDescent="0.3">
      <c r="A152" s="13" t="s">
        <v>331</v>
      </c>
      <c r="B152" s="7" t="s">
        <v>334</v>
      </c>
      <c r="C152" s="132"/>
      <c r="D152" s="134"/>
      <c r="E152" s="134"/>
      <c r="F152" s="296">
        <f t="shared" si="14"/>
        <v>0</v>
      </c>
      <c r="G152" s="230">
        <f t="shared" si="15"/>
        <v>0</v>
      </c>
    </row>
    <row r="153" spans="1:11" ht="12" customHeight="1" thickBot="1" x14ac:dyDescent="0.3">
      <c r="A153" s="18" t="s">
        <v>12</v>
      </c>
      <c r="B153" s="48" t="s">
        <v>335</v>
      </c>
      <c r="C153" s="194"/>
      <c r="D153" s="194"/>
      <c r="E153" s="194"/>
      <c r="F153" s="193">
        <f t="shared" si="14"/>
        <v>0</v>
      </c>
      <c r="G153" s="264">
        <f t="shared" si="15"/>
        <v>0</v>
      </c>
    </row>
    <row r="154" spans="1:11" ht="12" customHeight="1" thickBot="1" x14ac:dyDescent="0.3">
      <c r="A154" s="18" t="s">
        <v>13</v>
      </c>
      <c r="B154" s="48" t="s">
        <v>336</v>
      </c>
      <c r="C154" s="194"/>
      <c r="D154" s="265"/>
      <c r="E154" s="265"/>
      <c r="F154" s="298">
        <f t="shared" si="14"/>
        <v>0</v>
      </c>
      <c r="G154" s="172">
        <f>C154+D154</f>
        <v>0</v>
      </c>
    </row>
    <row r="155" spans="1:11" ht="15" customHeight="1" thickBot="1" x14ac:dyDescent="0.3">
      <c r="A155" s="18" t="s">
        <v>14</v>
      </c>
      <c r="B155" s="48" t="s">
        <v>338</v>
      </c>
      <c r="C155" s="195">
        <f>+C131+C135+C142+C147+C153+C154</f>
        <v>0</v>
      </c>
      <c r="D155" s="195">
        <f>+D131+D135+D142+D147+D153+D154</f>
        <v>0</v>
      </c>
      <c r="E155" s="195">
        <f>+E131+E135+E142+E147+E153+E154</f>
        <v>0</v>
      </c>
      <c r="F155" s="195">
        <f>+F131+F135+F142+F147+F153+F154</f>
        <v>0</v>
      </c>
      <c r="G155" s="189">
        <f>C155+F155</f>
        <v>0</v>
      </c>
      <c r="H155" s="152"/>
      <c r="I155" s="153"/>
      <c r="J155" s="153"/>
      <c r="K155" s="153"/>
    </row>
    <row r="156" spans="1:11" s="143" customFormat="1" ht="12.95" customHeight="1" thickBot="1" x14ac:dyDescent="0.25">
      <c r="A156" s="76" t="s">
        <v>15</v>
      </c>
      <c r="B156" s="118" t="s">
        <v>337</v>
      </c>
      <c r="C156" s="195">
        <f>+C130+C155</f>
        <v>314468</v>
      </c>
      <c r="D156" s="195">
        <f>+D130+D155</f>
        <v>19791</v>
      </c>
      <c r="E156" s="195">
        <f>+E130+E155</f>
        <v>-20760</v>
      </c>
      <c r="F156" s="195">
        <f>+F130+F155</f>
        <v>-969</v>
      </c>
      <c r="G156" s="189">
        <f>+G130+G155</f>
        <v>313499</v>
      </c>
    </row>
    <row r="157" spans="1:11" ht="7.5" customHeight="1" x14ac:dyDescent="0.25"/>
    <row r="158" spans="1:11" x14ac:dyDescent="0.25">
      <c r="A158" s="373" t="s">
        <v>262</v>
      </c>
      <c r="B158" s="373"/>
      <c r="C158" s="373"/>
      <c r="D158" s="373"/>
      <c r="E158" s="373"/>
      <c r="F158" s="373"/>
      <c r="G158" s="373"/>
    </row>
    <row r="159" spans="1:11" ht="15" customHeight="1" thickBot="1" x14ac:dyDescent="0.3">
      <c r="A159" s="363" t="s">
        <v>85</v>
      </c>
      <c r="B159" s="363"/>
      <c r="C159" s="78"/>
      <c r="G159" s="78" t="str">
        <f>G91</f>
        <v>Forintban!</v>
      </c>
    </row>
    <row r="160" spans="1:11" ht="25.5" customHeight="1" thickBot="1" x14ac:dyDescent="0.3">
      <c r="A160" s="18">
        <v>1</v>
      </c>
      <c r="B160" s="23" t="s">
        <v>339</v>
      </c>
      <c r="C160" s="197">
        <f>+C63-C130</f>
        <v>-302665</v>
      </c>
      <c r="D160" s="131">
        <f>+D63-D130</f>
        <v>-387</v>
      </c>
      <c r="E160" s="131">
        <f>+E63-E130</f>
        <v>9661</v>
      </c>
      <c r="F160" s="131">
        <f>+F63-F130</f>
        <v>9274</v>
      </c>
      <c r="G160" s="72">
        <f>+G63-G130</f>
        <v>-293391</v>
      </c>
    </row>
    <row r="161" spans="1:7" ht="32.25" customHeight="1" thickBot="1" x14ac:dyDescent="0.3">
      <c r="A161" s="18" t="s">
        <v>6</v>
      </c>
      <c r="B161" s="23" t="s">
        <v>345</v>
      </c>
      <c r="C161" s="131">
        <f>+C87-C155</f>
        <v>0</v>
      </c>
      <c r="D161" s="131">
        <f>+D87-D155</f>
        <v>0</v>
      </c>
      <c r="E161" s="131">
        <f>+E87-E155</f>
        <v>0</v>
      </c>
      <c r="F161" s="131">
        <f>+F87-F155</f>
        <v>0</v>
      </c>
      <c r="G161" s="72">
        <f>+G87-G155</f>
        <v>0</v>
      </c>
    </row>
  </sheetData>
  <mergeCells count="12"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</mergeCells>
  <printOptions horizontalCentered="1"/>
  <pageMargins left="0.19685039370078741" right="0.19685039370078741" top="1.4566929133858268" bottom="0.86614173228346458" header="0.78740157480314965" footer="0.59055118110236227"/>
  <pageSetup paperSize="9" scale="60" fitToHeight="2" orientation="portrait" r:id="rId1"/>
  <headerFooter alignWithMargins="0">
    <oddHeader xml:space="preserve">&amp;C&amp;"Times New Roman CE,Félkövér"&amp;12
Bátaszék Város Önkormányzat
2018. ÉVI KÖLTSÉGVETÉS ÁLLAMIGAZGATÁSI FELADATOK MÓDOSÍTOTT MÉRLEGE&amp;10
&amp;R&amp;"Times New Roman CE,Félkövér dőlt"&amp;11 1.4. melléklet </oddHeader>
    <oddFooter>&amp;C&amp;P</oddFooter>
  </headerFooter>
  <rowBreaks count="3" manualBreakCount="3">
    <brk id="67" max="6" man="1"/>
    <brk id="89" max="4" man="1"/>
    <brk id="1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0" zoomScale="130" zoomScaleNormal="130" zoomScaleSheetLayoutView="100" workbookViewId="0">
      <selection activeCell="I6" sqref="I6:I10"/>
    </sheetView>
  </sheetViews>
  <sheetFormatPr defaultRowHeight="12.75" x14ac:dyDescent="0.2"/>
  <cols>
    <col min="1" max="1" width="6.83203125" style="27" customWidth="1"/>
    <col min="2" max="2" width="48" style="28" customWidth="1"/>
    <col min="3" max="5" width="15.5" style="27" customWidth="1"/>
    <col min="6" max="6" width="55.1640625" style="27" customWidth="1"/>
    <col min="7" max="9" width="15.5" style="27" customWidth="1"/>
    <col min="10" max="10" width="4.83203125" style="27" customWidth="1"/>
    <col min="11" max="16384" width="9.33203125" style="27"/>
  </cols>
  <sheetData>
    <row r="1" spans="1:10" ht="39.75" customHeight="1" x14ac:dyDescent="0.2">
      <c r="B1" s="85" t="s">
        <v>89</v>
      </c>
      <c r="C1" s="86"/>
      <c r="D1" s="86"/>
      <c r="E1" s="86"/>
      <c r="F1" s="86"/>
      <c r="G1" s="86"/>
      <c r="H1" s="86"/>
      <c r="I1" s="86"/>
      <c r="J1" s="376" t="s">
        <v>379</v>
      </c>
    </row>
    <row r="2" spans="1:10" ht="14.25" thickBot="1" x14ac:dyDescent="0.25">
      <c r="G2" s="87"/>
      <c r="H2" s="87"/>
      <c r="I2" s="87"/>
      <c r="J2" s="376"/>
    </row>
    <row r="3" spans="1:10" ht="18" customHeight="1" thickBot="1" x14ac:dyDescent="0.25">
      <c r="A3" s="374" t="s">
        <v>48</v>
      </c>
      <c r="B3" s="88" t="s">
        <v>37</v>
      </c>
      <c r="C3" s="89"/>
      <c r="D3" s="206"/>
      <c r="E3" s="206"/>
      <c r="F3" s="88" t="s">
        <v>38</v>
      </c>
      <c r="G3" s="90"/>
      <c r="H3" s="209"/>
      <c r="I3" s="210"/>
      <c r="J3" s="376"/>
    </row>
    <row r="4" spans="1:10" s="29" customFormat="1" ht="42.75" customHeight="1" thickBot="1" x14ac:dyDescent="0.25">
      <c r="A4" s="375"/>
      <c r="B4" s="56" t="s">
        <v>41</v>
      </c>
      <c r="C4" s="318" t="str">
        <f>+CONCATENATE('1.1.sz.mell.'!C3," eredeti előirányzat")</f>
        <v>2018. évi eredeti előirányzat</v>
      </c>
      <c r="D4" s="319" t="s">
        <v>528</v>
      </c>
      <c r="E4" s="319" t="str">
        <f>+CONCATENATE(LEFT('1.1.sz.mell.'!C3,4),".5. Módisítás után" )</f>
        <v>2018.5. Módisítás után</v>
      </c>
      <c r="F4" s="320" t="s">
        <v>41</v>
      </c>
      <c r="G4" s="318" t="str">
        <f>+C4</f>
        <v>2018. évi eredeti előirányzat</v>
      </c>
      <c r="H4" s="321" t="str">
        <f>+D4</f>
        <v>Halmozott módosítás 2018.12.31.-ig</v>
      </c>
      <c r="I4" s="319" t="str">
        <f>+CONCATENATE(LEFT('1.1.sz.mell.'!G3,4),"5. Módisítás után" )</f>
        <v>5. Módisítás után</v>
      </c>
      <c r="J4" s="376"/>
    </row>
    <row r="5" spans="1:10" s="94" customFormat="1" ht="12" customHeight="1" thickBot="1" x14ac:dyDescent="0.25">
      <c r="A5" s="91" t="s">
        <v>352</v>
      </c>
      <c r="B5" s="92" t="s">
        <v>353</v>
      </c>
      <c r="C5" s="93" t="s">
        <v>354</v>
      </c>
      <c r="D5" s="207" t="s">
        <v>356</v>
      </c>
      <c r="E5" s="207" t="s">
        <v>437</v>
      </c>
      <c r="F5" s="92" t="s">
        <v>380</v>
      </c>
      <c r="G5" s="93" t="s">
        <v>358</v>
      </c>
      <c r="H5" s="93" t="s">
        <v>359</v>
      </c>
      <c r="I5" s="247" t="s">
        <v>438</v>
      </c>
      <c r="J5" s="376"/>
    </row>
    <row r="6" spans="1:10" ht="12.95" customHeight="1" x14ac:dyDescent="0.2">
      <c r="A6" s="95" t="s">
        <v>5</v>
      </c>
      <c r="B6" s="96" t="s">
        <v>263</v>
      </c>
      <c r="C6" s="79">
        <v>435909</v>
      </c>
      <c r="D6" s="79">
        <v>40522</v>
      </c>
      <c r="E6" s="235">
        <f>C6+D6</f>
        <v>476431</v>
      </c>
      <c r="F6" s="96" t="s">
        <v>42</v>
      </c>
      <c r="G6" s="79">
        <v>151485</v>
      </c>
      <c r="H6" s="79">
        <v>10524</v>
      </c>
      <c r="I6" s="239">
        <f>G6+H6</f>
        <v>162009</v>
      </c>
      <c r="J6" s="376"/>
    </row>
    <row r="7" spans="1:10" ht="12.95" customHeight="1" x14ac:dyDescent="0.2">
      <c r="A7" s="97" t="s">
        <v>6</v>
      </c>
      <c r="B7" s="98" t="s">
        <v>264</v>
      </c>
      <c r="C7" s="80">
        <v>98539</v>
      </c>
      <c r="D7" s="80">
        <v>18566</v>
      </c>
      <c r="E7" s="235">
        <f t="shared" ref="E7:E16" si="0">C7+D7</f>
        <v>117105</v>
      </c>
      <c r="F7" s="98" t="s">
        <v>105</v>
      </c>
      <c r="G7" s="80">
        <v>28334</v>
      </c>
      <c r="H7" s="80">
        <v>2995</v>
      </c>
      <c r="I7" s="239">
        <f t="shared" ref="I7:I17" si="1">G7+H7</f>
        <v>31329</v>
      </c>
      <c r="J7" s="376"/>
    </row>
    <row r="8" spans="1:10" ht="12.95" customHeight="1" x14ac:dyDescent="0.2">
      <c r="A8" s="97" t="s">
        <v>7</v>
      </c>
      <c r="B8" s="98" t="s">
        <v>285</v>
      </c>
      <c r="C8" s="80"/>
      <c r="D8" s="80"/>
      <c r="E8" s="235">
        <f t="shared" si="0"/>
        <v>0</v>
      </c>
      <c r="F8" s="98" t="s">
        <v>128</v>
      </c>
      <c r="G8" s="80">
        <v>579757</v>
      </c>
      <c r="H8" s="80">
        <v>-297224</v>
      </c>
      <c r="I8" s="239">
        <f t="shared" si="1"/>
        <v>282533</v>
      </c>
      <c r="J8" s="376"/>
    </row>
    <row r="9" spans="1:10" ht="12.95" customHeight="1" x14ac:dyDescent="0.2">
      <c r="A9" s="97" t="s">
        <v>8</v>
      </c>
      <c r="B9" s="98" t="s">
        <v>96</v>
      </c>
      <c r="C9" s="80">
        <v>269405</v>
      </c>
      <c r="D9" s="80">
        <v>35000</v>
      </c>
      <c r="E9" s="235">
        <f t="shared" si="0"/>
        <v>304405</v>
      </c>
      <c r="F9" s="98" t="s">
        <v>106</v>
      </c>
      <c r="G9" s="80">
        <v>24131</v>
      </c>
      <c r="H9" s="80">
        <v>4713</v>
      </c>
      <c r="I9" s="239">
        <f t="shared" si="1"/>
        <v>28844</v>
      </c>
      <c r="J9" s="376"/>
    </row>
    <row r="10" spans="1:10" ht="12.95" customHeight="1" x14ac:dyDescent="0.2">
      <c r="A10" s="97" t="s">
        <v>9</v>
      </c>
      <c r="B10" s="99" t="s">
        <v>289</v>
      </c>
      <c r="C10" s="80">
        <v>355588</v>
      </c>
      <c r="D10" s="80">
        <v>-262480</v>
      </c>
      <c r="E10" s="235">
        <f t="shared" si="0"/>
        <v>93108</v>
      </c>
      <c r="F10" s="98" t="s">
        <v>107</v>
      </c>
      <c r="G10" s="80">
        <v>469498</v>
      </c>
      <c r="H10" s="80">
        <v>12590</v>
      </c>
      <c r="I10" s="239">
        <f t="shared" si="1"/>
        <v>482088</v>
      </c>
      <c r="J10" s="376"/>
    </row>
    <row r="11" spans="1:10" ht="12.95" customHeight="1" x14ac:dyDescent="0.2">
      <c r="A11" s="97" t="s">
        <v>10</v>
      </c>
      <c r="B11" s="98" t="s">
        <v>265</v>
      </c>
      <c r="C11" s="81">
        <v>500</v>
      </c>
      <c r="D11" s="81"/>
      <c r="E11" s="235">
        <f t="shared" si="0"/>
        <v>500</v>
      </c>
      <c r="F11" s="98" t="s">
        <v>460</v>
      </c>
      <c r="G11" s="80">
        <v>15436</v>
      </c>
      <c r="H11" s="80">
        <v>58479</v>
      </c>
      <c r="I11" s="239">
        <f t="shared" si="1"/>
        <v>73915</v>
      </c>
      <c r="J11" s="376"/>
    </row>
    <row r="12" spans="1:10" ht="12.95" customHeight="1" x14ac:dyDescent="0.2">
      <c r="A12" s="97" t="s">
        <v>11</v>
      </c>
      <c r="B12" s="98" t="s">
        <v>346</v>
      </c>
      <c r="C12" s="80"/>
      <c r="D12" s="80"/>
      <c r="E12" s="235">
        <f t="shared" si="0"/>
        <v>0</v>
      </c>
      <c r="F12" s="30" t="s">
        <v>459</v>
      </c>
      <c r="G12" s="80">
        <v>8937</v>
      </c>
      <c r="H12" s="80">
        <v>1592</v>
      </c>
      <c r="I12" s="239">
        <f t="shared" si="1"/>
        <v>10529</v>
      </c>
      <c r="J12" s="376"/>
    </row>
    <row r="13" spans="1:10" ht="12.95" customHeight="1" x14ac:dyDescent="0.2">
      <c r="A13" s="97" t="s">
        <v>12</v>
      </c>
      <c r="B13" s="30"/>
      <c r="C13" s="80"/>
      <c r="D13" s="80"/>
      <c r="E13" s="235">
        <f t="shared" si="0"/>
        <v>0</v>
      </c>
      <c r="F13" s="30"/>
      <c r="G13" s="80"/>
      <c r="H13" s="80"/>
      <c r="I13" s="239">
        <f t="shared" si="1"/>
        <v>0</v>
      </c>
      <c r="J13" s="376"/>
    </row>
    <row r="14" spans="1:10" ht="12.95" customHeight="1" x14ac:dyDescent="0.2">
      <c r="A14" s="97" t="s">
        <v>13</v>
      </c>
      <c r="B14" s="154"/>
      <c r="C14" s="81"/>
      <c r="D14" s="81"/>
      <c r="E14" s="235">
        <f t="shared" si="0"/>
        <v>0</v>
      </c>
      <c r="F14" s="30"/>
      <c r="G14" s="80"/>
      <c r="H14" s="80"/>
      <c r="I14" s="239">
        <f t="shared" si="1"/>
        <v>0</v>
      </c>
      <c r="J14" s="376"/>
    </row>
    <row r="15" spans="1:10" ht="12.95" customHeight="1" x14ac:dyDescent="0.2">
      <c r="A15" s="97" t="s">
        <v>14</v>
      </c>
      <c r="B15" s="30"/>
      <c r="C15" s="80"/>
      <c r="D15" s="80"/>
      <c r="E15" s="235">
        <f t="shared" si="0"/>
        <v>0</v>
      </c>
      <c r="F15" s="30"/>
      <c r="G15" s="80"/>
      <c r="H15" s="80"/>
      <c r="I15" s="239">
        <f t="shared" si="1"/>
        <v>0</v>
      </c>
      <c r="J15" s="376"/>
    </row>
    <row r="16" spans="1:10" ht="12.95" customHeight="1" x14ac:dyDescent="0.2">
      <c r="A16" s="97" t="s">
        <v>15</v>
      </c>
      <c r="B16" s="30"/>
      <c r="C16" s="80"/>
      <c r="D16" s="80"/>
      <c r="E16" s="235">
        <f t="shared" si="0"/>
        <v>0</v>
      </c>
      <c r="F16" s="30"/>
      <c r="G16" s="80"/>
      <c r="H16" s="80"/>
      <c r="I16" s="239">
        <f t="shared" si="1"/>
        <v>0</v>
      </c>
      <c r="J16" s="376"/>
    </row>
    <row r="17" spans="1:10" ht="12.95" customHeight="1" thickBot="1" x14ac:dyDescent="0.25">
      <c r="A17" s="97" t="s">
        <v>16</v>
      </c>
      <c r="B17" s="35"/>
      <c r="C17" s="82"/>
      <c r="D17" s="82"/>
      <c r="E17" s="236"/>
      <c r="F17" s="30"/>
      <c r="G17" s="82"/>
      <c r="H17" s="82"/>
      <c r="I17" s="239">
        <f t="shared" si="1"/>
        <v>0</v>
      </c>
      <c r="J17" s="376"/>
    </row>
    <row r="18" spans="1:10" ht="21.75" thickBot="1" x14ac:dyDescent="0.25">
      <c r="A18" s="100" t="s">
        <v>17</v>
      </c>
      <c r="B18" s="49" t="s">
        <v>347</v>
      </c>
      <c r="C18" s="83">
        <f>SUM(C6:C17)</f>
        <v>1159941</v>
      </c>
      <c r="D18" s="83">
        <f>SUM(D6:D17)</f>
        <v>-168392</v>
      </c>
      <c r="E18" s="83">
        <f>SUM(E6:E17)</f>
        <v>991549</v>
      </c>
      <c r="F18" s="49" t="s">
        <v>271</v>
      </c>
      <c r="G18" s="83">
        <f>SUM(G6:G17)</f>
        <v>1277578</v>
      </c>
      <c r="H18" s="83">
        <f>SUM(H6:H17)</f>
        <v>-206331</v>
      </c>
      <c r="I18" s="116">
        <f>SUM(I6:I17)</f>
        <v>1071247</v>
      </c>
      <c r="J18" s="376"/>
    </row>
    <row r="19" spans="1:10" ht="12.95" customHeight="1" x14ac:dyDescent="0.2">
      <c r="A19" s="101" t="s">
        <v>18</v>
      </c>
      <c r="B19" s="102" t="s">
        <v>268</v>
      </c>
      <c r="C19" s="184">
        <f>+C20+C21+C22+C23</f>
        <v>146746</v>
      </c>
      <c r="D19" s="184">
        <f>+D20+D21+D22+D23</f>
        <v>27875</v>
      </c>
      <c r="E19" s="184">
        <f>+E20+E21+E22+E23</f>
        <v>174621</v>
      </c>
      <c r="F19" s="103" t="s">
        <v>113</v>
      </c>
      <c r="G19" s="84"/>
      <c r="H19" s="84"/>
      <c r="I19" s="240">
        <f>G19+H19</f>
        <v>0</v>
      </c>
      <c r="J19" s="376"/>
    </row>
    <row r="20" spans="1:10" ht="12.95" customHeight="1" x14ac:dyDescent="0.2">
      <c r="A20" s="104" t="s">
        <v>19</v>
      </c>
      <c r="B20" s="103" t="s">
        <v>121</v>
      </c>
      <c r="C20" s="40">
        <v>146746</v>
      </c>
      <c r="D20" s="40">
        <v>27875</v>
      </c>
      <c r="E20" s="237">
        <f>C20+D20</f>
        <v>174621</v>
      </c>
      <c r="F20" s="103" t="s">
        <v>270</v>
      </c>
      <c r="G20" s="40"/>
      <c r="H20" s="40"/>
      <c r="I20" s="241">
        <f t="shared" ref="I20:I28" si="2">G20+H20</f>
        <v>0</v>
      </c>
      <c r="J20" s="376"/>
    </row>
    <row r="21" spans="1:10" ht="12.95" customHeight="1" x14ac:dyDescent="0.2">
      <c r="A21" s="104" t="s">
        <v>20</v>
      </c>
      <c r="B21" s="103" t="s">
        <v>122</v>
      </c>
      <c r="C21" s="40"/>
      <c r="D21" s="40"/>
      <c r="E21" s="237">
        <f>C21+D21</f>
        <v>0</v>
      </c>
      <c r="F21" s="103" t="s">
        <v>87</v>
      </c>
      <c r="G21" s="40"/>
      <c r="H21" s="40"/>
      <c r="I21" s="241">
        <f t="shared" si="2"/>
        <v>0</v>
      </c>
      <c r="J21" s="376"/>
    </row>
    <row r="22" spans="1:10" ht="12.95" customHeight="1" x14ac:dyDescent="0.2">
      <c r="A22" s="104" t="s">
        <v>21</v>
      </c>
      <c r="B22" s="103" t="s">
        <v>126</v>
      </c>
      <c r="C22" s="40"/>
      <c r="D22" s="40"/>
      <c r="E22" s="237">
        <f>C22+D22</f>
        <v>0</v>
      </c>
      <c r="F22" s="103" t="s">
        <v>88</v>
      </c>
      <c r="G22" s="40"/>
      <c r="H22" s="40"/>
      <c r="I22" s="241">
        <f t="shared" si="2"/>
        <v>0</v>
      </c>
      <c r="J22" s="376"/>
    </row>
    <row r="23" spans="1:10" ht="12.95" customHeight="1" x14ac:dyDescent="0.2">
      <c r="A23" s="104" t="s">
        <v>22</v>
      </c>
      <c r="B23" s="103" t="s">
        <v>127</v>
      </c>
      <c r="C23" s="40"/>
      <c r="D23" s="40"/>
      <c r="E23" s="237">
        <f>C23+D23</f>
        <v>0</v>
      </c>
      <c r="F23" s="102" t="s">
        <v>129</v>
      </c>
      <c r="G23" s="40"/>
      <c r="H23" s="40"/>
      <c r="I23" s="241">
        <f t="shared" si="2"/>
        <v>0</v>
      </c>
      <c r="J23" s="376"/>
    </row>
    <row r="24" spans="1:10" ht="12.95" customHeight="1" x14ac:dyDescent="0.2">
      <c r="A24" s="104" t="s">
        <v>23</v>
      </c>
      <c r="B24" s="103" t="s">
        <v>269</v>
      </c>
      <c r="C24" s="105">
        <f>+C25+C26</f>
        <v>0</v>
      </c>
      <c r="D24" s="105">
        <f>+D25+D26</f>
        <v>0</v>
      </c>
      <c r="E24" s="105">
        <f>+E25+E26</f>
        <v>0</v>
      </c>
      <c r="F24" s="103" t="s">
        <v>114</v>
      </c>
      <c r="G24" s="40"/>
      <c r="H24" s="40"/>
      <c r="I24" s="241">
        <f t="shared" si="2"/>
        <v>0</v>
      </c>
      <c r="J24" s="376"/>
    </row>
    <row r="25" spans="1:10" ht="12.95" customHeight="1" x14ac:dyDescent="0.2">
      <c r="A25" s="101" t="s">
        <v>24</v>
      </c>
      <c r="B25" s="102" t="s">
        <v>266</v>
      </c>
      <c r="C25" s="84"/>
      <c r="D25" s="84"/>
      <c r="E25" s="238">
        <f>C25+D25</f>
        <v>0</v>
      </c>
      <c r="F25" s="96" t="s">
        <v>329</v>
      </c>
      <c r="G25" s="84"/>
      <c r="H25" s="84"/>
      <c r="I25" s="240">
        <f t="shared" si="2"/>
        <v>0</v>
      </c>
      <c r="J25" s="376"/>
    </row>
    <row r="26" spans="1:10" ht="12.95" customHeight="1" x14ac:dyDescent="0.2">
      <c r="A26" s="104" t="s">
        <v>25</v>
      </c>
      <c r="B26" s="103" t="s">
        <v>267</v>
      </c>
      <c r="C26" s="40"/>
      <c r="D26" s="40"/>
      <c r="E26" s="237">
        <f>C26+D26</f>
        <v>0</v>
      </c>
      <c r="F26" s="98" t="s">
        <v>335</v>
      </c>
      <c r="G26" s="40"/>
      <c r="H26" s="40"/>
      <c r="I26" s="241">
        <f t="shared" si="2"/>
        <v>0</v>
      </c>
      <c r="J26" s="376"/>
    </row>
    <row r="27" spans="1:10" ht="12.95" customHeight="1" x14ac:dyDescent="0.2">
      <c r="A27" s="97" t="s">
        <v>26</v>
      </c>
      <c r="B27" s="103" t="s">
        <v>432</v>
      </c>
      <c r="C27" s="40"/>
      <c r="D27" s="40"/>
      <c r="E27" s="237">
        <f>C27+D27</f>
        <v>0</v>
      </c>
      <c r="F27" s="98" t="s">
        <v>212</v>
      </c>
      <c r="G27" s="40">
        <v>15227</v>
      </c>
      <c r="H27" s="40"/>
      <c r="I27" s="241">
        <f t="shared" si="2"/>
        <v>15227</v>
      </c>
      <c r="J27" s="376"/>
    </row>
    <row r="28" spans="1:10" ht="12.95" customHeight="1" thickBot="1" x14ac:dyDescent="0.25">
      <c r="A28" s="127" t="s">
        <v>27</v>
      </c>
      <c r="B28" s="102" t="s">
        <v>224</v>
      </c>
      <c r="C28" s="84"/>
      <c r="D28" s="84"/>
      <c r="E28" s="238">
        <f>C28+D28</f>
        <v>0</v>
      </c>
      <c r="F28" s="156"/>
      <c r="G28" s="84"/>
      <c r="H28" s="84"/>
      <c r="I28" s="240">
        <f t="shared" si="2"/>
        <v>0</v>
      </c>
      <c r="J28" s="376"/>
    </row>
    <row r="29" spans="1:10" ht="24" customHeight="1" thickBot="1" x14ac:dyDescent="0.25">
      <c r="A29" s="100" t="s">
        <v>28</v>
      </c>
      <c r="B29" s="49" t="s">
        <v>348</v>
      </c>
      <c r="C29" s="83">
        <f>+C19+C24+C27+C28</f>
        <v>146746</v>
      </c>
      <c r="D29" s="83">
        <f>+D19+D24+D27+D28</f>
        <v>27875</v>
      </c>
      <c r="E29" s="208">
        <f>+E19+E24+E27+E28</f>
        <v>174621</v>
      </c>
      <c r="F29" s="49" t="s">
        <v>350</v>
      </c>
      <c r="G29" s="83">
        <f>SUM(G19:G28)</f>
        <v>15227</v>
      </c>
      <c r="H29" s="83">
        <f>SUM(H19:H28)</f>
        <v>0</v>
      </c>
      <c r="I29" s="116">
        <f>SUM(I19:I28)</f>
        <v>15227</v>
      </c>
      <c r="J29" s="376"/>
    </row>
    <row r="30" spans="1:10" ht="13.5" thickBot="1" x14ac:dyDescent="0.25">
      <c r="A30" s="100" t="s">
        <v>29</v>
      </c>
      <c r="B30" s="106" t="s">
        <v>349</v>
      </c>
      <c r="C30" s="248">
        <f>+C18+C29</f>
        <v>1306687</v>
      </c>
      <c r="D30" s="248">
        <f>+D18+D29</f>
        <v>-140517</v>
      </c>
      <c r="E30" s="249">
        <f>+E18+E29</f>
        <v>1166170</v>
      </c>
      <c r="F30" s="106" t="s">
        <v>351</v>
      </c>
      <c r="G30" s="248">
        <f>+G18+G29</f>
        <v>1292805</v>
      </c>
      <c r="H30" s="248">
        <f>+H18+H29</f>
        <v>-206331</v>
      </c>
      <c r="I30" s="249">
        <f>+I18+I29</f>
        <v>1086474</v>
      </c>
      <c r="J30" s="376"/>
    </row>
    <row r="31" spans="1:10" ht="13.5" thickBot="1" x14ac:dyDescent="0.25">
      <c r="A31" s="100" t="s">
        <v>30</v>
      </c>
      <c r="B31" s="106" t="s">
        <v>91</v>
      </c>
      <c r="C31" s="248">
        <f>IF(C18-G18&lt;0,G18-C18,"-")</f>
        <v>117637</v>
      </c>
      <c r="D31" s="248" t="str">
        <f>IF(D18-H18&lt;0,H18-D18,"-")</f>
        <v>-</v>
      </c>
      <c r="E31" s="249">
        <f>IF(E18-I18&lt;0,I18-E18,"-")</f>
        <v>79698</v>
      </c>
      <c r="F31" s="106" t="s">
        <v>92</v>
      </c>
      <c r="G31" s="248" t="str">
        <f>IF(C18-G18&gt;0,C18-G18,"-")</f>
        <v>-</v>
      </c>
      <c r="H31" s="248">
        <f>IF(D18-H18&gt;0,D18-H18,"-")</f>
        <v>37939</v>
      </c>
      <c r="I31" s="249" t="str">
        <f>IF(E18-I18&gt;0,E18-I18,"-")</f>
        <v>-</v>
      </c>
      <c r="J31" s="376"/>
    </row>
    <row r="32" spans="1:10" ht="13.5" thickBot="1" x14ac:dyDescent="0.25">
      <c r="A32" s="100" t="s">
        <v>31</v>
      </c>
      <c r="B32" s="106" t="s">
        <v>441</v>
      </c>
      <c r="C32" s="248" t="str">
        <f>IF(C30-G30&lt;0,G30-C30,"-")</f>
        <v>-</v>
      </c>
      <c r="D32" s="248" t="str">
        <f>IF(D30-H30&lt;0,H30-D30,"-")</f>
        <v>-</v>
      </c>
      <c r="E32" s="248" t="str">
        <f>IF(E30-I30&lt;0,I30-E30,"-")</f>
        <v>-</v>
      </c>
      <c r="F32" s="106" t="s">
        <v>442</v>
      </c>
      <c r="G32" s="248">
        <f>IF(C30-G30&gt;0,C30-G30,"-")</f>
        <v>13882</v>
      </c>
      <c r="H32" s="248">
        <f>IF(D30-H30&gt;0,D30-H30,"-")</f>
        <v>65814</v>
      </c>
      <c r="I32" s="250">
        <f>IF(E30-I30&gt;0,E30-I30,"-")</f>
        <v>79696</v>
      </c>
      <c r="J32" s="376"/>
    </row>
    <row r="33" spans="2:6" ht="18.75" x14ac:dyDescent="0.2">
      <c r="B33" s="377"/>
      <c r="C33" s="377"/>
      <c r="D33" s="377"/>
      <c r="E33" s="377"/>
      <c r="F33" s="377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topLeftCell="A13" zoomScale="120" zoomScaleNormal="120" zoomScaleSheetLayoutView="115" workbookViewId="0">
      <selection activeCell="I13" sqref="I13"/>
    </sheetView>
  </sheetViews>
  <sheetFormatPr defaultRowHeight="12.75" x14ac:dyDescent="0.2"/>
  <cols>
    <col min="1" max="1" width="6.83203125" style="27" customWidth="1"/>
    <col min="2" max="2" width="49.83203125" style="28" customWidth="1"/>
    <col min="3" max="5" width="15.5" style="27" customWidth="1"/>
    <col min="6" max="6" width="49.83203125" style="27" customWidth="1"/>
    <col min="7" max="9" width="15.5" style="27" customWidth="1"/>
    <col min="10" max="10" width="4.83203125" style="27" customWidth="1"/>
    <col min="11" max="16384" width="9.33203125" style="27"/>
  </cols>
  <sheetData>
    <row r="1" spans="1:10" ht="31.5" x14ac:dyDescent="0.2">
      <c r="B1" s="85" t="s">
        <v>90</v>
      </c>
      <c r="C1" s="86"/>
      <c r="D1" s="86"/>
      <c r="E1" s="86"/>
      <c r="F1" s="86"/>
      <c r="G1" s="86"/>
      <c r="H1" s="86"/>
      <c r="I1" s="86"/>
      <c r="J1" s="376" t="s">
        <v>381</v>
      </c>
    </row>
    <row r="2" spans="1:10" ht="14.25" thickBot="1" x14ac:dyDescent="0.25">
      <c r="G2" s="87"/>
      <c r="H2" s="87"/>
      <c r="I2" s="87">
        <f>'2.1.sz.mell  '!I2</f>
        <v>0</v>
      </c>
      <c r="J2" s="376"/>
    </row>
    <row r="3" spans="1:10" ht="13.5" customHeight="1" thickBot="1" x14ac:dyDescent="0.25">
      <c r="A3" s="374" t="s">
        <v>48</v>
      </c>
      <c r="B3" s="88" t="s">
        <v>37</v>
      </c>
      <c r="C3" s="89"/>
      <c r="D3" s="206"/>
      <c r="E3" s="206"/>
      <c r="F3" s="88" t="s">
        <v>38</v>
      </c>
      <c r="G3" s="90"/>
      <c r="H3" s="209"/>
      <c r="I3" s="210"/>
      <c r="J3" s="376"/>
    </row>
    <row r="4" spans="1:10" s="29" customFormat="1" ht="36.75" thickBot="1" x14ac:dyDescent="0.25">
      <c r="A4" s="375"/>
      <c r="B4" s="56" t="s">
        <v>41</v>
      </c>
      <c r="C4" s="318" t="str">
        <f>+CONCATENATE('1.1.sz.mell.'!C3," eredeti előirányzat")</f>
        <v>2018. évi eredeti előirányzat</v>
      </c>
      <c r="D4" s="319" t="s">
        <v>528</v>
      </c>
      <c r="E4" s="319" t="str">
        <f>+CONCATENATE(LEFT('1.1.sz.mell.'!C3,4),". 5. Módisítás után" )</f>
        <v>2018. 5. Módisítás után</v>
      </c>
      <c r="F4" s="320" t="s">
        <v>41</v>
      </c>
      <c r="G4" s="318" t="str">
        <f>+C4</f>
        <v>2018. évi eredeti előirányzat</v>
      </c>
      <c r="H4" s="321" t="str">
        <f>+D4</f>
        <v>Halmozott módosítás 2018.12.31.-ig</v>
      </c>
      <c r="I4" s="322" t="str">
        <f>+E4</f>
        <v>2018. 5. Módisítás után</v>
      </c>
      <c r="J4" s="376"/>
    </row>
    <row r="5" spans="1:10" s="29" customFormat="1" ht="13.5" thickBot="1" x14ac:dyDescent="0.25">
      <c r="A5" s="91" t="s">
        <v>352</v>
      </c>
      <c r="B5" s="92" t="s">
        <v>353</v>
      </c>
      <c r="C5" s="93" t="s">
        <v>354</v>
      </c>
      <c r="D5" s="207" t="s">
        <v>356</v>
      </c>
      <c r="E5" s="207" t="s">
        <v>437</v>
      </c>
      <c r="F5" s="92" t="s">
        <v>380</v>
      </c>
      <c r="G5" s="93" t="s">
        <v>358</v>
      </c>
      <c r="H5" s="93" t="s">
        <v>359</v>
      </c>
      <c r="I5" s="247" t="s">
        <v>438</v>
      </c>
      <c r="J5" s="376"/>
    </row>
    <row r="6" spans="1:10" ht="12.95" customHeight="1" x14ac:dyDescent="0.2">
      <c r="A6" s="95" t="s">
        <v>5</v>
      </c>
      <c r="B6" s="96" t="s">
        <v>272</v>
      </c>
      <c r="C6" s="79">
        <v>488762</v>
      </c>
      <c r="D6" s="79">
        <v>-332119</v>
      </c>
      <c r="E6" s="235">
        <f>C6+D6</f>
        <v>156643</v>
      </c>
      <c r="F6" s="96" t="s">
        <v>123</v>
      </c>
      <c r="G6" s="79">
        <v>1365005</v>
      </c>
      <c r="H6" s="213">
        <v>-993921</v>
      </c>
      <c r="I6" s="242">
        <f>G6+H6</f>
        <v>371084</v>
      </c>
      <c r="J6" s="376"/>
    </row>
    <row r="7" spans="1:10" x14ac:dyDescent="0.2">
      <c r="A7" s="97" t="s">
        <v>6</v>
      </c>
      <c r="B7" s="98" t="s">
        <v>273</v>
      </c>
      <c r="C7" s="80"/>
      <c r="D7" s="80"/>
      <c r="E7" s="235">
        <f t="shared" ref="E7:E16" si="0">C7+D7</f>
        <v>0</v>
      </c>
      <c r="F7" s="98" t="s">
        <v>278</v>
      </c>
      <c r="G7" s="80"/>
      <c r="H7" s="80"/>
      <c r="I7" s="243">
        <f t="shared" ref="I7:I29" si="1">G7+H7</f>
        <v>0</v>
      </c>
      <c r="J7" s="376"/>
    </row>
    <row r="8" spans="1:10" ht="12.95" customHeight="1" x14ac:dyDescent="0.2">
      <c r="A8" s="97" t="s">
        <v>7</v>
      </c>
      <c r="B8" s="98" t="s">
        <v>2</v>
      </c>
      <c r="C8" s="80">
        <v>31254</v>
      </c>
      <c r="D8" s="80">
        <v>-24600</v>
      </c>
      <c r="E8" s="235">
        <f t="shared" si="0"/>
        <v>6654</v>
      </c>
      <c r="F8" s="98" t="s">
        <v>109</v>
      </c>
      <c r="G8" s="80">
        <v>93916</v>
      </c>
      <c r="H8" s="80">
        <v>13892</v>
      </c>
      <c r="I8" s="243">
        <f t="shared" si="1"/>
        <v>107808</v>
      </c>
      <c r="J8" s="376"/>
    </row>
    <row r="9" spans="1:10" ht="12.95" customHeight="1" x14ac:dyDescent="0.2">
      <c r="A9" s="97" t="s">
        <v>8</v>
      </c>
      <c r="B9" s="98" t="s">
        <v>274</v>
      </c>
      <c r="C9" s="80">
        <v>4650</v>
      </c>
      <c r="D9" s="80">
        <v>20157</v>
      </c>
      <c r="E9" s="235">
        <f t="shared" si="0"/>
        <v>24807</v>
      </c>
      <c r="F9" s="98" t="s">
        <v>279</v>
      </c>
      <c r="G9" s="80"/>
      <c r="H9" s="80"/>
      <c r="I9" s="243">
        <f t="shared" si="1"/>
        <v>0</v>
      </c>
      <c r="J9" s="376"/>
    </row>
    <row r="10" spans="1:10" ht="12.75" customHeight="1" x14ac:dyDescent="0.2">
      <c r="A10" s="97" t="s">
        <v>9</v>
      </c>
      <c r="B10" s="98" t="s">
        <v>275</v>
      </c>
      <c r="C10" s="80"/>
      <c r="D10" s="80"/>
      <c r="E10" s="235">
        <f t="shared" si="0"/>
        <v>0</v>
      </c>
      <c r="F10" s="98" t="s">
        <v>125</v>
      </c>
      <c r="G10" s="80">
        <v>11426</v>
      </c>
      <c r="H10" s="80">
        <v>3214</v>
      </c>
      <c r="I10" s="243">
        <f t="shared" si="1"/>
        <v>14640</v>
      </c>
      <c r="J10" s="376"/>
    </row>
    <row r="11" spans="1:10" ht="12.95" customHeight="1" x14ac:dyDescent="0.2">
      <c r="A11" s="97" t="s">
        <v>10</v>
      </c>
      <c r="B11" s="98" t="s">
        <v>276</v>
      </c>
      <c r="C11" s="81"/>
      <c r="D11" s="81"/>
      <c r="E11" s="235">
        <f t="shared" si="0"/>
        <v>0</v>
      </c>
      <c r="F11" s="157" t="s">
        <v>459</v>
      </c>
      <c r="G11" s="80">
        <v>34665</v>
      </c>
      <c r="H11" s="80">
        <v>706067</v>
      </c>
      <c r="I11" s="243">
        <f t="shared" si="1"/>
        <v>740732</v>
      </c>
      <c r="J11" s="376"/>
    </row>
    <row r="12" spans="1:10" ht="12.95" customHeight="1" x14ac:dyDescent="0.2">
      <c r="A12" s="97" t="s">
        <v>11</v>
      </c>
      <c r="B12" s="30"/>
      <c r="C12" s="80"/>
      <c r="D12" s="80"/>
      <c r="E12" s="235">
        <f t="shared" si="0"/>
        <v>0</v>
      </c>
      <c r="F12" s="157"/>
      <c r="G12" s="80"/>
      <c r="H12" s="80"/>
      <c r="I12" s="243">
        <f t="shared" si="1"/>
        <v>0</v>
      </c>
      <c r="J12" s="376"/>
    </row>
    <row r="13" spans="1:10" ht="12.95" customHeight="1" x14ac:dyDescent="0.2">
      <c r="A13" s="97" t="s">
        <v>12</v>
      </c>
      <c r="B13" s="30"/>
      <c r="C13" s="80"/>
      <c r="D13" s="80"/>
      <c r="E13" s="235">
        <f t="shared" si="0"/>
        <v>0</v>
      </c>
      <c r="F13" s="158"/>
      <c r="G13" s="80"/>
      <c r="H13" s="80"/>
      <c r="I13" s="243">
        <f t="shared" si="1"/>
        <v>0</v>
      </c>
      <c r="J13" s="376"/>
    </row>
    <row r="14" spans="1:10" ht="12.95" customHeight="1" x14ac:dyDescent="0.2">
      <c r="A14" s="97" t="s">
        <v>13</v>
      </c>
      <c r="B14" s="155"/>
      <c r="C14" s="81"/>
      <c r="D14" s="81"/>
      <c r="E14" s="235">
        <f t="shared" si="0"/>
        <v>0</v>
      </c>
      <c r="F14" s="157"/>
      <c r="G14" s="80"/>
      <c r="H14" s="80"/>
      <c r="I14" s="243">
        <f t="shared" si="1"/>
        <v>0</v>
      </c>
      <c r="J14" s="376"/>
    </row>
    <row r="15" spans="1:10" x14ac:dyDescent="0.2">
      <c r="A15" s="97" t="s">
        <v>14</v>
      </c>
      <c r="B15" s="30"/>
      <c r="C15" s="81"/>
      <c r="D15" s="81"/>
      <c r="E15" s="235">
        <f t="shared" si="0"/>
        <v>0</v>
      </c>
      <c r="F15" s="157"/>
      <c r="G15" s="80"/>
      <c r="H15" s="80"/>
      <c r="I15" s="243">
        <f t="shared" si="1"/>
        <v>0</v>
      </c>
      <c r="J15" s="376"/>
    </row>
    <row r="16" spans="1:10" ht="12.95" customHeight="1" thickBot="1" x14ac:dyDescent="0.25">
      <c r="A16" s="127" t="s">
        <v>15</v>
      </c>
      <c r="B16" s="156"/>
      <c r="C16" s="129"/>
      <c r="D16" s="129"/>
      <c r="E16" s="235">
        <f t="shared" si="0"/>
        <v>0</v>
      </c>
      <c r="F16" s="128" t="s">
        <v>35</v>
      </c>
      <c r="G16" s="211"/>
      <c r="H16" s="211"/>
      <c r="I16" s="244">
        <f t="shared" si="1"/>
        <v>0</v>
      </c>
      <c r="J16" s="376"/>
    </row>
    <row r="17" spans="1:10" ht="15.95" customHeight="1" thickBot="1" x14ac:dyDescent="0.25">
      <c r="A17" s="100" t="s">
        <v>16</v>
      </c>
      <c r="B17" s="49" t="s">
        <v>286</v>
      </c>
      <c r="C17" s="83">
        <f>+C6+C8+C9+C11+C12+C13+C14+C15+C16</f>
        <v>524666</v>
      </c>
      <c r="D17" s="83">
        <f>+D6+D8+D9+D11+D12+D13+D14+D15+D16</f>
        <v>-336562</v>
      </c>
      <c r="E17" s="83">
        <f>+E6+E8+E9+E11+E12+E13+E14+E15+E16</f>
        <v>188104</v>
      </c>
      <c r="F17" s="49" t="s">
        <v>287</v>
      </c>
      <c r="G17" s="83">
        <f>+G6+G8+G10+G11+G12+G13+G14+G15+G16</f>
        <v>1505012</v>
      </c>
      <c r="H17" s="83">
        <f>+H6+H8+H10+H11+H12+H13+H14+H15+H16</f>
        <v>-270748</v>
      </c>
      <c r="I17" s="116">
        <f>+I6+I8+I10+I11+I12+I13+I14+I15+I16</f>
        <v>1234264</v>
      </c>
      <c r="J17" s="376"/>
    </row>
    <row r="18" spans="1:10" ht="12.95" customHeight="1" x14ac:dyDescent="0.2">
      <c r="A18" s="95" t="s">
        <v>17</v>
      </c>
      <c r="B18" s="108" t="s">
        <v>141</v>
      </c>
      <c r="C18" s="115">
        <f>+C19+C20+C21+C22+C23</f>
        <v>966464</v>
      </c>
      <c r="D18" s="115">
        <f>+D19+D20+D21+D22+D23</f>
        <v>0</v>
      </c>
      <c r="E18" s="115">
        <f>+E19+E20+E21+E22+E23</f>
        <v>966464</v>
      </c>
      <c r="F18" s="103" t="s">
        <v>113</v>
      </c>
      <c r="G18" s="212"/>
      <c r="H18" s="212"/>
      <c r="I18" s="245">
        <f t="shared" si="1"/>
        <v>0</v>
      </c>
      <c r="J18" s="376"/>
    </row>
    <row r="19" spans="1:10" ht="12.95" customHeight="1" x14ac:dyDescent="0.2">
      <c r="A19" s="97" t="s">
        <v>18</v>
      </c>
      <c r="B19" s="109" t="s">
        <v>130</v>
      </c>
      <c r="C19" s="40">
        <v>966464</v>
      </c>
      <c r="D19" s="40"/>
      <c r="E19" s="237">
        <f t="shared" ref="E19:E29" si="2">C19+D19</f>
        <v>966464</v>
      </c>
      <c r="F19" s="103" t="s">
        <v>116</v>
      </c>
      <c r="G19" s="40"/>
      <c r="H19" s="40"/>
      <c r="I19" s="241">
        <f t="shared" si="1"/>
        <v>0</v>
      </c>
      <c r="J19" s="376"/>
    </row>
    <row r="20" spans="1:10" ht="12.95" customHeight="1" x14ac:dyDescent="0.2">
      <c r="A20" s="95" t="s">
        <v>19</v>
      </c>
      <c r="B20" s="109" t="s">
        <v>131</v>
      </c>
      <c r="C20" s="40"/>
      <c r="D20" s="40"/>
      <c r="E20" s="237">
        <f t="shared" si="2"/>
        <v>0</v>
      </c>
      <c r="F20" s="103" t="s">
        <v>87</v>
      </c>
      <c r="G20" s="40"/>
      <c r="H20" s="40"/>
      <c r="I20" s="241">
        <f t="shared" si="1"/>
        <v>0</v>
      </c>
      <c r="J20" s="376"/>
    </row>
    <row r="21" spans="1:10" ht="12.95" customHeight="1" x14ac:dyDescent="0.2">
      <c r="A21" s="97" t="s">
        <v>20</v>
      </c>
      <c r="B21" s="109" t="s">
        <v>132</v>
      </c>
      <c r="C21" s="40"/>
      <c r="D21" s="40"/>
      <c r="E21" s="237">
        <f t="shared" si="2"/>
        <v>0</v>
      </c>
      <c r="F21" s="103" t="s">
        <v>88</v>
      </c>
      <c r="G21" s="40"/>
      <c r="H21" s="40"/>
      <c r="I21" s="241">
        <f t="shared" si="1"/>
        <v>0</v>
      </c>
      <c r="J21" s="376"/>
    </row>
    <row r="22" spans="1:10" ht="12.95" customHeight="1" x14ac:dyDescent="0.2">
      <c r="A22" s="95" t="s">
        <v>21</v>
      </c>
      <c r="B22" s="109" t="s">
        <v>133</v>
      </c>
      <c r="C22" s="40"/>
      <c r="D22" s="40"/>
      <c r="E22" s="237">
        <f t="shared" si="2"/>
        <v>0</v>
      </c>
      <c r="F22" s="102" t="s">
        <v>129</v>
      </c>
      <c r="G22" s="40"/>
      <c r="H22" s="40"/>
      <c r="I22" s="241">
        <f t="shared" si="1"/>
        <v>0</v>
      </c>
      <c r="J22" s="376"/>
    </row>
    <row r="23" spans="1:10" ht="12.95" customHeight="1" x14ac:dyDescent="0.2">
      <c r="A23" s="97" t="s">
        <v>22</v>
      </c>
      <c r="B23" s="110" t="s">
        <v>134</v>
      </c>
      <c r="C23" s="40"/>
      <c r="D23" s="40"/>
      <c r="E23" s="237">
        <f t="shared" si="2"/>
        <v>0</v>
      </c>
      <c r="F23" s="103" t="s">
        <v>117</v>
      </c>
      <c r="G23" s="40"/>
      <c r="H23" s="40"/>
      <c r="I23" s="241">
        <f t="shared" si="1"/>
        <v>0</v>
      </c>
      <c r="J23" s="376"/>
    </row>
    <row r="24" spans="1:10" ht="12.95" customHeight="1" x14ac:dyDescent="0.2">
      <c r="A24" s="95" t="s">
        <v>23</v>
      </c>
      <c r="B24" s="111" t="s">
        <v>135</v>
      </c>
      <c r="C24" s="105">
        <f>+C25+C26+C27+C28+C29</f>
        <v>0</v>
      </c>
      <c r="D24" s="105">
        <f>+D25+D26+D27+D28+D29</f>
        <v>0</v>
      </c>
      <c r="E24" s="105">
        <f>+E25+E26+E27+E28+E29</f>
        <v>0</v>
      </c>
      <c r="F24" s="112" t="s">
        <v>115</v>
      </c>
      <c r="G24" s="40"/>
      <c r="H24" s="40"/>
      <c r="I24" s="241">
        <f t="shared" si="1"/>
        <v>0</v>
      </c>
      <c r="J24" s="376"/>
    </row>
    <row r="25" spans="1:10" ht="12.95" customHeight="1" x14ac:dyDescent="0.2">
      <c r="A25" s="97" t="s">
        <v>24</v>
      </c>
      <c r="B25" s="110" t="s">
        <v>136</v>
      </c>
      <c r="C25" s="40"/>
      <c r="D25" s="40"/>
      <c r="E25" s="237">
        <f t="shared" si="2"/>
        <v>0</v>
      </c>
      <c r="F25" s="112" t="s">
        <v>280</v>
      </c>
      <c r="G25" s="40"/>
      <c r="H25" s="40"/>
      <c r="I25" s="241">
        <f t="shared" si="1"/>
        <v>0</v>
      </c>
      <c r="J25" s="376"/>
    </row>
    <row r="26" spans="1:10" ht="12.95" customHeight="1" x14ac:dyDescent="0.2">
      <c r="A26" s="95" t="s">
        <v>25</v>
      </c>
      <c r="B26" s="110" t="s">
        <v>137</v>
      </c>
      <c r="C26" s="40"/>
      <c r="D26" s="40"/>
      <c r="E26" s="237">
        <f t="shared" si="2"/>
        <v>0</v>
      </c>
      <c r="F26" s="107"/>
      <c r="G26" s="40"/>
      <c r="H26" s="40"/>
      <c r="I26" s="241">
        <f t="shared" si="1"/>
        <v>0</v>
      </c>
      <c r="J26" s="376"/>
    </row>
    <row r="27" spans="1:10" ht="12.95" customHeight="1" x14ac:dyDescent="0.2">
      <c r="A27" s="97" t="s">
        <v>26</v>
      </c>
      <c r="B27" s="109" t="s">
        <v>138</v>
      </c>
      <c r="C27" s="40"/>
      <c r="D27" s="40"/>
      <c r="E27" s="237">
        <f t="shared" si="2"/>
        <v>0</v>
      </c>
      <c r="F27" s="47"/>
      <c r="G27" s="40"/>
      <c r="H27" s="40"/>
      <c r="I27" s="241">
        <f t="shared" si="1"/>
        <v>0</v>
      </c>
      <c r="J27" s="376"/>
    </row>
    <row r="28" spans="1:10" ht="12.95" customHeight="1" x14ac:dyDescent="0.2">
      <c r="A28" s="95" t="s">
        <v>27</v>
      </c>
      <c r="B28" s="113" t="s">
        <v>139</v>
      </c>
      <c r="C28" s="40"/>
      <c r="D28" s="40"/>
      <c r="E28" s="237">
        <f t="shared" si="2"/>
        <v>0</v>
      </c>
      <c r="F28" s="30"/>
      <c r="G28" s="40"/>
      <c r="H28" s="40"/>
      <c r="I28" s="241">
        <f t="shared" si="1"/>
        <v>0</v>
      </c>
      <c r="J28" s="376"/>
    </row>
    <row r="29" spans="1:10" ht="12.95" customHeight="1" thickBot="1" x14ac:dyDescent="0.25">
      <c r="A29" s="97" t="s">
        <v>28</v>
      </c>
      <c r="B29" s="114" t="s">
        <v>140</v>
      </c>
      <c r="C29" s="40"/>
      <c r="D29" s="40"/>
      <c r="E29" s="237">
        <f t="shared" si="2"/>
        <v>0</v>
      </c>
      <c r="F29" s="47"/>
      <c r="G29" s="40"/>
      <c r="H29" s="40"/>
      <c r="I29" s="241">
        <f t="shared" si="1"/>
        <v>0</v>
      </c>
      <c r="J29" s="376"/>
    </row>
    <row r="30" spans="1:10" ht="21.75" customHeight="1" thickBot="1" x14ac:dyDescent="0.25">
      <c r="A30" s="100" t="s">
        <v>29</v>
      </c>
      <c r="B30" s="49" t="s">
        <v>277</v>
      </c>
      <c r="C30" s="83">
        <f>+C18+C24</f>
        <v>966464</v>
      </c>
      <c r="D30" s="83">
        <f>+D18+D24</f>
        <v>0</v>
      </c>
      <c r="E30" s="83">
        <f>+E18+E24</f>
        <v>966464</v>
      </c>
      <c r="F30" s="49" t="s">
        <v>281</v>
      </c>
      <c r="G30" s="83">
        <f>SUM(G18:G29)</f>
        <v>0</v>
      </c>
      <c r="H30" s="83">
        <f>SUM(H18:H29)</f>
        <v>0</v>
      </c>
      <c r="I30" s="116">
        <f>SUM(I18:I29)</f>
        <v>0</v>
      </c>
      <c r="J30" s="376"/>
    </row>
    <row r="31" spans="1:10" ht="13.5" thickBot="1" x14ac:dyDescent="0.25">
      <c r="A31" s="100" t="s">
        <v>30</v>
      </c>
      <c r="B31" s="106" t="s">
        <v>282</v>
      </c>
      <c r="C31" s="248">
        <f>+C17+C30</f>
        <v>1491130</v>
      </c>
      <c r="D31" s="248">
        <f>+D17+D30</f>
        <v>-336562</v>
      </c>
      <c r="E31" s="249">
        <f>+E17+E30</f>
        <v>1154568</v>
      </c>
      <c r="F31" s="106" t="s">
        <v>283</v>
      </c>
      <c r="G31" s="248">
        <f>+G17+G30</f>
        <v>1505012</v>
      </c>
      <c r="H31" s="248">
        <f>+H17+H30</f>
        <v>-270748</v>
      </c>
      <c r="I31" s="249">
        <f>+I17+I30</f>
        <v>1234264</v>
      </c>
      <c r="J31" s="376"/>
    </row>
    <row r="32" spans="1:10" ht="13.5" thickBot="1" x14ac:dyDescent="0.25">
      <c r="A32" s="100" t="s">
        <v>31</v>
      </c>
      <c r="B32" s="106" t="s">
        <v>91</v>
      </c>
      <c r="C32" s="248">
        <f>IF(C17-G17&lt;0,G17-C17,"-")</f>
        <v>980346</v>
      </c>
      <c r="D32" s="248">
        <f>IF(D17-H17&lt;0,H17-D17,"-")</f>
        <v>65814</v>
      </c>
      <c r="E32" s="249">
        <f>IF(E17-I17&lt;0,I17-E17,"-")</f>
        <v>1046160</v>
      </c>
      <c r="F32" s="106" t="s">
        <v>92</v>
      </c>
      <c r="G32" s="248" t="str">
        <f>IF(C17-G17&gt;0,C17-G17,"-")</f>
        <v>-</v>
      </c>
      <c r="H32" s="248" t="str">
        <f>IF(D17-H17&gt;0,D17-H17,"-")</f>
        <v>-</v>
      </c>
      <c r="I32" s="249" t="str">
        <f>IF(E17-I17&gt;0,E17-I17,"-")</f>
        <v>-</v>
      </c>
      <c r="J32" s="376"/>
    </row>
    <row r="33" spans="1:10" ht="13.5" thickBot="1" x14ac:dyDescent="0.25">
      <c r="A33" s="100" t="s">
        <v>32</v>
      </c>
      <c r="B33" s="106" t="s">
        <v>441</v>
      </c>
      <c r="C33" s="248">
        <f>IF(C31-G31&lt;0,G31-C31,"-")</f>
        <v>13882</v>
      </c>
      <c r="D33" s="248">
        <f>IF(D31-H31&lt;0,H31-D31,"-")</f>
        <v>65814</v>
      </c>
      <c r="E33" s="248">
        <f>IF(E31-I31&lt;0,I31-E31,"-")</f>
        <v>79696</v>
      </c>
      <c r="F33" s="106" t="s">
        <v>442</v>
      </c>
      <c r="G33" s="248" t="str">
        <f>IF(C31-G31&gt;0,C31-G31,"-")</f>
        <v>-</v>
      </c>
      <c r="H33" s="248" t="str">
        <f>IF(D31-H31&gt;0,D31-H31,"-")</f>
        <v>-</v>
      </c>
      <c r="I33" s="250" t="str">
        <f>IF(E31-I31&gt;0,E31-I31,"-")</f>
        <v>-</v>
      </c>
      <c r="J33" s="37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workbookViewId="0">
      <selection activeCell="D30" sqref="D30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4" t="s">
        <v>436</v>
      </c>
      <c r="E1" s="215" t="s">
        <v>86</v>
      </c>
    </row>
    <row r="3" spans="1:5" x14ac:dyDescent="0.2">
      <c r="A3" s="216"/>
      <c r="B3" s="217"/>
      <c r="C3" s="216"/>
      <c r="D3" s="218"/>
      <c r="E3" s="217"/>
    </row>
    <row r="4" spans="1:5" ht="15.75" x14ac:dyDescent="0.25">
      <c r="A4" s="61" t="str">
        <f>+ÖSSZEFÜGGÉSEK!A6</f>
        <v>2018. évi eredeti előirányzat BEVÉTELEK</v>
      </c>
      <c r="B4" s="219"/>
      <c r="C4" s="220"/>
      <c r="D4" s="218"/>
      <c r="E4" s="217"/>
    </row>
    <row r="5" spans="1:5" x14ac:dyDescent="0.2">
      <c r="A5" s="216"/>
      <c r="B5" s="217"/>
      <c r="C5" s="216"/>
      <c r="D5" s="218"/>
      <c r="E5" s="217"/>
    </row>
    <row r="6" spans="1:5" x14ac:dyDescent="0.2">
      <c r="A6" s="216" t="s">
        <v>402</v>
      </c>
      <c r="B6" s="217">
        <f>+'1.1.sz.mell.'!C63</f>
        <v>1684607</v>
      </c>
      <c r="C6" s="216" t="s">
        <v>382</v>
      </c>
      <c r="D6" s="218">
        <f>+'2.1.sz.mell  '!C18+'2.2.sz.mell  '!C17</f>
        <v>1684607</v>
      </c>
      <c r="E6" s="217">
        <f>+B6-D6</f>
        <v>0</v>
      </c>
    </row>
    <row r="7" spans="1:5" x14ac:dyDescent="0.2">
      <c r="A7" s="216" t="s">
        <v>418</v>
      </c>
      <c r="B7" s="217">
        <f>+'1.1.sz.mell.'!C87</f>
        <v>1113210</v>
      </c>
      <c r="C7" s="216" t="s">
        <v>388</v>
      </c>
      <c r="D7" s="218">
        <f>+'2.1.sz.mell  '!C29+'2.2.sz.mell  '!C30</f>
        <v>1113210</v>
      </c>
      <c r="E7" s="217">
        <f>+B7-D7</f>
        <v>0</v>
      </c>
    </row>
    <row r="8" spans="1:5" x14ac:dyDescent="0.2">
      <c r="A8" s="216" t="s">
        <v>419</v>
      </c>
      <c r="B8" s="217">
        <f>+'1.1.sz.mell.'!C88</f>
        <v>2797817</v>
      </c>
      <c r="C8" s="216" t="s">
        <v>389</v>
      </c>
      <c r="D8" s="218">
        <f>+'2.1.sz.mell  '!C30+'2.2.sz.mell  '!C31</f>
        <v>2797817</v>
      </c>
      <c r="E8" s="217">
        <f>+B8-D8</f>
        <v>0</v>
      </c>
    </row>
    <row r="9" spans="1:5" x14ac:dyDescent="0.2">
      <c r="A9" s="216"/>
      <c r="B9" s="217"/>
      <c r="C9" s="216"/>
      <c r="D9" s="218"/>
      <c r="E9" s="217"/>
    </row>
    <row r="10" spans="1:5" ht="15.75" x14ac:dyDescent="0.25">
      <c r="A10" s="61" t="str">
        <f>+ÖSSZEFÜGGÉSEK!A13</f>
        <v>2018. évi előirányzat módosítások BEVÉTELEK</v>
      </c>
      <c r="B10" s="219"/>
      <c r="C10" s="220"/>
      <c r="D10" s="218"/>
      <c r="E10" s="217"/>
    </row>
    <row r="11" spans="1:5" x14ac:dyDescent="0.2">
      <c r="A11" s="216"/>
      <c r="B11" s="217"/>
      <c r="C11" s="216"/>
      <c r="D11" s="218"/>
      <c r="E11" s="217"/>
    </row>
    <row r="12" spans="1:5" x14ac:dyDescent="0.2">
      <c r="A12" s="216" t="s">
        <v>403</v>
      </c>
      <c r="B12" s="217">
        <f>+'1.1.sz.mell.'!F63</f>
        <v>-504954</v>
      </c>
      <c r="C12" s="216" t="s">
        <v>383</v>
      </c>
      <c r="D12" s="218">
        <f>+'2.1.sz.mell  '!D18+'2.2.sz.mell  '!D17</f>
        <v>-504954</v>
      </c>
      <c r="E12" s="217">
        <f>+B12-D12</f>
        <v>0</v>
      </c>
    </row>
    <row r="13" spans="1:5" x14ac:dyDescent="0.2">
      <c r="A13" s="216" t="s">
        <v>404</v>
      </c>
      <c r="B13" s="217">
        <f>+'1.1.sz.mell.'!F87</f>
        <v>27875</v>
      </c>
      <c r="C13" s="216" t="s">
        <v>390</v>
      </c>
      <c r="D13" s="218">
        <f>+'2.1.sz.mell  '!D29+'2.2.sz.mell  '!D30</f>
        <v>27875</v>
      </c>
      <c r="E13" s="217">
        <f>+B13-D13</f>
        <v>0</v>
      </c>
    </row>
    <row r="14" spans="1:5" x14ac:dyDescent="0.2">
      <c r="A14" s="216" t="s">
        <v>405</v>
      </c>
      <c r="B14" s="217">
        <f>+'1.1.sz.mell.'!F88</f>
        <v>-477079</v>
      </c>
      <c r="C14" s="216" t="s">
        <v>391</v>
      </c>
      <c r="D14" s="218">
        <f>+'2.1.sz.mell  '!D30+'2.2.sz.mell  '!D31</f>
        <v>-477079</v>
      </c>
      <c r="E14" s="217">
        <f>+B14-D14</f>
        <v>0</v>
      </c>
    </row>
    <row r="15" spans="1:5" x14ac:dyDescent="0.2">
      <c r="A15" s="216"/>
      <c r="B15" s="217"/>
      <c r="C15" s="216"/>
      <c r="D15" s="218"/>
      <c r="E15" s="217"/>
    </row>
    <row r="16" spans="1:5" ht="14.25" x14ac:dyDescent="0.2">
      <c r="A16" s="221" t="str">
        <f>+ÖSSZEFÜGGÉSEK!A19</f>
        <v>2018. módosítás utáni módosított előrirányzatok BEVÉTELEK</v>
      </c>
      <c r="C16" s="220"/>
      <c r="D16" s="218"/>
      <c r="E16" s="217"/>
    </row>
    <row r="17" spans="1:5" x14ac:dyDescent="0.2">
      <c r="A17" s="216"/>
      <c r="B17" s="217"/>
      <c r="C17" s="216"/>
      <c r="D17" s="218"/>
      <c r="E17" s="217"/>
    </row>
    <row r="18" spans="1:5" x14ac:dyDescent="0.2">
      <c r="A18" s="216" t="s">
        <v>406</v>
      </c>
      <c r="B18" s="217">
        <f>+'1.1.sz.mell.'!G63</f>
        <v>1179653</v>
      </c>
      <c r="C18" s="216" t="s">
        <v>384</v>
      </c>
      <c r="D18" s="218">
        <f>+'2.1.sz.mell  '!E18+'2.2.sz.mell  '!E17</f>
        <v>1179653</v>
      </c>
      <c r="E18" s="217">
        <f>+B18-D18</f>
        <v>0</v>
      </c>
    </row>
    <row r="19" spans="1:5" x14ac:dyDescent="0.2">
      <c r="A19" s="216" t="s">
        <v>407</v>
      </c>
      <c r="B19" s="217">
        <f>+'1.1.sz.mell.'!G87</f>
        <v>1141085</v>
      </c>
      <c r="C19" s="216" t="s">
        <v>392</v>
      </c>
      <c r="D19" s="218">
        <f>+'2.1.sz.mell  '!E29+'2.2.sz.mell  '!E30</f>
        <v>1141085</v>
      </c>
      <c r="E19" s="217">
        <f>+B19-D19</f>
        <v>0</v>
      </c>
    </row>
    <row r="20" spans="1:5" x14ac:dyDescent="0.2">
      <c r="A20" s="216" t="s">
        <v>408</v>
      </c>
      <c r="B20" s="217">
        <f>+'1.1.sz.mell.'!G88</f>
        <v>2320738</v>
      </c>
      <c r="C20" s="216" t="s">
        <v>393</v>
      </c>
      <c r="D20" s="218">
        <f>+'2.1.sz.mell  '!E30+'2.2.sz.mell  '!E31</f>
        <v>2320738</v>
      </c>
      <c r="E20" s="217">
        <f>+B20-D20</f>
        <v>0</v>
      </c>
    </row>
    <row r="21" spans="1:5" x14ac:dyDescent="0.2">
      <c r="A21" s="216"/>
      <c r="B21" s="217"/>
      <c r="C21" s="216"/>
      <c r="D21" s="218"/>
      <c r="E21" s="217"/>
    </row>
    <row r="22" spans="1:5" ht="15.75" x14ac:dyDescent="0.25">
      <c r="A22" s="61" t="str">
        <f>+ÖSSZEFÜGGÉSEK!A25</f>
        <v>2018. évi eredeti előirányzat KIADÁSOK</v>
      </c>
      <c r="B22" s="219"/>
      <c r="C22" s="220"/>
      <c r="D22" s="218"/>
      <c r="E22" s="217"/>
    </row>
    <row r="23" spans="1:5" x14ac:dyDescent="0.2">
      <c r="A23" s="216"/>
      <c r="B23" s="217"/>
      <c r="C23" s="216"/>
      <c r="D23" s="218"/>
      <c r="E23" s="217"/>
    </row>
    <row r="24" spans="1:5" x14ac:dyDescent="0.2">
      <c r="A24" s="216" t="s">
        <v>420</v>
      </c>
      <c r="B24" s="217">
        <f>+'1.1.sz.mell.'!C130</f>
        <v>2782590</v>
      </c>
      <c r="C24" s="216" t="s">
        <v>385</v>
      </c>
      <c r="D24" s="218">
        <f>+'2.1.sz.mell  '!G18+'2.2.sz.mell  '!G17</f>
        <v>2782590</v>
      </c>
      <c r="E24" s="217">
        <f>+B24-D24</f>
        <v>0</v>
      </c>
    </row>
    <row r="25" spans="1:5" x14ac:dyDescent="0.2">
      <c r="A25" s="216" t="s">
        <v>410</v>
      </c>
      <c r="B25" s="217">
        <f>+'1.1.sz.mell.'!C155</f>
        <v>15227</v>
      </c>
      <c r="C25" s="216" t="s">
        <v>394</v>
      </c>
      <c r="D25" s="218">
        <f>+'2.1.sz.mell  '!G29+'2.2.sz.mell  '!G30</f>
        <v>15227</v>
      </c>
      <c r="E25" s="217">
        <f>+B25-D25</f>
        <v>0</v>
      </c>
    </row>
    <row r="26" spans="1:5" x14ac:dyDescent="0.2">
      <c r="A26" s="216" t="s">
        <v>411</v>
      </c>
      <c r="B26" s="217">
        <f>+'1.1.sz.mell.'!C156</f>
        <v>2797817</v>
      </c>
      <c r="C26" s="216" t="s">
        <v>395</v>
      </c>
      <c r="D26" s="218">
        <f>+'2.1.sz.mell  '!G30+'2.2.sz.mell  '!G31</f>
        <v>2797817</v>
      </c>
      <c r="E26" s="217">
        <f>+B26-D26</f>
        <v>0</v>
      </c>
    </row>
    <row r="27" spans="1:5" x14ac:dyDescent="0.2">
      <c r="A27" s="216"/>
      <c r="B27" s="217"/>
      <c r="C27" s="216"/>
      <c r="D27" s="218"/>
      <c r="E27" s="217"/>
    </row>
    <row r="28" spans="1:5" ht="15.75" x14ac:dyDescent="0.25">
      <c r="A28" s="61" t="str">
        <f>+ÖSSZEFÜGGÉSEK!A31</f>
        <v>2018. évi előirányzat módosítások KIADÁSOK</v>
      </c>
      <c r="B28" s="219"/>
      <c r="C28" s="220"/>
      <c r="D28" s="218"/>
      <c r="E28" s="217"/>
    </row>
    <row r="29" spans="1:5" x14ac:dyDescent="0.2">
      <c r="A29" s="216"/>
      <c r="B29" s="217"/>
      <c r="C29" s="216"/>
      <c r="D29" s="218"/>
      <c r="E29" s="217"/>
    </row>
    <row r="30" spans="1:5" x14ac:dyDescent="0.2">
      <c r="A30" s="216" t="s">
        <v>412</v>
      </c>
      <c r="B30" s="217">
        <f>+'1.1.sz.mell.'!F130</f>
        <v>-477079</v>
      </c>
      <c r="C30" s="216" t="s">
        <v>386</v>
      </c>
      <c r="D30" s="218">
        <f>+'2.1.sz.mell  '!H18+'2.2.sz.mell  '!H17</f>
        <v>-477079</v>
      </c>
      <c r="E30" s="217">
        <f>+B30-D30</f>
        <v>0</v>
      </c>
    </row>
    <row r="31" spans="1:5" x14ac:dyDescent="0.2">
      <c r="A31" s="216" t="s">
        <v>413</v>
      </c>
      <c r="B31" s="217">
        <f>+'1.1.sz.mell.'!F155</f>
        <v>0</v>
      </c>
      <c r="C31" s="216" t="s">
        <v>396</v>
      </c>
      <c r="D31" s="218">
        <f>+'2.1.sz.mell  '!H29+'2.2.sz.mell  '!H30</f>
        <v>0</v>
      </c>
      <c r="E31" s="217">
        <f>+B31-D31</f>
        <v>0</v>
      </c>
    </row>
    <row r="32" spans="1:5" x14ac:dyDescent="0.2">
      <c r="A32" s="216" t="s">
        <v>414</v>
      </c>
      <c r="B32" s="217">
        <f>+'1.1.sz.mell.'!F156</f>
        <v>-477079</v>
      </c>
      <c r="C32" s="216" t="s">
        <v>397</v>
      </c>
      <c r="D32" s="218">
        <f>+'2.1.sz.mell  '!H30+'2.2.sz.mell  '!H31</f>
        <v>-477079</v>
      </c>
      <c r="E32" s="217">
        <f>+B32-D32</f>
        <v>0</v>
      </c>
    </row>
    <row r="33" spans="1:5" x14ac:dyDescent="0.2">
      <c r="A33" s="216"/>
      <c r="B33" s="217"/>
      <c r="C33" s="216"/>
      <c r="D33" s="218"/>
      <c r="E33" s="217"/>
    </row>
    <row r="34" spans="1:5" ht="15.75" x14ac:dyDescent="0.25">
      <c r="A34" s="61" t="str">
        <f>+ÖSSZEFÜGGÉSEK!A37</f>
        <v>2018. módosítás utáni módosított előirányzatok KIADÁSOK</v>
      </c>
      <c r="B34" s="219"/>
      <c r="C34" s="220"/>
      <c r="D34" s="218"/>
      <c r="E34" s="217"/>
    </row>
    <row r="35" spans="1:5" x14ac:dyDescent="0.2">
      <c r="A35" s="216"/>
      <c r="B35" s="217"/>
      <c r="C35" s="216"/>
      <c r="D35" s="218"/>
      <c r="E35" s="217"/>
    </row>
    <row r="36" spans="1:5" x14ac:dyDescent="0.2">
      <c r="A36" s="216" t="s">
        <v>415</v>
      </c>
      <c r="B36" s="217">
        <f>+'1.1.sz.mell.'!G130</f>
        <v>2305511</v>
      </c>
      <c r="C36" s="216" t="s">
        <v>387</v>
      </c>
      <c r="D36" s="218">
        <f>+'2.1.sz.mell  '!I18+'2.2.sz.mell  '!I17</f>
        <v>2305511</v>
      </c>
      <c r="E36" s="217">
        <f>+B36-D36</f>
        <v>0</v>
      </c>
    </row>
    <row r="37" spans="1:5" x14ac:dyDescent="0.2">
      <c r="A37" s="216" t="s">
        <v>416</v>
      </c>
      <c r="B37" s="217">
        <f>+'1.1.sz.mell.'!G155</f>
        <v>15227</v>
      </c>
      <c r="C37" s="216" t="s">
        <v>398</v>
      </c>
      <c r="D37" s="218">
        <f>+'2.1.sz.mell  '!I29+'2.2.sz.mell  '!I30</f>
        <v>15227</v>
      </c>
      <c r="E37" s="217">
        <f>+B37-D37</f>
        <v>0</v>
      </c>
    </row>
    <row r="38" spans="1:5" x14ac:dyDescent="0.2">
      <c r="A38" s="216" t="s">
        <v>421</v>
      </c>
      <c r="B38" s="217">
        <f>+'1.1.sz.mell.'!G156</f>
        <v>2320738</v>
      </c>
      <c r="C38" s="216" t="s">
        <v>399</v>
      </c>
      <c r="D38" s="218">
        <f>+'2.1.sz.mell  '!I30+'2.2.sz.mell  '!I31</f>
        <v>2320738</v>
      </c>
      <c r="E38" s="217">
        <f>+B38-D38</f>
        <v>0</v>
      </c>
    </row>
  </sheetData>
  <phoneticPr fontId="26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topLeftCell="A13" zoomScale="80" zoomScaleNormal="80" workbookViewId="0">
      <selection activeCell="G29" sqref="G29"/>
    </sheetView>
  </sheetViews>
  <sheetFormatPr defaultRowHeight="12.75" x14ac:dyDescent="0.2"/>
  <cols>
    <col min="1" max="1" width="50.5" style="28" customWidth="1"/>
    <col min="2" max="9" width="15.83203125" style="27" customWidth="1"/>
    <col min="10" max="10" width="16" style="27" bestFit="1" customWidth="1"/>
    <col min="11" max="11" width="12.83203125" style="27" customWidth="1"/>
    <col min="12" max="12" width="13.83203125" style="27" customWidth="1"/>
    <col min="13" max="16384" width="9.33203125" style="27"/>
  </cols>
  <sheetData>
    <row r="1" spans="1:10" ht="25.5" customHeight="1" x14ac:dyDescent="0.2">
      <c r="A1" s="378" t="s">
        <v>0</v>
      </c>
      <c r="B1" s="378"/>
      <c r="C1" s="378"/>
      <c r="D1" s="378"/>
      <c r="E1" s="378"/>
      <c r="F1" s="378"/>
      <c r="G1" s="378"/>
      <c r="H1" s="378"/>
      <c r="I1" s="378"/>
    </row>
    <row r="2" spans="1:10" ht="22.5" customHeight="1" thickBot="1" x14ac:dyDescent="0.3">
      <c r="I2" s="31">
        <f>'2.2.sz.mell  '!I2</f>
        <v>0</v>
      </c>
    </row>
    <row r="3" spans="1:10" s="29" customFormat="1" ht="48.75" thickBot="1" x14ac:dyDescent="0.25">
      <c r="A3" s="56" t="s">
        <v>44</v>
      </c>
      <c r="B3" s="57" t="s">
        <v>45</v>
      </c>
      <c r="C3" s="57" t="s">
        <v>46</v>
      </c>
      <c r="D3" s="57" t="str">
        <f>+CONCATENATE("Felhasználás   ",LEFT(ÖSSZEFÜGGÉSEK!A6,4)-1,". XII. 31-ig")</f>
        <v>Felhasználás   2017. XII. 31-ig</v>
      </c>
      <c r="E3" s="57" t="str">
        <f>+CONCATENATE(LEFT(ÖSSZEFÜGGÉSEK!A6,4),". évi",CHAR(10),"eredeti előirányzat")</f>
        <v>2018. évi
eredeti előirányzat</v>
      </c>
      <c r="F3" s="321" t="s">
        <v>447</v>
      </c>
      <c r="G3" s="321" t="s">
        <v>522</v>
      </c>
      <c r="H3" s="321" t="s">
        <v>451</v>
      </c>
      <c r="I3" s="323" t="s">
        <v>519</v>
      </c>
    </row>
    <row r="4" spans="1:10" ht="12" customHeight="1" thickBot="1" x14ac:dyDescent="0.25">
      <c r="A4" s="32" t="s">
        <v>352</v>
      </c>
      <c r="B4" s="33" t="s">
        <v>353</v>
      </c>
      <c r="C4" s="33" t="s">
        <v>354</v>
      </c>
      <c r="D4" s="33" t="s">
        <v>356</v>
      </c>
      <c r="E4" s="33" t="s">
        <v>355</v>
      </c>
      <c r="F4" s="33" t="s">
        <v>357</v>
      </c>
      <c r="G4" s="33" t="s">
        <v>358</v>
      </c>
      <c r="H4" s="324" t="s">
        <v>450</v>
      </c>
      <c r="I4" s="325" t="s">
        <v>449</v>
      </c>
    </row>
    <row r="5" spans="1:10" ht="15" x14ac:dyDescent="0.2">
      <c r="A5" s="339" t="s">
        <v>461</v>
      </c>
      <c r="B5" s="340">
        <v>2000</v>
      </c>
      <c r="C5" s="341" t="s">
        <v>479</v>
      </c>
      <c r="D5" s="340"/>
      <c r="E5" s="340">
        <v>2000</v>
      </c>
      <c r="F5" s="340">
        <v>-1500</v>
      </c>
      <c r="G5" s="340"/>
      <c r="H5" s="340">
        <f>F5+G5</f>
        <v>-1500</v>
      </c>
      <c r="I5" s="342">
        <f>E5+H5</f>
        <v>500</v>
      </c>
      <c r="J5" s="27" t="s">
        <v>515</v>
      </c>
    </row>
    <row r="6" spans="1:10" ht="15.95" customHeight="1" x14ac:dyDescent="0.2">
      <c r="A6" s="343" t="s">
        <v>462</v>
      </c>
      <c r="B6" s="340">
        <v>1500</v>
      </c>
      <c r="C6" s="341" t="s">
        <v>479</v>
      </c>
      <c r="D6" s="340"/>
      <c r="E6" s="340">
        <v>1500</v>
      </c>
      <c r="F6" s="340"/>
      <c r="G6" s="340"/>
      <c r="H6" s="340">
        <f>F6+G6</f>
        <v>0</v>
      </c>
      <c r="I6" s="342">
        <f>E6+H6</f>
        <v>1500</v>
      </c>
      <c r="J6" s="27" t="s">
        <v>515</v>
      </c>
    </row>
    <row r="7" spans="1:10" ht="15.95" customHeight="1" x14ac:dyDescent="0.2">
      <c r="A7" s="339" t="s">
        <v>463</v>
      </c>
      <c r="B7" s="340">
        <v>10000</v>
      </c>
      <c r="C7" s="341" t="s">
        <v>479</v>
      </c>
      <c r="D7" s="340"/>
      <c r="E7" s="340">
        <v>10000</v>
      </c>
      <c r="F7" s="340">
        <v>-10000</v>
      </c>
      <c r="G7" s="340"/>
      <c r="H7" s="340">
        <f t="shared" ref="H7:H33" si="0">F7+G7</f>
        <v>-10000</v>
      </c>
      <c r="I7" s="342">
        <f t="shared" ref="I7:I33" si="1">E7+H7</f>
        <v>0</v>
      </c>
      <c r="J7" s="27" t="s">
        <v>515</v>
      </c>
    </row>
    <row r="8" spans="1:10" ht="30" x14ac:dyDescent="0.2">
      <c r="A8" s="343" t="s">
        <v>464</v>
      </c>
      <c r="B8" s="340">
        <v>6000</v>
      </c>
      <c r="C8" s="341" t="s">
        <v>479</v>
      </c>
      <c r="D8" s="340"/>
      <c r="E8" s="340">
        <v>6000</v>
      </c>
      <c r="F8" s="340"/>
      <c r="G8" s="340"/>
      <c r="H8" s="340">
        <f t="shared" si="0"/>
        <v>0</v>
      </c>
      <c r="I8" s="342">
        <f t="shared" si="1"/>
        <v>6000</v>
      </c>
      <c r="J8" s="27" t="s">
        <v>515</v>
      </c>
    </row>
    <row r="9" spans="1:10" ht="15.95" customHeight="1" x14ac:dyDescent="0.2">
      <c r="A9" s="343" t="s">
        <v>465</v>
      </c>
      <c r="B9" s="340">
        <v>11000</v>
      </c>
      <c r="C9" s="341" t="s">
        <v>479</v>
      </c>
      <c r="D9" s="340"/>
      <c r="E9" s="340">
        <v>11000</v>
      </c>
      <c r="F9" s="340">
        <v>-11000</v>
      </c>
      <c r="G9" s="340"/>
      <c r="H9" s="340">
        <f t="shared" si="0"/>
        <v>-11000</v>
      </c>
      <c r="I9" s="342">
        <f t="shared" si="1"/>
        <v>0</v>
      </c>
      <c r="J9" s="27" t="s">
        <v>515</v>
      </c>
    </row>
    <row r="10" spans="1:10" ht="15.95" customHeight="1" x14ac:dyDescent="0.2">
      <c r="A10" s="343" t="s">
        <v>466</v>
      </c>
      <c r="B10" s="340">
        <v>1505</v>
      </c>
      <c r="C10" s="341" t="s">
        <v>479</v>
      </c>
      <c r="D10" s="340"/>
      <c r="E10" s="340">
        <v>1505</v>
      </c>
      <c r="F10" s="340"/>
      <c r="G10" s="340"/>
      <c r="H10" s="340">
        <f t="shared" si="0"/>
        <v>0</v>
      </c>
      <c r="I10" s="342">
        <f t="shared" si="1"/>
        <v>1505</v>
      </c>
      <c r="J10" s="27" t="s">
        <v>515</v>
      </c>
    </row>
    <row r="11" spans="1:10" ht="26.25" customHeight="1" x14ac:dyDescent="0.2">
      <c r="A11" s="343" t="s">
        <v>526</v>
      </c>
      <c r="B11" s="340"/>
      <c r="C11" s="341"/>
      <c r="D11" s="340"/>
      <c r="E11" s="340"/>
      <c r="F11" s="340"/>
      <c r="G11" s="340">
        <v>574</v>
      </c>
      <c r="H11" s="340">
        <v>574</v>
      </c>
      <c r="I11" s="342">
        <v>574</v>
      </c>
    </row>
    <row r="12" spans="1:10" ht="15.95" customHeight="1" x14ac:dyDescent="0.2">
      <c r="A12" s="343" t="s">
        <v>467</v>
      </c>
      <c r="B12" s="340">
        <v>800</v>
      </c>
      <c r="C12" s="341" t="s">
        <v>479</v>
      </c>
      <c r="D12" s="340"/>
      <c r="E12" s="340">
        <v>800</v>
      </c>
      <c r="F12" s="340"/>
      <c r="G12" s="340">
        <v>900</v>
      </c>
      <c r="H12" s="340">
        <f t="shared" si="0"/>
        <v>900</v>
      </c>
      <c r="I12" s="342">
        <f t="shared" si="1"/>
        <v>1700</v>
      </c>
      <c r="J12" s="27" t="s">
        <v>515</v>
      </c>
    </row>
    <row r="13" spans="1:10" ht="15.95" customHeight="1" x14ac:dyDescent="0.25">
      <c r="A13" s="344" t="s">
        <v>468</v>
      </c>
      <c r="B13" s="345">
        <v>233550</v>
      </c>
      <c r="C13" s="341" t="s">
        <v>479</v>
      </c>
      <c r="D13" s="340"/>
      <c r="E13" s="345">
        <v>233550</v>
      </c>
      <c r="F13" s="340"/>
      <c r="G13" s="340">
        <v>-170299</v>
      </c>
      <c r="H13" s="340">
        <f t="shared" si="0"/>
        <v>-170299</v>
      </c>
      <c r="I13" s="342">
        <f t="shared" si="1"/>
        <v>63251</v>
      </c>
      <c r="J13" s="27" t="s">
        <v>515</v>
      </c>
    </row>
    <row r="14" spans="1:10" ht="15.95" customHeight="1" x14ac:dyDescent="0.25">
      <c r="A14" s="344" t="s">
        <v>469</v>
      </c>
      <c r="B14" s="345">
        <v>486460</v>
      </c>
      <c r="C14" s="341" t="s">
        <v>479</v>
      </c>
      <c r="D14" s="340"/>
      <c r="E14" s="345">
        <v>486460</v>
      </c>
      <c r="F14" s="340"/>
      <c r="G14" s="340">
        <v>-460938</v>
      </c>
      <c r="H14" s="340">
        <f t="shared" si="0"/>
        <v>-460938</v>
      </c>
      <c r="I14" s="342">
        <f t="shared" si="1"/>
        <v>25522</v>
      </c>
      <c r="J14" s="27" t="s">
        <v>515</v>
      </c>
    </row>
    <row r="15" spans="1:10" ht="15.95" customHeight="1" x14ac:dyDescent="0.25">
      <c r="A15" s="344" t="s">
        <v>470</v>
      </c>
      <c r="B15" s="345">
        <v>146503</v>
      </c>
      <c r="C15" s="341" t="s">
        <v>479</v>
      </c>
      <c r="D15" s="340"/>
      <c r="E15" s="345">
        <v>146503</v>
      </c>
      <c r="F15" s="340">
        <v>7083</v>
      </c>
      <c r="G15" s="340"/>
      <c r="H15" s="340">
        <f t="shared" si="0"/>
        <v>7083</v>
      </c>
      <c r="I15" s="342">
        <f t="shared" si="1"/>
        <v>153586</v>
      </c>
      <c r="J15" s="27" t="s">
        <v>515</v>
      </c>
    </row>
    <row r="16" spans="1:10" ht="15.95" customHeight="1" x14ac:dyDescent="0.25">
      <c r="A16" s="344" t="s">
        <v>471</v>
      </c>
      <c r="B16" s="345">
        <v>15396</v>
      </c>
      <c r="C16" s="341" t="s">
        <v>479</v>
      </c>
      <c r="D16" s="340"/>
      <c r="E16" s="345">
        <v>15396</v>
      </c>
      <c r="F16" s="340"/>
      <c r="G16" s="340">
        <v>-14983</v>
      </c>
      <c r="H16" s="340">
        <f t="shared" si="0"/>
        <v>-14983</v>
      </c>
      <c r="I16" s="342">
        <f t="shared" si="1"/>
        <v>413</v>
      </c>
      <c r="J16" s="27" t="s">
        <v>515</v>
      </c>
    </row>
    <row r="17" spans="1:10" ht="35.25" customHeight="1" x14ac:dyDescent="0.25">
      <c r="A17" s="346" t="s">
        <v>472</v>
      </c>
      <c r="B17" s="345">
        <v>446255</v>
      </c>
      <c r="C17" s="341" t="s">
        <v>479</v>
      </c>
      <c r="D17" s="340"/>
      <c r="E17" s="345">
        <v>446255</v>
      </c>
      <c r="F17" s="340">
        <v>-258465</v>
      </c>
      <c r="G17" s="340">
        <v>-82072</v>
      </c>
      <c r="H17" s="340">
        <f t="shared" si="0"/>
        <v>-340537</v>
      </c>
      <c r="I17" s="342">
        <f t="shared" si="1"/>
        <v>105718</v>
      </c>
      <c r="J17" s="27" t="s">
        <v>515</v>
      </c>
    </row>
    <row r="18" spans="1:10" ht="15.95" customHeight="1" x14ac:dyDescent="0.25">
      <c r="A18" s="344" t="s">
        <v>473</v>
      </c>
      <c r="B18" s="345">
        <v>2196</v>
      </c>
      <c r="C18" s="341" t="s">
        <v>479</v>
      </c>
      <c r="D18" s="340"/>
      <c r="E18" s="345">
        <v>2196</v>
      </c>
      <c r="F18" s="340"/>
      <c r="G18" s="340">
        <v>-2196</v>
      </c>
      <c r="H18" s="340">
        <f t="shared" si="0"/>
        <v>-2196</v>
      </c>
      <c r="I18" s="342">
        <f t="shared" si="1"/>
        <v>0</v>
      </c>
      <c r="J18" s="27" t="s">
        <v>515</v>
      </c>
    </row>
    <row r="19" spans="1:10" ht="15.95" customHeight="1" x14ac:dyDescent="0.25">
      <c r="A19" s="348" t="s">
        <v>496</v>
      </c>
      <c r="B19" s="332">
        <v>1595</v>
      </c>
      <c r="C19" s="341" t="s">
        <v>479</v>
      </c>
      <c r="D19" s="340"/>
      <c r="E19" s="340"/>
      <c r="F19" s="332">
        <v>1595</v>
      </c>
      <c r="G19" s="332"/>
      <c r="H19" s="340">
        <f t="shared" si="0"/>
        <v>1595</v>
      </c>
      <c r="I19" s="342">
        <f t="shared" si="1"/>
        <v>1595</v>
      </c>
      <c r="J19" s="27" t="s">
        <v>515</v>
      </c>
    </row>
    <row r="20" spans="1:10" ht="33.75" customHeight="1" x14ac:dyDescent="0.25">
      <c r="A20" s="348" t="s">
        <v>497</v>
      </c>
      <c r="B20" s="332">
        <v>577</v>
      </c>
      <c r="C20" s="341" t="s">
        <v>479</v>
      </c>
      <c r="D20" s="340"/>
      <c r="E20" s="340"/>
      <c r="F20" s="332">
        <v>577</v>
      </c>
      <c r="G20" s="332"/>
      <c r="H20" s="340">
        <f t="shared" si="0"/>
        <v>577</v>
      </c>
      <c r="I20" s="342">
        <f t="shared" si="1"/>
        <v>577</v>
      </c>
      <c r="J20" s="27" t="s">
        <v>515</v>
      </c>
    </row>
    <row r="21" spans="1:10" ht="15" x14ac:dyDescent="0.25">
      <c r="A21" s="348" t="s">
        <v>498</v>
      </c>
      <c r="B21" s="332">
        <v>500</v>
      </c>
      <c r="C21" s="341" t="s">
        <v>479</v>
      </c>
      <c r="D21" s="340"/>
      <c r="E21" s="340"/>
      <c r="F21" s="332">
        <v>500</v>
      </c>
      <c r="G21" s="332"/>
      <c r="H21" s="340">
        <f t="shared" si="0"/>
        <v>500</v>
      </c>
      <c r="I21" s="342">
        <f t="shared" si="1"/>
        <v>500</v>
      </c>
      <c r="J21" s="27" t="s">
        <v>515</v>
      </c>
    </row>
    <row r="22" spans="1:10" ht="15" x14ac:dyDescent="0.25">
      <c r="A22" s="348" t="s">
        <v>499</v>
      </c>
      <c r="B22" s="332">
        <v>310</v>
      </c>
      <c r="C22" s="341" t="s">
        <v>479</v>
      </c>
      <c r="D22" s="340"/>
      <c r="E22" s="340"/>
      <c r="F22" s="332">
        <v>310</v>
      </c>
      <c r="G22" s="332"/>
      <c r="H22" s="340">
        <f t="shared" si="0"/>
        <v>310</v>
      </c>
      <c r="I22" s="342">
        <f t="shared" si="1"/>
        <v>310</v>
      </c>
      <c r="J22" s="27" t="s">
        <v>515</v>
      </c>
    </row>
    <row r="23" spans="1:10" ht="30" x14ac:dyDescent="0.2">
      <c r="A23" s="354" t="s">
        <v>500</v>
      </c>
      <c r="B23" s="332">
        <v>1250</v>
      </c>
      <c r="C23" s="341" t="s">
        <v>479</v>
      </c>
      <c r="D23" s="340"/>
      <c r="E23" s="340"/>
      <c r="F23" s="332">
        <v>0</v>
      </c>
      <c r="G23" s="332"/>
      <c r="H23" s="340">
        <f t="shared" si="0"/>
        <v>0</v>
      </c>
      <c r="I23" s="342">
        <f t="shared" si="1"/>
        <v>0</v>
      </c>
      <c r="J23" s="27" t="s">
        <v>515</v>
      </c>
    </row>
    <row r="24" spans="1:10" ht="15.95" customHeight="1" x14ac:dyDescent="0.2">
      <c r="A24" s="355" t="s">
        <v>501</v>
      </c>
      <c r="B24" s="331">
        <v>1250</v>
      </c>
      <c r="C24" s="341" t="s">
        <v>479</v>
      </c>
      <c r="D24" s="340"/>
      <c r="E24" s="340"/>
      <c r="F24" s="331">
        <v>1250</v>
      </c>
      <c r="G24" s="331"/>
      <c r="H24" s="340">
        <f t="shared" si="0"/>
        <v>1250</v>
      </c>
      <c r="I24" s="342">
        <f t="shared" si="1"/>
        <v>1250</v>
      </c>
      <c r="J24" s="27" t="s">
        <v>515</v>
      </c>
    </row>
    <row r="25" spans="1:10" ht="30" x14ac:dyDescent="0.25">
      <c r="A25" s="348" t="s">
        <v>505</v>
      </c>
      <c r="B25" s="356">
        <v>381</v>
      </c>
      <c r="C25" s="341" t="s">
        <v>479</v>
      </c>
      <c r="D25" s="340"/>
      <c r="E25" s="340"/>
      <c r="F25" s="357">
        <v>381</v>
      </c>
      <c r="G25" s="357"/>
      <c r="H25" s="340">
        <f t="shared" si="0"/>
        <v>381</v>
      </c>
      <c r="I25" s="342">
        <f t="shared" si="1"/>
        <v>381</v>
      </c>
      <c r="J25" s="27" t="s">
        <v>515</v>
      </c>
    </row>
    <row r="26" spans="1:10" ht="30" x14ac:dyDescent="0.25">
      <c r="A26" s="358" t="s">
        <v>506</v>
      </c>
      <c r="B26" s="359">
        <v>8288</v>
      </c>
      <c r="C26" s="341" t="s">
        <v>479</v>
      </c>
      <c r="D26" s="340"/>
      <c r="E26" s="340"/>
      <c r="F26" s="357">
        <v>8288</v>
      </c>
      <c r="G26" s="357">
        <v>-7788</v>
      </c>
      <c r="H26" s="340">
        <f t="shared" si="0"/>
        <v>500</v>
      </c>
      <c r="I26" s="342">
        <f t="shared" si="1"/>
        <v>500</v>
      </c>
      <c r="J26" s="27" t="s">
        <v>515</v>
      </c>
    </row>
    <row r="27" spans="1:10" ht="15.95" customHeight="1" x14ac:dyDescent="0.25">
      <c r="A27" s="349" t="s">
        <v>507</v>
      </c>
      <c r="B27" s="338">
        <v>350</v>
      </c>
      <c r="C27" s="341" t="s">
        <v>479</v>
      </c>
      <c r="D27" s="340"/>
      <c r="E27" s="340"/>
      <c r="F27" s="331">
        <v>350</v>
      </c>
      <c r="G27" s="331"/>
      <c r="H27" s="340">
        <f t="shared" si="0"/>
        <v>350</v>
      </c>
      <c r="I27" s="342">
        <f t="shared" si="1"/>
        <v>350</v>
      </c>
      <c r="J27" s="27" t="s">
        <v>515</v>
      </c>
    </row>
    <row r="28" spans="1:10" ht="15.95" customHeight="1" x14ac:dyDescent="0.25">
      <c r="A28" s="349" t="s">
        <v>508</v>
      </c>
      <c r="B28" s="338">
        <v>61</v>
      </c>
      <c r="C28" s="341" t="s">
        <v>479</v>
      </c>
      <c r="D28" s="340"/>
      <c r="E28" s="340"/>
      <c r="F28" s="331">
        <v>61</v>
      </c>
      <c r="G28" s="331"/>
      <c r="H28" s="340">
        <f t="shared" si="0"/>
        <v>61</v>
      </c>
      <c r="I28" s="342">
        <f t="shared" si="1"/>
        <v>61</v>
      </c>
      <c r="J28" s="27" t="s">
        <v>515</v>
      </c>
    </row>
    <row r="29" spans="1:10" ht="30" x14ac:dyDescent="0.25">
      <c r="A29" s="360" t="s">
        <v>510</v>
      </c>
      <c r="B29" s="338">
        <v>25000</v>
      </c>
      <c r="C29" s="341" t="s">
        <v>479</v>
      </c>
      <c r="D29" s="340"/>
      <c r="E29" s="340"/>
      <c r="F29" s="331">
        <v>25000</v>
      </c>
      <c r="G29" s="331">
        <v>-25000</v>
      </c>
      <c r="H29" s="340">
        <f t="shared" si="0"/>
        <v>0</v>
      </c>
      <c r="I29" s="342">
        <f t="shared" si="1"/>
        <v>0</v>
      </c>
      <c r="J29" s="27" t="s">
        <v>515</v>
      </c>
    </row>
    <row r="30" spans="1:10" ht="30" x14ac:dyDescent="0.25">
      <c r="A30" s="360" t="s">
        <v>511</v>
      </c>
      <c r="B30" s="338">
        <v>1276</v>
      </c>
      <c r="C30" s="341" t="s">
        <v>513</v>
      </c>
      <c r="D30" s="340"/>
      <c r="E30" s="340"/>
      <c r="F30" s="331">
        <v>1276</v>
      </c>
      <c r="G30" s="331"/>
      <c r="H30" s="340">
        <f t="shared" si="0"/>
        <v>1276</v>
      </c>
      <c r="I30" s="342">
        <f t="shared" si="1"/>
        <v>1276</v>
      </c>
      <c r="J30" s="27" t="s">
        <v>515</v>
      </c>
    </row>
    <row r="31" spans="1:10" ht="15" x14ac:dyDescent="0.25">
      <c r="A31" s="360" t="s">
        <v>512</v>
      </c>
      <c r="B31" s="338">
        <v>7000</v>
      </c>
      <c r="C31" s="341" t="s">
        <v>513</v>
      </c>
      <c r="D31" s="340"/>
      <c r="E31" s="340"/>
      <c r="F31" s="331">
        <v>7000</v>
      </c>
      <c r="G31" s="331">
        <v>-5600</v>
      </c>
      <c r="H31" s="340">
        <f t="shared" si="0"/>
        <v>1400</v>
      </c>
      <c r="I31" s="342">
        <f t="shared" si="1"/>
        <v>1400</v>
      </c>
      <c r="J31" s="27" t="s">
        <v>515</v>
      </c>
    </row>
    <row r="32" spans="1:10" ht="15" x14ac:dyDescent="0.25">
      <c r="A32" s="360" t="s">
        <v>514</v>
      </c>
      <c r="B32" s="338">
        <v>775</v>
      </c>
      <c r="C32" s="341" t="s">
        <v>479</v>
      </c>
      <c r="D32" s="340"/>
      <c r="E32" s="340"/>
      <c r="F32" s="331">
        <v>775</v>
      </c>
      <c r="G32" s="331"/>
      <c r="H32" s="340">
        <f t="shared" si="0"/>
        <v>775</v>
      </c>
      <c r="I32" s="342">
        <f t="shared" si="1"/>
        <v>775</v>
      </c>
      <c r="J32" s="27" t="s">
        <v>515</v>
      </c>
    </row>
    <row r="33" spans="1:10" ht="15.95" customHeight="1" x14ac:dyDescent="0.25">
      <c r="A33" s="360"/>
      <c r="B33" s="338"/>
      <c r="C33" s="341"/>
      <c r="D33" s="340"/>
      <c r="E33" s="340"/>
      <c r="F33" s="331"/>
      <c r="G33" s="331"/>
      <c r="H33" s="340">
        <f t="shared" si="0"/>
        <v>0</v>
      </c>
      <c r="I33" s="342">
        <f t="shared" si="1"/>
        <v>0</v>
      </c>
    </row>
    <row r="34" spans="1:10" ht="15.95" customHeight="1" x14ac:dyDescent="0.2">
      <c r="A34" s="343" t="s">
        <v>474</v>
      </c>
      <c r="B34" s="340">
        <v>600</v>
      </c>
      <c r="C34" s="341" t="s">
        <v>479</v>
      </c>
      <c r="D34" s="340"/>
      <c r="E34" s="340">
        <v>600</v>
      </c>
      <c r="F34" s="340"/>
      <c r="G34" s="340"/>
      <c r="H34" s="340">
        <f t="shared" ref="H34:H38" si="2">F34+G34</f>
        <v>0</v>
      </c>
      <c r="I34" s="342">
        <f t="shared" ref="I34:I38" si="3">E34+H34</f>
        <v>600</v>
      </c>
      <c r="J34" s="27" t="s">
        <v>516</v>
      </c>
    </row>
    <row r="35" spans="1:10" ht="15.95" customHeight="1" x14ac:dyDescent="0.2">
      <c r="A35" s="343" t="s">
        <v>475</v>
      </c>
      <c r="B35" s="340">
        <v>300</v>
      </c>
      <c r="C35" s="341" t="s">
        <v>479</v>
      </c>
      <c r="D35" s="340"/>
      <c r="E35" s="340">
        <v>300</v>
      </c>
      <c r="F35" s="340"/>
      <c r="G35" s="340"/>
      <c r="H35" s="340">
        <f t="shared" si="2"/>
        <v>0</v>
      </c>
      <c r="I35" s="342">
        <f t="shared" si="3"/>
        <v>300</v>
      </c>
      <c r="J35" s="27" t="s">
        <v>516</v>
      </c>
    </row>
    <row r="36" spans="1:10" ht="15.95" customHeight="1" x14ac:dyDescent="0.2">
      <c r="A36" s="343" t="s">
        <v>476</v>
      </c>
      <c r="B36" s="340">
        <v>215</v>
      </c>
      <c r="C36" s="341" t="s">
        <v>479</v>
      </c>
      <c r="D36" s="340"/>
      <c r="E36" s="340">
        <v>215</v>
      </c>
      <c r="F36" s="340"/>
      <c r="G36" s="340"/>
      <c r="H36" s="340">
        <f t="shared" si="2"/>
        <v>0</v>
      </c>
      <c r="I36" s="342">
        <f t="shared" si="3"/>
        <v>215</v>
      </c>
      <c r="J36" s="27" t="s">
        <v>517</v>
      </c>
    </row>
    <row r="37" spans="1:10" ht="15.95" customHeight="1" x14ac:dyDescent="0.2">
      <c r="A37" s="343" t="s">
        <v>477</v>
      </c>
      <c r="B37" s="340">
        <v>225</v>
      </c>
      <c r="C37" s="341" t="s">
        <v>479</v>
      </c>
      <c r="D37" s="340"/>
      <c r="E37" s="340">
        <v>225</v>
      </c>
      <c r="F37" s="340"/>
      <c r="G37" s="340"/>
      <c r="H37" s="340">
        <f t="shared" si="2"/>
        <v>0</v>
      </c>
      <c r="I37" s="342">
        <f t="shared" si="3"/>
        <v>225</v>
      </c>
      <c r="J37" s="27" t="s">
        <v>517</v>
      </c>
    </row>
    <row r="38" spans="1:10" ht="15.95" customHeight="1" x14ac:dyDescent="0.2">
      <c r="A38" s="347" t="s">
        <v>478</v>
      </c>
      <c r="B38" s="340">
        <v>500</v>
      </c>
      <c r="C38" s="341" t="s">
        <v>479</v>
      </c>
      <c r="D38" s="340"/>
      <c r="E38" s="340">
        <v>500</v>
      </c>
      <c r="F38" s="340"/>
      <c r="G38" s="340"/>
      <c r="H38" s="340">
        <f t="shared" si="2"/>
        <v>0</v>
      </c>
      <c r="I38" s="342">
        <f t="shared" si="3"/>
        <v>500</v>
      </c>
      <c r="J38" s="27" t="s">
        <v>517</v>
      </c>
    </row>
    <row r="39" spans="1:10" ht="15.95" customHeight="1" thickBot="1" x14ac:dyDescent="0.25">
      <c r="A39" s="343"/>
      <c r="B39" s="340"/>
      <c r="C39" s="341"/>
      <c r="D39" s="340"/>
      <c r="E39" s="340"/>
      <c r="F39" s="340"/>
      <c r="G39" s="340"/>
      <c r="H39" s="340"/>
      <c r="I39" s="342"/>
    </row>
    <row r="40" spans="1:10" s="38" customFormat="1" ht="18" customHeight="1" thickBot="1" x14ac:dyDescent="0.25">
      <c r="A40" s="350" t="s">
        <v>43</v>
      </c>
      <c r="B40" s="351">
        <f>SUM(B5:B39)</f>
        <v>1413618</v>
      </c>
      <c r="C40" s="352"/>
      <c r="D40" s="351">
        <f t="shared" ref="D40:I40" si="4">SUM(D5:D39)</f>
        <v>0</v>
      </c>
      <c r="E40" s="351">
        <f t="shared" si="4"/>
        <v>1365005</v>
      </c>
      <c r="F40" s="351">
        <f t="shared" si="4"/>
        <v>-226519</v>
      </c>
      <c r="G40" s="351">
        <f t="shared" si="4"/>
        <v>-767402</v>
      </c>
      <c r="H40" s="351">
        <f t="shared" si="4"/>
        <v>-993921</v>
      </c>
      <c r="I40" s="353">
        <f t="shared" si="4"/>
        <v>371084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7</vt:i4>
      </vt:variant>
    </vt:vector>
  </HeadingPairs>
  <TitlesOfParts>
    <vt:vector size="22" baseType="lpstr">
      <vt:lpstr>ÖSSZEFÜGGÉSEK</vt:lpstr>
      <vt:lpstr>1.1.sz.mell.</vt:lpstr>
      <vt:lpstr>1.2.sz.mell. </vt:lpstr>
      <vt:lpstr>1.3.sz.mell. </vt:lpstr>
      <vt:lpstr>1.4.sz.mell. </vt:lpstr>
      <vt:lpstr>2.1.sz.mell  </vt:lpstr>
      <vt:lpstr>2.2.sz.mell  </vt:lpstr>
      <vt:lpstr>ELLENŐRZÉS-1.sz.2.a.sz.2.b.sz.</vt:lpstr>
      <vt:lpstr>3.sz.mell.</vt:lpstr>
      <vt:lpstr>4.sz.mell. </vt:lpstr>
      <vt:lpstr>5.1. sz. mell</vt:lpstr>
      <vt:lpstr>5.2. sz. mell </vt:lpstr>
      <vt:lpstr>5.3. sz. mell  </vt:lpstr>
      <vt:lpstr>Munka1</vt:lpstr>
      <vt:lpstr>Munka2</vt:lpstr>
      <vt:lpstr>'5.1. sz. mell'!Nyomtatási_cím</vt:lpstr>
      <vt:lpstr>'5.2. sz. mell '!Nyomtatási_cím</vt:lpstr>
      <vt:lpstr>'5.3. sz. mell  '!Nyomtatási_cím</vt:lpstr>
      <vt:lpstr>'1.1.sz.mell.'!Nyomtatási_terület</vt:lpstr>
      <vt:lpstr>'1.2.sz.mell. '!Nyomtatási_terület</vt:lpstr>
      <vt:lpstr>'1.3.sz.mell. '!Nyomtatási_terület</vt:lpstr>
      <vt:lpstr>'1.4.sz.mell.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2019-03-05T10:34:39Z</cp:lastPrinted>
  <dcterms:created xsi:type="dcterms:W3CDTF">1999-10-30T10:30:45Z</dcterms:created>
  <dcterms:modified xsi:type="dcterms:W3CDTF">2019-03-05T10:55:51Z</dcterms:modified>
</cp:coreProperties>
</file>