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estulet\előterjesztések\2019\2019.03.13\57.sz.et.önk. 2019. évi költségvetés elfogadása(M. Zoli, jegyző)\"/>
    </mc:Choice>
  </mc:AlternateContent>
  <bookViews>
    <workbookView xWindow="-120" yWindow="-120" windowWidth="29040" windowHeight="15840" tabRatio="973" firstSheet="7" activeTab="8"/>
  </bookViews>
  <sheets>
    <sheet name="TARTALOMJEGYZÉK" sheetId="134" r:id="rId1"/>
    <sheet name="ALAPADATOK" sheetId="94" r:id="rId2"/>
    <sheet name="KV_ÖSSZEFÜGGÉSEK" sheetId="75" r:id="rId3"/>
    <sheet name="KV_1.1.sz.mell." sheetId="1" r:id="rId4"/>
    <sheet name="KV_1.2.sz.mell." sheetId="130" r:id="rId5"/>
    <sheet name="KV_1.3.sz.mell." sheetId="131" r:id="rId6"/>
    <sheet name="KV_1.4.sz.mell." sheetId="132" r:id="rId7"/>
    <sheet name="KV_2.1.sz.mell." sheetId="73" r:id="rId8"/>
    <sheet name="KV_2.2.sz.mell." sheetId="61" r:id="rId9"/>
    <sheet name="KV_ELLENŐRZÉS" sheetId="76" r:id="rId10"/>
    <sheet name="KV_3.sz.mell." sheetId="62" r:id="rId11"/>
    <sheet name="KV_4.sz.mell." sheetId="77" r:id="rId12"/>
    <sheet name="KV_5.sz.mell." sheetId="78" r:id="rId13"/>
    <sheet name="KV_6.sz.mell." sheetId="63" r:id="rId14"/>
    <sheet name="KV_7.sz.mell." sheetId="64" r:id="rId15"/>
    <sheet name="KV_8.sz.mell." sheetId="71" r:id="rId16"/>
    <sheet name="KV_9.1.sz.mell" sheetId="3" r:id="rId17"/>
    <sheet name="KV_9.2.sz.mell" sheetId="79" r:id="rId18"/>
    <sheet name="KV_9.3.sz.mell" sheetId="105" r:id="rId19"/>
    <sheet name="KV_10.sz.mell" sheetId="89" r:id="rId20"/>
    <sheet name="KV_1.sz.tájékoztató_t." sheetId="87" r:id="rId21"/>
    <sheet name="KV_2.sz.tájékoztató_t." sheetId="66" r:id="rId22"/>
    <sheet name="KV_3.sz.tájékoztató_t." sheetId="88" r:id="rId23"/>
    <sheet name="KV_4.sz.tájékoztató_t." sheetId="24" r:id="rId24"/>
    <sheet name="KV_5.sz.tájékoztató_t" sheetId="172" r:id="rId25"/>
    <sheet name="KV_6.sz.tájékoztató_t." sheetId="70" r:id="rId26"/>
    <sheet name="KV_7.sz.tájékoztató_t." sheetId="128" r:id="rId27"/>
    <sheet name="KV_8_sz.tájékoztató" sheetId="173" r:id="rId28"/>
    <sheet name="KV_9.tájékoztató_t" sheetId="174" r:id="rId29"/>
    <sheet name="KV_10.tájékoztató_t" sheetId="175" r:id="rId30"/>
  </sheets>
  <externalReferences>
    <externalReference r:id="rId31"/>
  </externalReferences>
  <definedNames>
    <definedName name="_xlnm.Print_Titles" localSheetId="25">KV_6.sz.tájékoztató_t.!$4:$4</definedName>
    <definedName name="_xlnm.Print_Titles" localSheetId="27">KV_8_sz.tájékoztató!$2:$2</definedName>
    <definedName name="_xlnm.Print_Titles" localSheetId="16">KV_9.1.sz.mell!$1:$6</definedName>
    <definedName name="_xlnm.Print_Titles" localSheetId="17">KV_9.2.sz.mell!$1:$6</definedName>
    <definedName name="_xlnm.Print_Titles" localSheetId="18">KV_9.3.sz.mell!$1:$6</definedName>
    <definedName name="_xlnm.Print_Area" localSheetId="3">KV_1.1.sz.mell.!$A$1:$C$164</definedName>
    <definedName name="_xlnm.Print_Area" localSheetId="4">KV_1.2.sz.mell.!$A$1:$C$164</definedName>
    <definedName name="_xlnm.Print_Area" localSheetId="5">KV_1.3.sz.mell.!$A$1:$C$164</definedName>
    <definedName name="_xlnm.Print_Area" localSheetId="6">KV_1.4.sz.mell.!$A$1:$C$164</definedName>
    <definedName name="_xlnm.Print_Area" localSheetId="20">KV_1.sz.tájékoztató_t.!$A$1:$G$157</definedName>
    <definedName name="_xlnm.Print_Area" localSheetId="29">KV_10.tájékoztató_t!$A$1:$E$37</definedName>
    <definedName name="_xlnm.Print_Area" localSheetId="24">KV_5.sz.tájékoztató_t!$A$1:$E$77</definedName>
    <definedName name="_xlnm.Print_Area" localSheetId="13">KV_6.sz.mell.!$A$1:$G$26</definedName>
    <definedName name="_xlnm.Print_Area" localSheetId="14">KV_7.sz.mell.!$A$1:$G$26</definedName>
    <definedName name="_xlnm.Print_Area" localSheetId="26">KV_7.sz.tájékoztató_t.!$A$2:$E$40</definedName>
    <definedName name="_xlnm.Print_Area" localSheetId="27">KV_8_sz.tájékoztató!$A$1:$D$65</definedName>
    <definedName name="_xlnm.Print_Area" localSheetId="16">KV_9.1.sz.mell!$A$1:$C$158</definedName>
  </definedNames>
  <calcPr calcId="162913"/>
</workbook>
</file>

<file path=xl/calcChain.xml><?xml version="1.0" encoding="utf-8"?>
<calcChain xmlns="http://schemas.openxmlformats.org/spreadsheetml/2006/main">
  <c r="C146" i="3" l="1"/>
  <c r="C140" i="3"/>
  <c r="C133" i="3"/>
  <c r="C129" i="3"/>
  <c r="C119" i="3"/>
  <c r="C114" i="3" s="1"/>
  <c r="C93" i="3"/>
  <c r="C128" i="3" s="1"/>
  <c r="C82" i="3"/>
  <c r="C78" i="3"/>
  <c r="C75" i="3"/>
  <c r="C70" i="3"/>
  <c r="C66" i="3"/>
  <c r="C60" i="3"/>
  <c r="C55" i="3"/>
  <c r="C49" i="3"/>
  <c r="C37" i="3"/>
  <c r="C29" i="3"/>
  <c r="C22" i="3"/>
  <c r="C15" i="3"/>
  <c r="C8" i="3"/>
  <c r="C154" i="3" l="1"/>
  <c r="C155" i="3" s="1"/>
  <c r="C65" i="3"/>
  <c r="C90" i="3" s="1"/>
  <c r="C89" i="3"/>
  <c r="A23" i="89"/>
  <c r="C156" i="3" l="1"/>
  <c r="D42" i="173"/>
  <c r="D18" i="66" l="1"/>
  <c r="E18" i="66"/>
  <c r="I19" i="66"/>
  <c r="I20" i="66"/>
  <c r="D12" i="66"/>
  <c r="E12" i="66"/>
  <c r="I17" i="66"/>
  <c r="F12" i="66"/>
  <c r="G12" i="66"/>
  <c r="H12" i="66"/>
  <c r="I16" i="66"/>
  <c r="I14" i="66"/>
  <c r="I13" i="66"/>
  <c r="C116" i="130" l="1"/>
  <c r="E34" i="70" l="1"/>
  <c r="D24" i="175"/>
  <c r="D11" i="88" l="1"/>
  <c r="C11" i="88"/>
  <c r="E5" i="70" l="1"/>
  <c r="D12" i="173"/>
  <c r="G97" i="87" l="1"/>
  <c r="G98" i="87"/>
  <c r="G99" i="87"/>
  <c r="G100" i="87"/>
  <c r="G101" i="87"/>
  <c r="G102" i="87"/>
  <c r="G108" i="87"/>
  <c r="G113" i="87"/>
  <c r="G118" i="87"/>
  <c r="G120" i="87"/>
  <c r="G122" i="87"/>
  <c r="G126" i="87"/>
  <c r="G128" i="87"/>
  <c r="G130" i="87"/>
  <c r="G145" i="87"/>
  <c r="F91" i="87"/>
  <c r="F92" i="87"/>
  <c r="F97" i="87"/>
  <c r="F98" i="87"/>
  <c r="F99" i="87"/>
  <c r="F100" i="87"/>
  <c r="F101" i="87"/>
  <c r="F102" i="87"/>
  <c r="F103" i="87"/>
  <c r="F104" i="87"/>
  <c r="F105" i="87"/>
  <c r="F106" i="87"/>
  <c r="F107" i="87"/>
  <c r="F108" i="87"/>
  <c r="F109" i="87"/>
  <c r="F110" i="87"/>
  <c r="F111" i="87"/>
  <c r="F112" i="87"/>
  <c r="F113" i="87"/>
  <c r="F115" i="87"/>
  <c r="F116" i="87"/>
  <c r="F118" i="87"/>
  <c r="F119" i="87"/>
  <c r="F120" i="87"/>
  <c r="F121" i="87"/>
  <c r="F122" i="87"/>
  <c r="F123" i="87"/>
  <c r="F124" i="87"/>
  <c r="F125" i="87"/>
  <c r="F126" i="87"/>
  <c r="F127" i="87"/>
  <c r="F128" i="87"/>
  <c r="F129" i="87"/>
  <c r="F130" i="87"/>
  <c r="F133" i="87"/>
  <c r="F134" i="87"/>
  <c r="F135" i="87"/>
  <c r="F137" i="87"/>
  <c r="F138" i="87"/>
  <c r="F139" i="87"/>
  <c r="F140" i="87"/>
  <c r="F141" i="87"/>
  <c r="F142" i="87"/>
  <c r="F144" i="87"/>
  <c r="F145" i="87"/>
  <c r="F146" i="87"/>
  <c r="F147" i="87"/>
  <c r="F149" i="87"/>
  <c r="F150" i="87"/>
  <c r="F151" i="87"/>
  <c r="F152" i="87"/>
  <c r="F153" i="87"/>
  <c r="F154" i="87"/>
  <c r="F155" i="87"/>
  <c r="G9" i="87"/>
  <c r="G10" i="87"/>
  <c r="G11" i="87"/>
  <c r="G12" i="87"/>
  <c r="G13" i="87"/>
  <c r="G14" i="87"/>
  <c r="G20" i="87"/>
  <c r="G27" i="87"/>
  <c r="G28" i="87"/>
  <c r="G31" i="87"/>
  <c r="G32" i="87"/>
  <c r="G33" i="87"/>
  <c r="G34" i="87"/>
  <c r="G36" i="87"/>
  <c r="G38" i="87"/>
  <c r="G39" i="87"/>
  <c r="G40" i="87"/>
  <c r="G41" i="87"/>
  <c r="G43" i="87"/>
  <c r="G44" i="87"/>
  <c r="G47" i="87"/>
  <c r="G48" i="87"/>
  <c r="G51" i="87"/>
  <c r="G58" i="87"/>
  <c r="G62" i="87"/>
  <c r="G76" i="87"/>
  <c r="F9" i="87" l="1"/>
  <c r="F10" i="87"/>
  <c r="F11" i="87"/>
  <c r="F12" i="87"/>
  <c r="F13" i="87"/>
  <c r="F14" i="87"/>
  <c r="F16" i="87"/>
  <c r="F17" i="87"/>
  <c r="F18" i="87"/>
  <c r="F19" i="87"/>
  <c r="F20" i="87"/>
  <c r="F21" i="87"/>
  <c r="F23" i="87"/>
  <c r="F24" i="87"/>
  <c r="F25" i="87"/>
  <c r="F26" i="87"/>
  <c r="F27" i="87"/>
  <c r="F28" i="87"/>
  <c r="F30" i="87"/>
  <c r="F31" i="87"/>
  <c r="F32" i="87"/>
  <c r="F33" i="87"/>
  <c r="F34" i="87"/>
  <c r="F35" i="87"/>
  <c r="F36" i="87"/>
  <c r="F38" i="87"/>
  <c r="F39" i="87"/>
  <c r="F40" i="87"/>
  <c r="F41" i="87"/>
  <c r="F42" i="87"/>
  <c r="F43" i="87"/>
  <c r="F44" i="87"/>
  <c r="F45" i="87"/>
  <c r="F46" i="87"/>
  <c r="F47" i="87"/>
  <c r="F48" i="87"/>
  <c r="F50" i="87"/>
  <c r="F51" i="87"/>
  <c r="F52" i="87"/>
  <c r="F53" i="87"/>
  <c r="F54" i="87"/>
  <c r="F56" i="87"/>
  <c r="F57" i="87"/>
  <c r="F58" i="87"/>
  <c r="F59" i="87"/>
  <c r="F61" i="87"/>
  <c r="F62" i="87"/>
  <c r="F63" i="87"/>
  <c r="F64" i="87"/>
  <c r="F67" i="87"/>
  <c r="F68" i="87"/>
  <c r="F69" i="87"/>
  <c r="F71" i="87"/>
  <c r="F72" i="87"/>
  <c r="F73" i="87"/>
  <c r="F74" i="87"/>
  <c r="F76" i="87"/>
  <c r="F77" i="87"/>
  <c r="F79" i="87"/>
  <c r="F80" i="87"/>
  <c r="F81" i="87"/>
  <c r="F83" i="87"/>
  <c r="F84" i="87"/>
  <c r="F85" i="87"/>
  <c r="F86" i="87"/>
  <c r="F87" i="87"/>
  <c r="F88" i="87"/>
  <c r="E114" i="87" l="1"/>
  <c r="D136" i="87" l="1"/>
  <c r="D132" i="87"/>
  <c r="D117" i="87"/>
  <c r="D114" i="87"/>
  <c r="D148" i="87"/>
  <c r="D143" i="87" s="1"/>
  <c r="D82" i="87"/>
  <c r="D78" i="87"/>
  <c r="D75" i="87"/>
  <c r="D70" i="87"/>
  <c r="D66" i="87"/>
  <c r="D60" i="87"/>
  <c r="D55" i="87"/>
  <c r="D49" i="87"/>
  <c r="D37" i="87"/>
  <c r="D29" i="87"/>
  <c r="D22" i="87"/>
  <c r="D15" i="87"/>
  <c r="D8" i="87"/>
  <c r="D96" i="87" l="1"/>
  <c r="F114" i="87"/>
  <c r="D156" i="87"/>
  <c r="D131" i="87"/>
  <c r="D157" i="87" s="1"/>
  <c r="D65" i="87"/>
  <c r="D89" i="87"/>
  <c r="D90" i="87" l="1"/>
  <c r="C20" i="79" l="1"/>
  <c r="F22" i="63" l="1"/>
  <c r="F21" i="63"/>
  <c r="D133" i="71" l="1"/>
  <c r="C133" i="71"/>
  <c r="B133" i="71"/>
  <c r="E132" i="71"/>
  <c r="E131" i="71"/>
  <c r="E130" i="71"/>
  <c r="E129" i="71"/>
  <c r="E128" i="71"/>
  <c r="E133" i="71" s="1"/>
  <c r="E127" i="71"/>
  <c r="E126" i="71"/>
  <c r="D125" i="71"/>
  <c r="C125" i="71"/>
  <c r="B125" i="71"/>
  <c r="D123" i="71"/>
  <c r="C123" i="71"/>
  <c r="B123" i="71"/>
  <c r="E122" i="71"/>
  <c r="E121" i="71"/>
  <c r="E120" i="71"/>
  <c r="E119" i="71"/>
  <c r="E118" i="71"/>
  <c r="E117" i="71"/>
  <c r="E116" i="71"/>
  <c r="D110" i="71"/>
  <c r="C110" i="71"/>
  <c r="B110" i="71"/>
  <c r="E109" i="71"/>
  <c r="E108" i="71"/>
  <c r="E107" i="71"/>
  <c r="E106" i="71"/>
  <c r="E105" i="71"/>
  <c r="E104" i="71"/>
  <c r="E103" i="71"/>
  <c r="D102" i="71"/>
  <c r="C102" i="71"/>
  <c r="B102" i="71"/>
  <c r="D100" i="71"/>
  <c r="C100" i="71"/>
  <c r="B100" i="71"/>
  <c r="E99" i="71"/>
  <c r="E98" i="71"/>
  <c r="E97" i="71"/>
  <c r="E96" i="71"/>
  <c r="E95" i="71"/>
  <c r="E94" i="71"/>
  <c r="E93" i="71"/>
  <c r="D91" i="71"/>
  <c r="D88" i="71"/>
  <c r="D114" i="71" s="1"/>
  <c r="C88" i="71"/>
  <c r="B88" i="71"/>
  <c r="E87" i="71"/>
  <c r="E86" i="71"/>
  <c r="E85" i="71"/>
  <c r="E84" i="71"/>
  <c r="E83" i="71"/>
  <c r="E82" i="71"/>
  <c r="E81" i="71"/>
  <c r="D80" i="71"/>
  <c r="C80" i="71"/>
  <c r="B80" i="71"/>
  <c r="D78" i="71"/>
  <c r="C78" i="71"/>
  <c r="B78" i="71"/>
  <c r="E77" i="71"/>
  <c r="E76" i="71"/>
  <c r="E75" i="71"/>
  <c r="E74" i="71"/>
  <c r="E73" i="71"/>
  <c r="E72" i="71"/>
  <c r="E71" i="71"/>
  <c r="D69" i="71"/>
  <c r="D66" i="71"/>
  <c r="C66" i="71"/>
  <c r="B66" i="71"/>
  <c r="E65" i="71"/>
  <c r="E64" i="71"/>
  <c r="E63" i="71"/>
  <c r="E62" i="71"/>
  <c r="E61" i="71"/>
  <c r="E60" i="71"/>
  <c r="E59" i="71"/>
  <c r="D56" i="71"/>
  <c r="C56" i="71"/>
  <c r="B56" i="71"/>
  <c r="E55" i="71"/>
  <c r="E54" i="71"/>
  <c r="E53" i="71"/>
  <c r="E52" i="71"/>
  <c r="E51" i="71"/>
  <c r="E50" i="71"/>
  <c r="E49" i="71"/>
  <c r="D47" i="71"/>
  <c r="D44" i="71"/>
  <c r="C44" i="71"/>
  <c r="B44" i="71"/>
  <c r="E43" i="71"/>
  <c r="E42" i="71"/>
  <c r="E41" i="71"/>
  <c r="E40" i="71"/>
  <c r="E39" i="71"/>
  <c r="D36" i="71"/>
  <c r="C36" i="71"/>
  <c r="B36" i="71"/>
  <c r="E35" i="71"/>
  <c r="E34" i="71"/>
  <c r="E33" i="71"/>
  <c r="E32" i="71"/>
  <c r="E31" i="71"/>
  <c r="E30" i="71"/>
  <c r="E29" i="71"/>
  <c r="D24" i="71"/>
  <c r="C24" i="71"/>
  <c r="B24" i="71"/>
  <c r="E23" i="71"/>
  <c r="E22" i="71"/>
  <c r="E21" i="71"/>
  <c r="E20" i="71"/>
  <c r="E19" i="71"/>
  <c r="E18" i="71"/>
  <c r="D15" i="71"/>
  <c r="C15" i="71"/>
  <c r="B15" i="71"/>
  <c r="E14" i="71"/>
  <c r="E13" i="71"/>
  <c r="E12" i="71"/>
  <c r="E11" i="71"/>
  <c r="E10" i="71"/>
  <c r="E9" i="71"/>
  <c r="E8" i="71"/>
  <c r="D7" i="71"/>
  <c r="D17" i="71" s="1"/>
  <c r="D28" i="71" s="1"/>
  <c r="D38" i="71" s="1"/>
  <c r="D48" i="71" s="1"/>
  <c r="D58" i="71" s="1"/>
  <c r="C7" i="71"/>
  <c r="C17" i="71" s="1"/>
  <c r="C28" i="71" s="1"/>
  <c r="C38" i="71" s="1"/>
  <c r="C48" i="71" s="1"/>
  <c r="C58" i="71" s="1"/>
  <c r="B7" i="71"/>
  <c r="B17" i="71" s="1"/>
  <c r="B28" i="71" s="1"/>
  <c r="B38" i="71" s="1"/>
  <c r="B48" i="71" s="1"/>
  <c r="D6" i="71"/>
  <c r="D27" i="71" s="1"/>
  <c r="A1" i="71"/>
  <c r="E44" i="71" l="1"/>
  <c r="E100" i="71"/>
  <c r="E24" i="71"/>
  <c r="E88" i="71"/>
  <c r="E123" i="71"/>
  <c r="E15" i="71"/>
  <c r="E36" i="71"/>
  <c r="E78" i="71"/>
  <c r="E56" i="71"/>
  <c r="E66" i="71"/>
  <c r="E110" i="71"/>
  <c r="F18" i="64"/>
  <c r="F15" i="63" l="1"/>
  <c r="F16" i="63"/>
  <c r="F17" i="63"/>
  <c r="F18" i="63"/>
  <c r="F19" i="63"/>
  <c r="B16" i="172" l="1"/>
  <c r="D20" i="172"/>
  <c r="F20" i="172" s="1"/>
  <c r="D28" i="174" l="1"/>
  <c r="D32" i="175"/>
  <c r="D33" i="175" l="1"/>
  <c r="C28" i="174"/>
  <c r="C21" i="174"/>
  <c r="C8" i="174"/>
  <c r="C29" i="174" s="1"/>
  <c r="D21" i="174"/>
  <c r="D8" i="174"/>
  <c r="C61" i="173"/>
  <c r="C57" i="173"/>
  <c r="C55" i="173"/>
  <c r="C52" i="173"/>
  <c r="C49" i="173"/>
  <c r="C42" i="173"/>
  <c r="C35" i="173"/>
  <c r="C24" i="173"/>
  <c r="C18" i="173"/>
  <c r="C12" i="173"/>
  <c r="C9" i="173"/>
  <c r="C5" i="173"/>
  <c r="D61" i="173"/>
  <c r="D57" i="173"/>
  <c r="D55" i="173"/>
  <c r="D52" i="173"/>
  <c r="D49" i="173"/>
  <c r="D35" i="173"/>
  <c r="D24" i="173"/>
  <c r="D18" i="173"/>
  <c r="D9" i="173"/>
  <c r="D5" i="173"/>
  <c r="D72" i="70"/>
  <c r="D62" i="70"/>
  <c r="D34" i="70"/>
  <c r="D5" i="70"/>
  <c r="E72" i="70"/>
  <c r="E62" i="70"/>
  <c r="D76" i="172"/>
  <c r="D74" i="172"/>
  <c r="D73" i="172"/>
  <c r="D72" i="172"/>
  <c r="D71" i="172"/>
  <c r="B70" i="172"/>
  <c r="D70" i="172" s="1"/>
  <c r="D69" i="172"/>
  <c r="D68" i="172"/>
  <c r="D67" i="172"/>
  <c r="D66" i="172"/>
  <c r="D65" i="172"/>
  <c r="B64" i="172"/>
  <c r="D62" i="172"/>
  <c r="D61" i="172"/>
  <c r="B60" i="172"/>
  <c r="D58" i="172"/>
  <c r="D57" i="172"/>
  <c r="D56" i="172"/>
  <c r="B55" i="172"/>
  <c r="D55" i="172" s="1"/>
  <c r="D53" i="172"/>
  <c r="D52" i="172"/>
  <c r="D51" i="172"/>
  <c r="D50" i="172"/>
  <c r="D49" i="172"/>
  <c r="D48" i="172"/>
  <c r="D47" i="172"/>
  <c r="C46" i="172"/>
  <c r="C77" i="172" s="1"/>
  <c r="B46" i="172"/>
  <c r="D44" i="172"/>
  <c r="E3" i="172"/>
  <c r="D37" i="172"/>
  <c r="D35" i="172"/>
  <c r="D34" i="172"/>
  <c r="D33" i="172"/>
  <c r="F33" i="172" s="1"/>
  <c r="D32" i="172"/>
  <c r="B31" i="172"/>
  <c r="D31" i="172" s="1"/>
  <c r="D30" i="172"/>
  <c r="D29" i="172"/>
  <c r="D28" i="172"/>
  <c r="D27" i="172"/>
  <c r="D26" i="172"/>
  <c r="B25" i="172"/>
  <c r="D23" i="172"/>
  <c r="D22" i="172"/>
  <c r="B21" i="172"/>
  <c r="D19" i="172"/>
  <c r="F19" i="172" s="1"/>
  <c r="D18" i="172"/>
  <c r="D17" i="172"/>
  <c r="D16" i="172"/>
  <c r="D14" i="172"/>
  <c r="F14" i="172" s="1"/>
  <c r="D13" i="172"/>
  <c r="D12" i="172"/>
  <c r="D11" i="172"/>
  <c r="D10" i="172"/>
  <c r="F10" i="172" s="1"/>
  <c r="D9" i="172"/>
  <c r="D8" i="172"/>
  <c r="C7" i="172"/>
  <c r="C38" i="172" s="1"/>
  <c r="B7" i="172"/>
  <c r="D5" i="172"/>
  <c r="F12" i="172" l="1"/>
  <c r="F17" i="172"/>
  <c r="F22" i="172"/>
  <c r="F27" i="172"/>
  <c r="F31" i="172"/>
  <c r="F35" i="172"/>
  <c r="F5" i="172"/>
  <c r="F9" i="172"/>
  <c r="F18" i="172"/>
  <c r="F23" i="172"/>
  <c r="F28" i="172"/>
  <c r="F32" i="172"/>
  <c r="F37" i="172"/>
  <c r="F16" i="172"/>
  <c r="F26" i="172"/>
  <c r="F30" i="172"/>
  <c r="F34" i="172"/>
  <c r="D46" i="172"/>
  <c r="D60" i="172"/>
  <c r="C39" i="173"/>
  <c r="B77" i="172"/>
  <c r="C16" i="173"/>
  <c r="C4" i="173" s="1"/>
  <c r="D76" i="70"/>
  <c r="D64" i="172"/>
  <c r="D77" i="172" s="1"/>
  <c r="D29" i="174"/>
  <c r="D39" i="173"/>
  <c r="D16" i="173"/>
  <c r="D4" i="173" s="1"/>
  <c r="E76" i="70"/>
  <c r="D7" i="172"/>
  <c r="F7" i="172" s="1"/>
  <c r="D25" i="172"/>
  <c r="B38" i="172"/>
  <c r="D21" i="172"/>
  <c r="F21" i="172" l="1"/>
  <c r="C65" i="173"/>
  <c r="F25" i="172"/>
  <c r="D65" i="173"/>
  <c r="D38" i="172"/>
  <c r="G38" i="172" l="1"/>
  <c r="F38" i="172"/>
  <c r="B1" i="172"/>
  <c r="C8" i="130"/>
  <c r="C96" i="130" s="1"/>
  <c r="C18" i="73"/>
  <c r="B2" i="79"/>
  <c r="B2" i="89"/>
  <c r="B2" i="64"/>
  <c r="B2" i="63"/>
  <c r="B2" i="78"/>
  <c r="B2" i="77"/>
  <c r="B2" i="62"/>
  <c r="B36" i="134"/>
  <c r="B35" i="134"/>
  <c r="B34" i="134"/>
  <c r="B33" i="134"/>
  <c r="B32" i="134"/>
  <c r="B31" i="134"/>
  <c r="B30" i="134"/>
  <c r="B29" i="134"/>
  <c r="B27" i="134"/>
  <c r="E1" i="128"/>
  <c r="D1" i="70"/>
  <c r="O1" i="24"/>
  <c r="D1" i="88"/>
  <c r="J1" i="66"/>
  <c r="E1" i="87"/>
  <c r="C1" i="105"/>
  <c r="B2" i="105"/>
  <c r="C1" i="79"/>
  <c r="C1" i="3"/>
  <c r="F1" i="61"/>
  <c r="F1" i="73"/>
  <c r="B1" i="132"/>
  <c r="B1" i="131"/>
  <c r="B1" i="130"/>
  <c r="B1" i="1"/>
  <c r="B2" i="3"/>
  <c r="B28" i="134"/>
  <c r="A2" i="128"/>
  <c r="C6" i="128"/>
  <c r="C29" i="128" s="1"/>
  <c r="D6" i="128"/>
  <c r="D29" i="128" s="1"/>
  <c r="E6" i="128"/>
  <c r="E29" i="128"/>
  <c r="C11" i="128"/>
  <c r="C23" i="128" s="1"/>
  <c r="C25" i="128" s="1"/>
  <c r="D12" i="128"/>
  <c r="D11" i="128" s="1"/>
  <c r="D23" i="128" s="1"/>
  <c r="D25" i="128" s="1"/>
  <c r="E12" i="128"/>
  <c r="E11" i="128" s="1"/>
  <c r="E23" i="128" s="1"/>
  <c r="E25" i="128" s="1"/>
  <c r="C32" i="128"/>
  <c r="C36" i="128" s="1"/>
  <c r="C38" i="128" s="1"/>
  <c r="D32" i="128"/>
  <c r="D36" i="128" s="1"/>
  <c r="D38" i="128" s="1"/>
  <c r="E32" i="128"/>
  <c r="E36" i="128" s="1"/>
  <c r="E38" i="128" s="1"/>
  <c r="A2" i="70"/>
  <c r="A2" i="24"/>
  <c r="O6" i="24"/>
  <c r="O7" i="24"/>
  <c r="O8" i="24"/>
  <c r="O9" i="24"/>
  <c r="O10" i="24"/>
  <c r="O11" i="24"/>
  <c r="O12" i="24"/>
  <c r="O13" i="24"/>
  <c r="O14" i="24"/>
  <c r="C15" i="24"/>
  <c r="D15" i="24"/>
  <c r="E15" i="24"/>
  <c r="F15" i="24"/>
  <c r="G15" i="24"/>
  <c r="H15" i="24"/>
  <c r="I15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F26" i="24"/>
  <c r="G26" i="24"/>
  <c r="H26" i="24"/>
  <c r="I26" i="24"/>
  <c r="J26" i="24"/>
  <c r="K26" i="24"/>
  <c r="L26" i="24"/>
  <c r="M26" i="24"/>
  <c r="N26" i="24"/>
  <c r="C32" i="88"/>
  <c r="D32" i="88"/>
  <c r="D3" i="66"/>
  <c r="E4" i="66"/>
  <c r="F4" i="66"/>
  <c r="G4" i="66"/>
  <c r="H4" i="66"/>
  <c r="D6" i="66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I15" i="66"/>
  <c r="I12" i="66" s="1"/>
  <c r="F18" i="66"/>
  <c r="G18" i="66"/>
  <c r="H18" i="66"/>
  <c r="I21" i="66"/>
  <c r="D22" i="66"/>
  <c r="E22" i="66"/>
  <c r="F22" i="66"/>
  <c r="G22" i="66"/>
  <c r="H22" i="66"/>
  <c r="I23" i="66"/>
  <c r="A2" i="87"/>
  <c r="C6" i="87"/>
  <c r="C94" i="87" s="1"/>
  <c r="D6" i="87"/>
  <c r="D94" i="87" s="1"/>
  <c r="C8" i="87"/>
  <c r="E8" i="87"/>
  <c r="C15" i="87"/>
  <c r="E15" i="87"/>
  <c r="C22" i="87"/>
  <c r="E22" i="87"/>
  <c r="C29" i="87"/>
  <c r="E29" i="87"/>
  <c r="C37" i="87"/>
  <c r="E37" i="87"/>
  <c r="C49" i="87"/>
  <c r="E49" i="87"/>
  <c r="C55" i="87"/>
  <c r="E55" i="87"/>
  <c r="C60" i="87"/>
  <c r="E60" i="87"/>
  <c r="C66" i="87"/>
  <c r="E66" i="87"/>
  <c r="F66" i="87" s="1"/>
  <c r="C70" i="87"/>
  <c r="E70" i="87"/>
  <c r="F70" i="87" s="1"/>
  <c r="C75" i="87"/>
  <c r="E75" i="87"/>
  <c r="C78" i="87"/>
  <c r="E78" i="87"/>
  <c r="F78" i="87" s="1"/>
  <c r="C82" i="87"/>
  <c r="E82" i="87"/>
  <c r="F82" i="87" s="1"/>
  <c r="C96" i="87"/>
  <c r="E96" i="87"/>
  <c r="C117" i="87"/>
  <c r="E117" i="87"/>
  <c r="C132" i="87"/>
  <c r="E132" i="87"/>
  <c r="F132" i="87" s="1"/>
  <c r="C136" i="87"/>
  <c r="E136" i="87"/>
  <c r="F136" i="87" s="1"/>
  <c r="C143" i="87"/>
  <c r="E143" i="87"/>
  <c r="C148" i="87"/>
  <c r="E148" i="87"/>
  <c r="F148" i="87" s="1"/>
  <c r="G13" i="89"/>
  <c r="G14" i="89"/>
  <c r="G15" i="89"/>
  <c r="G16" i="89"/>
  <c r="G17" i="89"/>
  <c r="G18" i="89"/>
  <c r="C19" i="89"/>
  <c r="D19" i="89"/>
  <c r="E19" i="89"/>
  <c r="F19" i="89"/>
  <c r="C8" i="105"/>
  <c r="C20" i="105"/>
  <c r="C26" i="105"/>
  <c r="C30" i="105"/>
  <c r="C37" i="105"/>
  <c r="C45" i="105"/>
  <c r="C51" i="105"/>
  <c r="C8" i="79"/>
  <c r="C26" i="79"/>
  <c r="C31" i="79"/>
  <c r="C38" i="79"/>
  <c r="C46" i="79"/>
  <c r="C52" i="79"/>
  <c r="F6" i="64"/>
  <c r="F8" i="64"/>
  <c r="F9" i="64"/>
  <c r="F10" i="64"/>
  <c r="F11" i="64"/>
  <c r="F12" i="64"/>
  <c r="F13" i="64"/>
  <c r="F14" i="64"/>
  <c r="F15" i="64"/>
  <c r="F16" i="64"/>
  <c r="F17" i="64"/>
  <c r="F19" i="64"/>
  <c r="F20" i="64"/>
  <c r="F21" i="64"/>
  <c r="F22" i="64"/>
  <c r="F23" i="64"/>
  <c r="F24" i="64"/>
  <c r="F25" i="64"/>
  <c r="B26" i="64"/>
  <c r="D26" i="64"/>
  <c r="E26" i="64"/>
  <c r="D6" i="63"/>
  <c r="D6" i="64" s="1"/>
  <c r="F6" i="63"/>
  <c r="F8" i="63"/>
  <c r="F9" i="63"/>
  <c r="F10" i="63"/>
  <c r="F11" i="63"/>
  <c r="F12" i="63"/>
  <c r="F13" i="63"/>
  <c r="F14" i="63"/>
  <c r="F20" i="63"/>
  <c r="F23" i="63"/>
  <c r="F24" i="63"/>
  <c r="F25" i="63"/>
  <c r="B26" i="63"/>
  <c r="D26" i="63"/>
  <c r="E26" i="63"/>
  <c r="C11" i="78"/>
  <c r="C14" i="77"/>
  <c r="C7" i="62"/>
  <c r="D7" i="62" s="1"/>
  <c r="E7" i="62" s="1"/>
  <c r="F9" i="62"/>
  <c r="F10" i="62"/>
  <c r="F11" i="62"/>
  <c r="F12" i="62"/>
  <c r="F13" i="62"/>
  <c r="C14" i="62"/>
  <c r="D14" i="62"/>
  <c r="E14" i="62"/>
  <c r="A4" i="76"/>
  <c r="E2" i="61"/>
  <c r="C5" i="78" s="1"/>
  <c r="F5" i="63" s="1"/>
  <c r="F5" i="64" s="1"/>
  <c r="C17" i="61"/>
  <c r="E17" i="61"/>
  <c r="C18" i="61"/>
  <c r="C24" i="61"/>
  <c r="E30" i="61"/>
  <c r="E2" i="73"/>
  <c r="E18" i="73"/>
  <c r="C19" i="73"/>
  <c r="C24" i="73"/>
  <c r="E29" i="73"/>
  <c r="B2" i="132"/>
  <c r="C7" i="132"/>
  <c r="C95" i="132" s="1"/>
  <c r="C162" i="132" s="1"/>
  <c r="C8" i="132"/>
  <c r="C96" i="132" s="1"/>
  <c r="C10" i="132"/>
  <c r="C17" i="132"/>
  <c r="C24" i="132"/>
  <c r="C31" i="132"/>
  <c r="C39" i="132"/>
  <c r="C51" i="132"/>
  <c r="C57" i="132"/>
  <c r="C62" i="132"/>
  <c r="C68" i="132"/>
  <c r="C72" i="132"/>
  <c r="C77" i="132"/>
  <c r="C80" i="132"/>
  <c r="C84" i="132"/>
  <c r="C98" i="132"/>
  <c r="C119" i="132"/>
  <c r="C134" i="132"/>
  <c r="C138" i="132"/>
  <c r="C145" i="132"/>
  <c r="C150" i="132"/>
  <c r="B2" i="131"/>
  <c r="C7" i="131"/>
  <c r="C95" i="131" s="1"/>
  <c r="C162" i="131" s="1"/>
  <c r="C8" i="131"/>
  <c r="C96" i="131" s="1"/>
  <c r="C10" i="131"/>
  <c r="C17" i="131"/>
  <c r="C24" i="131"/>
  <c r="C31" i="131"/>
  <c r="C39" i="131"/>
  <c r="C51" i="131"/>
  <c r="C57" i="131"/>
  <c r="C62" i="131"/>
  <c r="C68" i="131"/>
  <c r="C72" i="131"/>
  <c r="C77" i="131"/>
  <c r="C80" i="131"/>
  <c r="C84" i="131"/>
  <c r="C98" i="131"/>
  <c r="C119" i="131"/>
  <c r="C134" i="131"/>
  <c r="C138" i="131"/>
  <c r="C145" i="131"/>
  <c r="C150" i="131"/>
  <c r="B2" i="130"/>
  <c r="C7" i="130"/>
  <c r="C95" i="130" s="1"/>
  <c r="C162" i="130" s="1"/>
  <c r="C10" i="130"/>
  <c r="C17" i="130"/>
  <c r="C24" i="130"/>
  <c r="C31" i="130"/>
  <c r="C39" i="130"/>
  <c r="C51" i="130"/>
  <c r="C57" i="130"/>
  <c r="C62" i="130"/>
  <c r="C68" i="130"/>
  <c r="C72" i="130"/>
  <c r="C77" i="130"/>
  <c r="C80" i="130"/>
  <c r="C84" i="130"/>
  <c r="C98" i="130"/>
  <c r="C119" i="130"/>
  <c r="C134" i="130"/>
  <c r="C138" i="130"/>
  <c r="C145" i="130"/>
  <c r="C150" i="130"/>
  <c r="B2" i="1"/>
  <c r="C8" i="1"/>
  <c r="C96" i="1" s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A12" i="75"/>
  <c r="A11" i="76" s="1"/>
  <c r="C10" i="1"/>
  <c r="C25" i="134"/>
  <c r="C23" i="134"/>
  <c r="C24" i="134"/>
  <c r="C29" i="134"/>
  <c r="C28" i="134"/>
  <c r="C30" i="134"/>
  <c r="C31" i="134"/>
  <c r="C33" i="134"/>
  <c r="C32" i="134"/>
  <c r="C35" i="134"/>
  <c r="C36" i="134"/>
  <c r="C34" i="134"/>
  <c r="C44" i="134"/>
  <c r="C43" i="134"/>
  <c r="C10" i="134"/>
  <c r="C40" i="134"/>
  <c r="C41" i="134"/>
  <c r="C27" i="134"/>
  <c r="C7" i="134"/>
  <c r="C20" i="134"/>
  <c r="C12" i="134"/>
  <c r="C26" i="134"/>
  <c r="C22" i="134"/>
  <c r="C16" i="134"/>
  <c r="C39" i="134"/>
  <c r="C38" i="134"/>
  <c r="C19" i="134"/>
  <c r="C15" i="134"/>
  <c r="C8" i="134"/>
  <c r="C37" i="134"/>
  <c r="C21" i="134"/>
  <c r="C13" i="134"/>
  <c r="C18" i="134"/>
  <c r="C14" i="134"/>
  <c r="C9" i="134"/>
  <c r="C11" i="134"/>
  <c r="C17" i="134"/>
  <c r="C42" i="134"/>
  <c r="I27" i="24" l="1"/>
  <c r="K27" i="24"/>
  <c r="E31" i="61"/>
  <c r="F143" i="87"/>
  <c r="G143" i="87"/>
  <c r="G60" i="87"/>
  <c r="F60" i="87"/>
  <c r="G49" i="87"/>
  <c r="F49" i="87"/>
  <c r="G29" i="87"/>
  <c r="F29" i="87"/>
  <c r="G15" i="87"/>
  <c r="F15" i="87"/>
  <c r="G117" i="87"/>
  <c r="F117" i="87"/>
  <c r="G75" i="87"/>
  <c r="F75" i="87"/>
  <c r="G55" i="87"/>
  <c r="F55" i="87"/>
  <c r="G37" i="87"/>
  <c r="F37" i="87"/>
  <c r="G22" i="87"/>
  <c r="F22" i="87"/>
  <c r="G8" i="87"/>
  <c r="F8" i="87"/>
  <c r="C58" i="79"/>
  <c r="F96" i="87"/>
  <c r="G96" i="87"/>
  <c r="D6" i="76"/>
  <c r="C131" i="87"/>
  <c r="F24" i="66"/>
  <c r="M27" i="24"/>
  <c r="E89" i="87"/>
  <c r="E65" i="87"/>
  <c r="C6" i="77"/>
  <c r="J27" i="24"/>
  <c r="D14" i="76"/>
  <c r="E131" i="87"/>
  <c r="C67" i="132"/>
  <c r="C37" i="79"/>
  <c r="C42" i="79" s="1"/>
  <c r="C156" i="87"/>
  <c r="C157" i="87" s="1"/>
  <c r="N27" i="24"/>
  <c r="E5" i="62"/>
  <c r="C133" i="130"/>
  <c r="C67" i="131"/>
  <c r="C133" i="132"/>
  <c r="I18" i="66"/>
  <c r="H24" i="66"/>
  <c r="O26" i="24"/>
  <c r="L27" i="24"/>
  <c r="D27" i="24"/>
  <c r="C158" i="1"/>
  <c r="B14" i="76" s="1"/>
  <c r="C91" i="1"/>
  <c r="C133" i="131"/>
  <c r="C57" i="105"/>
  <c r="I22" i="66"/>
  <c r="C91" i="130"/>
  <c r="E24" i="66"/>
  <c r="C4" i="73"/>
  <c r="E6" i="87"/>
  <c r="E94" i="87" s="1"/>
  <c r="C158" i="130"/>
  <c r="C158" i="131"/>
  <c r="C91" i="131"/>
  <c r="I9" i="66"/>
  <c r="G27" i="24"/>
  <c r="C27" i="24"/>
  <c r="G24" i="66"/>
  <c r="E6" i="63"/>
  <c r="E6" i="64" s="1"/>
  <c r="C67" i="1"/>
  <c r="C133" i="1"/>
  <c r="C67" i="130"/>
  <c r="C29" i="73"/>
  <c r="C30" i="73" s="1"/>
  <c r="C30" i="61"/>
  <c r="E27" i="24"/>
  <c r="F27" i="24"/>
  <c r="F14" i="62"/>
  <c r="C158" i="132"/>
  <c r="C91" i="132"/>
  <c r="D13" i="76"/>
  <c r="C36" i="105"/>
  <c r="C41" i="105" s="1"/>
  <c r="G19" i="89"/>
  <c r="E156" i="87"/>
  <c r="I6" i="66"/>
  <c r="H27" i="24"/>
  <c r="E39" i="128"/>
  <c r="C89" i="87"/>
  <c r="C65" i="87"/>
  <c r="F26" i="64"/>
  <c r="F26" i="63"/>
  <c r="C4" i="3"/>
  <c r="D39" i="128"/>
  <c r="C39" i="128"/>
  <c r="E30" i="73"/>
  <c r="E31" i="73"/>
  <c r="D24" i="66"/>
  <c r="C32" i="61"/>
  <c r="O15" i="24"/>
  <c r="C31" i="73"/>
  <c r="E32" i="61"/>
  <c r="D15" i="76" l="1"/>
  <c r="I24" i="66"/>
  <c r="C92" i="132"/>
  <c r="G156" i="87"/>
  <c r="F156" i="87"/>
  <c r="C159" i="132"/>
  <c r="G65" i="87"/>
  <c r="F65" i="87"/>
  <c r="G89" i="87"/>
  <c r="F89" i="87"/>
  <c r="C59" i="79"/>
  <c r="F131" i="87"/>
  <c r="G131" i="87"/>
  <c r="C92" i="1"/>
  <c r="B8" i="76" s="1"/>
  <c r="E90" i="87"/>
  <c r="E14" i="76"/>
  <c r="C163" i="131"/>
  <c r="C92" i="130"/>
  <c r="C92" i="131"/>
  <c r="D7" i="76"/>
  <c r="C164" i="1"/>
  <c r="C163" i="132"/>
  <c r="O27" i="24"/>
  <c r="B7" i="76"/>
  <c r="C164" i="131"/>
  <c r="C163" i="1"/>
  <c r="C31" i="61"/>
  <c r="C33" i="61" s="1"/>
  <c r="C164" i="132"/>
  <c r="B6" i="76"/>
  <c r="E6" i="76" s="1"/>
  <c r="E157" i="87"/>
  <c r="C58" i="105"/>
  <c r="C159" i="130"/>
  <c r="C164" i="130"/>
  <c r="C159" i="1"/>
  <c r="B15" i="76" s="1"/>
  <c r="E15" i="76" s="1"/>
  <c r="B13" i="76"/>
  <c r="E13" i="76" s="1"/>
  <c r="C159" i="131"/>
  <c r="C90" i="87"/>
  <c r="C163" i="130"/>
  <c r="E4" i="73"/>
  <c r="C4" i="61"/>
  <c r="E4" i="61"/>
  <c r="C32" i="73"/>
  <c r="E32" i="73"/>
  <c r="F93" i="87"/>
  <c r="I2" i="66"/>
  <c r="D4" i="88" s="1"/>
  <c r="C160" i="132" l="1"/>
  <c r="G90" i="87"/>
  <c r="F90" i="87"/>
  <c r="E7" i="76"/>
  <c r="G157" i="87"/>
  <c r="F157" i="87"/>
  <c r="C160" i="130"/>
  <c r="E158" i="87"/>
  <c r="D8" i="76"/>
  <c r="E8" i="76" s="1"/>
  <c r="C160" i="131"/>
  <c r="E33" i="61"/>
  <c r="C160" i="1"/>
  <c r="E5" i="128"/>
</calcChain>
</file>

<file path=xl/sharedStrings.xml><?xml version="1.0" encoding="utf-8"?>
<sst xmlns="http://schemas.openxmlformats.org/spreadsheetml/2006/main" count="3344" uniqueCount="1016">
  <si>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</si>
  <si>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</si>
  <si>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</si>
  <si>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</si>
  <si>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</si>
  <si>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</si>
  <si>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</si>
  <si>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</si>
  <si>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</si>
  <si>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</si>
  <si>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</si>
  <si>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</si>
  <si>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</si>
  <si>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</si>
  <si>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</si>
  <si>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</si>
  <si>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</si>
  <si>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</si>
  <si>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</si>
  <si>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</si>
  <si>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</si>
  <si>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</si>
  <si>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</si>
  <si>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</si>
  <si>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</si>
  <si>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</si>
  <si>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</si>
  <si>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</si>
  <si>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</si>
  <si>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</si>
  <si>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</si>
  <si>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</si>
  <si>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</si>
  <si>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</si>
  <si>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</si>
  <si>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</si>
  <si>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</si>
  <si>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</si>
  <si>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</si>
  <si>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</si>
  <si>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</si>
  <si>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</si>
  <si>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</si>
  <si>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</si>
  <si>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</si>
  <si>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</si>
  <si>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</si>
  <si>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</si>
  <si>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</si>
  <si>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</si>
  <si>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</si>
  <si>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</si>
  <si>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</si>
  <si>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</si>
  <si>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</si>
  <si>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</si>
  <si>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</si>
  <si>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</si>
  <si>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</si>
  <si>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</si>
  <si>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</si>
  <si>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</si>
  <si>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</si>
  <si>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</si>
  <si>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</si>
  <si>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</si>
  <si>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</si>
  <si>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</si>
  <si>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</si>
  <si>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</si>
  <si>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</si>
  <si>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</si>
  <si>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</si>
  <si>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</si>
  <si>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</si>
  <si>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</si>
  <si>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</si>
  <si>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</si>
  <si>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</si>
  <si>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</si>
  <si>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</si>
  <si>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</si>
  <si>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</si>
  <si>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</si>
  <si>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</si>
  <si>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</si>
  <si>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</si>
  <si>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</si>
  <si>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</si>
  <si>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</si>
  <si>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</si>
  <si>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</si>
  <si>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</si>
  <si>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</si>
  <si>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</si>
  <si>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</si>
  <si>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</si>
  <si>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</si>
  <si>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</si>
  <si>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</si>
  <si>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</si>
  <si>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</si>
  <si>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</si>
  <si>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</si>
  <si>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</si>
  <si>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</si>
  <si>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</si>
  <si>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</si>
  <si>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</si>
  <si>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</si>
  <si>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</si>
  <si>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</si>
  <si>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</si>
  <si>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</si>
  <si>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</si>
  <si>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</si>
  <si>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</si>
  <si>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</si>
  <si>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</si>
  <si>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</si>
  <si>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</si>
  <si>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</si>
  <si>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</si>
  <si>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</si>
  <si>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</si>
  <si>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</si>
  <si>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</si>
  <si>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</si>
  <si>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</si>
  <si>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</si>
  <si>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</si>
  <si>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</si>
  <si>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</si>
  <si>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</si>
  <si>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</si>
  <si>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</si>
  <si>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</si>
  <si>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</si>
  <si>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</si>
  <si>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</si>
  <si>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</si>
  <si>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</si>
  <si>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</si>
  <si>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</si>
  <si>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</si>
  <si>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</si>
  <si>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</si>
  <si>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</si>
  <si>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</si>
  <si>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</si>
  <si>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</si>
  <si>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</si>
  <si>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</si>
  <si>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</si>
  <si>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</si>
  <si>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</si>
  <si>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</si>
  <si>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</si>
  <si>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</si>
  <si>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</si>
  <si>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</si>
  <si>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</si>
  <si>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</si>
  <si>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</si>
  <si>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</si>
  <si>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</si>
  <si>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</si>
  <si>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</si>
  <si>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</si>
  <si>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</si>
  <si>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</si>
  <si>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</si>
  <si>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</si>
  <si>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</si>
  <si>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</si>
  <si>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</si>
  <si>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</si>
  <si>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</si>
  <si>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</si>
  <si>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</si>
  <si>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</si>
  <si>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</si>
  <si>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</si>
  <si>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</si>
  <si>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</si>
  <si>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</si>
  <si>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</si>
  <si>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</si>
  <si>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</si>
  <si>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</si>
  <si>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</si>
  <si>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</si>
  <si>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</si>
  <si>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</si>
  <si>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</si>
  <si>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</si>
  <si>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</si>
  <si>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</si>
  <si>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</si>
  <si>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</si>
  <si>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</si>
  <si>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</si>
  <si>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</si>
  <si>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</si>
  <si>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</si>
  <si>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</si>
  <si>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</si>
  <si>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</si>
  <si>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</si>
  <si>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</si>
  <si>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</si>
  <si>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</si>
  <si>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</si>
  <si>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</si>
  <si>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</si>
  <si>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</si>
  <si>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</si>
  <si>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</si>
  <si>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</si>
  <si>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</si>
  <si>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</si>
  <si>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</si>
  <si>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</si>
  <si>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</si>
  <si>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</si>
  <si>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</si>
  <si>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</si>
  <si>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</si>
  <si>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</si>
  <si>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</si>
  <si>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</si>
  <si>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</si>
  <si>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</si>
  <si>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</si>
  <si>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</si>
  <si>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</si>
  <si>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</si>
  <si>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</si>
  <si>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</si>
  <si>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</si>
  <si>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</si>
  <si>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</si>
  <si>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</si>
  <si>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</si>
  <si>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</si>
  <si>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</si>
  <si>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</si>
  <si>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</si>
  <si>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</si>
  <si>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</si>
  <si>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</si>
  <si>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</si>
  <si>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</si>
  <si>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</si>
  <si>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</si>
  <si>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</si>
  <si>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</si>
  <si>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</si>
  <si>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</si>
  <si>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</si>
  <si>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</si>
  <si>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</si>
  <si>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</si>
  <si>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</si>
  <si>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</si>
  <si>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</si>
  <si>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</si>
  <si>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</si>
  <si>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</si>
  <si>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</si>
  <si>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</si>
  <si>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</si>
  <si>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</si>
  <si>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</si>
  <si>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</si>
  <si>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</si>
  <si>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</si>
  <si>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</si>
  <si>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</si>
  <si>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</si>
  <si>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</si>
  <si>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</si>
  <si>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</si>
  <si>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</si>
  <si>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</si>
  <si>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</si>
  <si>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</si>
  <si>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</si>
  <si>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</si>
  <si>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</si>
  <si>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</si>
  <si>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</si>
  <si>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</si>
  <si>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</si>
  <si>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</si>
  <si>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</si>
  <si>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</si>
  <si>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</si>
  <si>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</si>
  <si>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</si>
  <si>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</si>
  <si>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</si>
  <si>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</si>
  <si>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</si>
  <si>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</si>
  <si>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</si>
  <si>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</si>
  <si>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</si>
  <si>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</si>
  <si>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</si>
  <si>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</si>
  <si>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</si>
  <si>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</si>
  <si>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</si>
  <si>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</si>
  <si>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</si>
  <si>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</si>
  <si>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</si>
  <si>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</si>
  <si>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</si>
  <si>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</si>
  <si>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</si>
  <si>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</si>
  <si>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</si>
  <si>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</si>
  <si>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</si>
  <si>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</si>
  <si>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</si>
  <si>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</si>
  <si>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</si>
  <si>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</si>
  <si>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</si>
  <si>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</si>
  <si>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</si>
  <si>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</si>
  <si>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</si>
  <si>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</si>
  <si>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</si>
  <si>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</si>
  <si>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</si>
  <si>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</si>
  <si>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</si>
  <si>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</si>
  <si>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</si>
  <si>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</si>
  <si>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</si>
  <si>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</si>
  <si>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</si>
  <si>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</si>
  <si>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</si>
  <si>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</si>
  <si>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</si>
  <si>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</si>
  <si>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</si>
  <si>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</si>
  <si>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</si>
  <si>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</si>
  <si>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</si>
  <si>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</si>
  <si>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</si>
  <si>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</si>
  <si>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</si>
  <si>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</si>
  <si>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</si>
  <si>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</si>
  <si>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</si>
  <si>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</si>
  <si>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</si>
  <si>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</si>
  <si>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</si>
  <si>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</si>
  <si>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</si>
  <si>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</si>
  <si>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</si>
  <si>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</si>
  <si>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</si>
  <si>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</si>
  <si>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</si>
  <si>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</si>
  <si>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</si>
  <si>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</si>
  <si>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</si>
  <si>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</si>
  <si>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</si>
  <si>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</si>
  <si>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</si>
  <si>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</si>
  <si>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</si>
  <si>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</si>
  <si>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</si>
  <si>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</si>
  <si>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</si>
  <si>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</si>
  <si>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</si>
  <si>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</si>
  <si>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</si>
  <si>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</si>
  <si>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</si>
  <si>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</si>
  <si>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</si>
  <si>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</si>
  <si>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</si>
  <si>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</si>
  <si>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</si>
  <si>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</si>
  <si>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</si>
  <si>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</si>
  <si>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</si>
  <si>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</si>
  <si>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</si>
  <si>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</si>
  <si>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</si>
  <si>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</si>
  <si>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</si>
  <si>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</si>
  <si>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</si>
  <si>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</si>
  <si>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</si>
  <si>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</si>
  <si>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</si>
  <si>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</si>
  <si>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</si>
  <si>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</si>
  <si>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</si>
  <si>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</si>
  <si>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</si>
  <si>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</si>
  <si>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</si>
  <si>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</si>
  <si>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</si>
  <si>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</si>
  <si>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</si>
  <si>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</si>
  <si>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</si>
  <si>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</si>
  <si>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</si>
  <si>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</si>
  <si>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</si>
  <si>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</si>
  <si>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</si>
  <si>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</si>
  <si>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</si>
  <si>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</si>
  <si>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</si>
  <si>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</si>
  <si>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</si>
  <si>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</si>
  <si>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</si>
  <si>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</si>
  <si>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</si>
  <si>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</si>
  <si>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</si>
  <si>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</si>
  <si>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</si>
  <si>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</si>
  <si>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</si>
  <si>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</si>
  <si>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</si>
  <si>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</si>
  <si>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</si>
  <si>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</si>
  <si>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</si>
  <si>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</si>
  <si>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</si>
  <si>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</si>
  <si>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</si>
  <si>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</si>
  <si>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</si>
  <si>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</si>
  <si>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</si>
  <si>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</si>
  <si>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</si>
  <si>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</si>
  <si>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</si>
  <si>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</si>
  <si>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</si>
  <si>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</si>
  <si>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</si>
  <si>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</si>
  <si>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</si>
  <si>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</si>
  <si>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</si>
  <si>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</si>
  <si>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</si>
  <si>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</si>
  <si>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</si>
  <si>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</si>
  <si>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</si>
  <si>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</si>
  <si>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</si>
  <si>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</si>
  <si>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</si>
  <si>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</si>
  <si>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</si>
  <si>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</si>
  <si>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</si>
  <si>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</si>
  <si>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</si>
  <si>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</si>
  <si>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</si>
  <si>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</si>
  <si>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</si>
  <si>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</si>
  <si>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</si>
  <si>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</si>
  <si>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</si>
  <si>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</si>
  <si>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</si>
  <si>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</si>
  <si>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</si>
  <si>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</si>
  <si>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</si>
  <si>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</si>
  <si>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</si>
  <si>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</si>
  <si>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</si>
  <si>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</si>
  <si>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</si>
  <si>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</si>
  <si>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</si>
  <si>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</si>
  <si>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</si>
  <si>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</si>
  <si>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</si>
  <si>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</si>
  <si>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</si>
  <si>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</si>
  <si>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</si>
  <si>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</si>
  <si>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</si>
  <si>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</si>
  <si>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</si>
  <si>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</si>
  <si>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</si>
  <si>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</si>
  <si>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</si>
  <si>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</si>
  <si>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</si>
  <si>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</si>
  <si>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</si>
  <si>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</si>
  <si>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</si>
  <si>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</si>
  <si>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</si>
  <si>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</si>
  <si>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</si>
  <si>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</si>
  <si>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</si>
  <si>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</si>
  <si>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</si>
  <si>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</si>
  <si>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</si>
  <si>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</si>
  <si>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</si>
  <si>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</si>
  <si>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</si>
  <si>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</si>
  <si>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</si>
  <si>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</si>
  <si>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</si>
  <si>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</si>
  <si>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</si>
  <si>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</si>
  <si>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</si>
  <si>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</si>
  <si>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</si>
  <si>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</si>
  <si>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</si>
  <si>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</si>
  <si>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</si>
  <si>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</si>
  <si>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</si>
  <si>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</si>
  <si>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</si>
  <si>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</si>
  <si>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</si>
  <si>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</si>
  <si>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</si>
  <si>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</si>
  <si>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</si>
  <si>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</si>
  <si>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</si>
  <si>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</si>
  <si>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</si>
  <si>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</si>
  <si>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</si>
  <si>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</si>
  <si>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</si>
  <si>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</si>
  <si>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</si>
  <si>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</si>
  <si>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</si>
  <si>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</si>
  <si>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</si>
  <si>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</si>
  <si>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</si>
  <si>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</si>
  <si>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</si>
  <si>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</si>
  <si>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</si>
  <si>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</si>
  <si>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</si>
  <si>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</si>
  <si>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</si>
  <si>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</si>
  <si>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</si>
  <si>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</si>
  <si>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</si>
  <si>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</si>
  <si>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</si>
  <si>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</si>
  <si>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</si>
  <si>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</si>
  <si>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</si>
  <si>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</si>
  <si>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</si>
  <si>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</si>
  <si>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</si>
  <si>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</si>
  <si>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</si>
  <si>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</si>
  <si>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</si>
  <si>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</si>
  <si>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</si>
  <si>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</si>
  <si>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</si>
  <si>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</si>
  <si>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</si>
  <si>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</si>
  <si>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</si>
  <si>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</si>
  <si>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</si>
  <si>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</si>
  <si>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</si>
  <si>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</si>
  <si>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</si>
  <si>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</si>
  <si>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</si>
  <si>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</si>
  <si>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</si>
  <si>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</si>
  <si>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</si>
  <si>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</si>
  <si>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</si>
  <si>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</si>
  <si>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</si>
  <si>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</si>
  <si>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</si>
  <si>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</si>
  <si>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</si>
  <si>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</si>
  <si>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</si>
  <si>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</si>
  <si>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</si>
  <si>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</si>
  <si>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</si>
  <si>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</si>
  <si>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</si>
  <si>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</si>
  <si>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</si>
  <si>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</si>
  <si>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</si>
  <si>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</si>
  <si>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</si>
  <si>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</si>
  <si>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</si>
  <si>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</si>
  <si>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</si>
  <si>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</si>
  <si>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</si>
  <si>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</si>
  <si>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 xml:space="preserve">3 kvi név  </t>
  </si>
  <si>
    <t>* Magyarország 2019. évi központi költségvetéséról szóló törvény</t>
  </si>
  <si>
    <t>Egyéb</t>
  </si>
  <si>
    <t>BÁTASZÉK VÁROS ÖNKORMÁNYZATA</t>
  </si>
  <si>
    <t>Bátaszéki Közös Önkormányzati Hivatal</t>
  </si>
  <si>
    <t>Keresztély Gyula Városi Könyvtár</t>
  </si>
  <si>
    <t>BátaszékVáros Önkormányzat adósságot keletkeztető ügyletekből és kezességvállalásokból fennálló kötelezettségei</t>
  </si>
  <si>
    <t>Bátaszék Város Önkormányzat saját bevételeinek részletezése az adósságot keletkeztető ügyletből származó tárgyévi fizetési kötelezettség megállapításához</t>
  </si>
  <si>
    <t>Bátaszék Város Önkormányzat 2019. évi adósságot keletkeztető fejlesztési céljai</t>
  </si>
  <si>
    <t>adatok forintban</t>
  </si>
  <si>
    <t>2018. évi támogatás összesen</t>
  </si>
  <si>
    <t>Beszámítás</t>
  </si>
  <si>
    <t>2018. évi támogatás beszámítás után összesen</t>
  </si>
  <si>
    <t>Önkormányzat Hivatal működési támogatása</t>
  </si>
  <si>
    <t>2017. évről áthúzódó kompenzáció</t>
  </si>
  <si>
    <t>Település üzemeltetés támogatása összesen</t>
  </si>
  <si>
    <t>Zöldterület-gazdálkodással kapcsolatos feladatok</t>
  </si>
  <si>
    <t>Közvilágítás fenntartásának támogatása</t>
  </si>
  <si>
    <t>Köztemető fenntartásának támogatása</t>
  </si>
  <si>
    <t>Lakott külterülettel kapcsolatos feladatok támogatása</t>
  </si>
  <si>
    <t>Közutak fenntartásának támogatása</t>
  </si>
  <si>
    <t>Egyéb önkormányzati feladatok támogatása</t>
  </si>
  <si>
    <t>Polgármesteri illetmény támogatása</t>
  </si>
  <si>
    <t>Köznevelési feladatok  támogatása</t>
  </si>
  <si>
    <t>Óvoda bértámogatása</t>
  </si>
  <si>
    <t>Óvoda működési támogatása</t>
  </si>
  <si>
    <t>Kiegészítő támogatás</t>
  </si>
  <si>
    <t>Bölcsőde támogatása összesen</t>
  </si>
  <si>
    <t>Bölcsöde bértámogatás</t>
  </si>
  <si>
    <t>Bölcsöde működési támogatás</t>
  </si>
  <si>
    <t>Gyermekétkeztetés összesen:</t>
  </si>
  <si>
    <t>Gyermekétkeztetés támogatása dolgozók bértám</t>
  </si>
  <si>
    <t>Gyermekétkeztetés támogatása üzemeltetési</t>
  </si>
  <si>
    <t>Rászoruló gyermekek szünidei étkeztetése</t>
  </si>
  <si>
    <t>Szociális feladatok egyéb támogatása</t>
  </si>
  <si>
    <t>Gondozási központ feladatellátás támogatása</t>
  </si>
  <si>
    <t>Család -és gyermekjóléti szolgálat</t>
  </si>
  <si>
    <t>Szociális étkeztetés</t>
  </si>
  <si>
    <t xml:space="preserve">Házi segítségnyújtás </t>
  </si>
  <si>
    <t>Időskorúak nappali ellátása</t>
  </si>
  <si>
    <t>Könyvtári-Közművelődési feladatok</t>
  </si>
  <si>
    <t>2019. évi támogatás összesen</t>
  </si>
  <si>
    <t>2019. évi támogatás beszámítás után összesen</t>
  </si>
  <si>
    <t>2018. évi Támogatás összge</t>
  </si>
  <si>
    <t>Támogatásértékű működési kiadás</t>
  </si>
  <si>
    <t>ESZGY Orvosi ügyeletre átadott Bátaszék</t>
  </si>
  <si>
    <t>ESZGY HSNY-re hozzájárulás Bátaszék</t>
  </si>
  <si>
    <t>ESZGY HSNY-re igényelt állami támogatás átadása</t>
  </si>
  <si>
    <t>ESZGY IK hozzájárulás Bátaszék</t>
  </si>
  <si>
    <t>ESZGY IK-re igényelt állami támogatás átadása</t>
  </si>
  <si>
    <t>ESZGY Családsegítés Bátaszék</t>
  </si>
  <si>
    <t>ESZGY Gyermekjóléti és családsegitére igényelt állami támogatás átadása</t>
  </si>
  <si>
    <t>ESZGY védőnők Bátaszék</t>
  </si>
  <si>
    <t>ESZGY munkaszervezet működtetésére Bátaszék</t>
  </si>
  <si>
    <t>ESZGY Szociális étkeztetésre támogatás átadása Bátaszék</t>
  </si>
  <si>
    <t>ESZGY Szociális étkeztetésre igényelt állami támogatás átadása</t>
  </si>
  <si>
    <t>ESZGY JHSNY támogatása</t>
  </si>
  <si>
    <t>MOB bérekre átadott állami támogatás Bátaszék</t>
  </si>
  <si>
    <t>MOB müködtetésre átadott állami támogatás Bátaszék</t>
  </si>
  <si>
    <t>MOB óvopedagógosok kiegészító átadott állami támogatás Bátaszék</t>
  </si>
  <si>
    <t>MOB bölcsödére átadott állami támogatás Bátaszék</t>
  </si>
  <si>
    <t>MOB gyermekétkeztetés állami támogatása Bátaszék</t>
  </si>
  <si>
    <t>MOB rászoruló gyermekek szünidei gyermekétkeztetés állami támogatása Bátaszék</t>
  </si>
  <si>
    <t>MOB Működési hozzájárulás Bátaszék</t>
  </si>
  <si>
    <t>MOB Működési hozzájárulás Bátaszék tartalék</t>
  </si>
  <si>
    <t>MOB munkaszervezet működtetésére Bátaszék</t>
  </si>
  <si>
    <t>MOB  működtetésére Bátaszék tartalék</t>
  </si>
  <si>
    <t>Német Nemzetiségi Önkormányzat támogatása</t>
  </si>
  <si>
    <t>Roma Nemzetiségi Önkormányzat támogatása</t>
  </si>
  <si>
    <t>Bursa Hungarica ösztöndíjak</t>
  </si>
  <si>
    <t>KÖH tartalékok</t>
  </si>
  <si>
    <t>Működési célú pénzeszközátadás államháztartáson kívülre</t>
  </si>
  <si>
    <t>Pogárőrség támogatása</t>
  </si>
  <si>
    <t>Nemzetőrség támogatása</t>
  </si>
  <si>
    <t>BSE támogatása</t>
  </si>
  <si>
    <t>Matematika Tehetséggondozó Alapítvány</t>
  </si>
  <si>
    <t>34.</t>
  </si>
  <si>
    <t>Vöröskereszt véradók támogatása</t>
  </si>
  <si>
    <t>35.</t>
  </si>
  <si>
    <t>Vállalkozók Ipartestülete támogatás</t>
  </si>
  <si>
    <t>36.</t>
  </si>
  <si>
    <t>Egyházak pályázható támogatási keretösszege</t>
  </si>
  <si>
    <t>37.</t>
  </si>
  <si>
    <t>Hagyományőrző egyesületek pályázható támogatási keretösszege</t>
  </si>
  <si>
    <t>38.</t>
  </si>
  <si>
    <t>Alapítványok pályázható támogatási keretösszege</t>
  </si>
  <si>
    <t>39.</t>
  </si>
  <si>
    <t>Sportszervezetek pályázható támogatási keretösszege (sakk)</t>
  </si>
  <si>
    <t>40.</t>
  </si>
  <si>
    <t>Közművelődési szervezetek pályázható támogatási keretösszege</t>
  </si>
  <si>
    <t>41.</t>
  </si>
  <si>
    <t>Egyéb civil szervezetek pályázható támogatási keretösszege</t>
  </si>
  <si>
    <t>Országos Mentőszolgálat Alapítvány vissza nem térítendő tám.</t>
  </si>
  <si>
    <t>42.</t>
  </si>
  <si>
    <t xml:space="preserve">Marketing Kft. Közművelődési feladatok (közfeladatellátási szerződés) </t>
  </si>
  <si>
    <t>43.</t>
  </si>
  <si>
    <t xml:space="preserve">Marketing Kft. Múzeumi feladatok (közfeladatellátási szerződés) </t>
  </si>
  <si>
    <t xml:space="preserve">Marketing Kft. Turizmussal kapcs. feladatok (közfeladatellátási szerződés) </t>
  </si>
  <si>
    <t>45.</t>
  </si>
  <si>
    <t xml:space="preserve">Marketing Kft. Kiadói tevékenység feladatok (közfeladatellátási szerződés) </t>
  </si>
  <si>
    <t>46.</t>
  </si>
  <si>
    <t>Bát-Kom 2004. Kft. Tanuszoda üzemeltetés kiadása</t>
  </si>
  <si>
    <t>47.</t>
  </si>
  <si>
    <t>Bát-Kom 2004. Kft. Közfeladat-ellátási szerződés városüzemeltetés</t>
  </si>
  <si>
    <t>48.</t>
  </si>
  <si>
    <t>Bát-Kom 2004. Kft. Közfeladat- ellátási szerződés piac üzemeltetése</t>
  </si>
  <si>
    <t>49.</t>
  </si>
  <si>
    <t>Bát-Kom 2004. Kft. Közfeladat-ellátási szerződés sportpálya</t>
  </si>
  <si>
    <t>50.</t>
  </si>
  <si>
    <t>Bát-Kom 2004. Kft. Közfeladat-ellátási szerződés sportcsarnok</t>
  </si>
  <si>
    <t>51.</t>
  </si>
  <si>
    <t>Panteon Kft. Temető működésre átadott</t>
  </si>
  <si>
    <t>53.</t>
  </si>
  <si>
    <t>54.</t>
  </si>
  <si>
    <t>Támogatásértékű felhalmozási kiadás</t>
  </si>
  <si>
    <t>55.</t>
  </si>
  <si>
    <t>MOB Társulásnak  átadott</t>
  </si>
  <si>
    <t>56.</t>
  </si>
  <si>
    <t>ESZGY Társulásnak JHSNY feladat támogatása Bátaszék</t>
  </si>
  <si>
    <t>57.</t>
  </si>
  <si>
    <t>ESZGY Társulásnak IK hozzájárulás Bátaszék</t>
  </si>
  <si>
    <t>58.</t>
  </si>
  <si>
    <t>ESZGY Társulásnak Családsegítés Bátaszék</t>
  </si>
  <si>
    <t>59.</t>
  </si>
  <si>
    <t>ESZGY Társulásnak szociális étkeztetésre támogatás átadása</t>
  </si>
  <si>
    <t>60.</t>
  </si>
  <si>
    <t>ESZGY Társulásnak Védőnők  Bátaszék</t>
  </si>
  <si>
    <t>61.</t>
  </si>
  <si>
    <t>ESZGY Társulásnak HSNY-re hozzájárulás Bátaszék</t>
  </si>
  <si>
    <t>62.</t>
  </si>
  <si>
    <t>ESZGY Társulásnak Orvosi ügyeletre átvett Bátaszék</t>
  </si>
  <si>
    <t>63.</t>
  </si>
  <si>
    <t>64.</t>
  </si>
  <si>
    <t>Felhalmozási célú pénzeszközátadás államháztartáson kívülre</t>
  </si>
  <si>
    <t>65.</t>
  </si>
  <si>
    <t>Tűzoltó köztestület támogatása</t>
  </si>
  <si>
    <t>66.</t>
  </si>
  <si>
    <t>BSE TAO önerő támogatása</t>
  </si>
  <si>
    <t>67.</t>
  </si>
  <si>
    <t>2019. évi Támogatás összge</t>
  </si>
  <si>
    <t>8. Sz. tájékoztató melléklet</t>
  </si>
  <si>
    <t xml:space="preserve"> Ezer forintban !</t>
  </si>
  <si>
    <t>Véglegesen átvett pénzeszköz megnevezése</t>
  </si>
  <si>
    <t>2018. évi eredeti előirányzat</t>
  </si>
  <si>
    <t>6.1</t>
  </si>
  <si>
    <t>Támogatásértékű működési bevételek (6.1.1.+…+6.1.4.)</t>
  </si>
  <si>
    <t>6.1.1</t>
  </si>
  <si>
    <t>OEP-től átvett pénzeszköz</t>
  </si>
  <si>
    <t>6.1.1.1</t>
  </si>
  <si>
    <t>Fogorvosra átvett OEP támogatás</t>
  </si>
  <si>
    <t>6.1.1.2</t>
  </si>
  <si>
    <t>6.1.1.3</t>
  </si>
  <si>
    <t>6.1.4</t>
  </si>
  <si>
    <t>EU-s támogatásból származó bevétel</t>
  </si>
  <si>
    <t>6.1.3</t>
  </si>
  <si>
    <t>Elkülönített állami pénzalapoktól átvett pénzeszköz</t>
  </si>
  <si>
    <t>Bátaapáti TETT</t>
  </si>
  <si>
    <t>Közfoglalkoztatásra átvett / Hosszabb időtart.890442</t>
  </si>
  <si>
    <t>Egyéb kvi szervtől átvett támogatás</t>
  </si>
  <si>
    <t>6.1.4.1</t>
  </si>
  <si>
    <t>Központi (fejezettől) kvi szervtől átv. pénz.</t>
  </si>
  <si>
    <t>Polgármesteri illetményemelkedés kompenzálása</t>
  </si>
  <si>
    <t>Kulturális illetménypótlékra átvett pénz</t>
  </si>
  <si>
    <t>Gyermekvédelmi támogatásra (Erzsébet utalványok)</t>
  </si>
  <si>
    <t>Egyéb támogatásértékű bevétel</t>
  </si>
  <si>
    <t>6.1.4.2</t>
  </si>
  <si>
    <t>Támogatás értékű bevétel önkormányzattól</t>
  </si>
  <si>
    <t>Önkormányzatoktól átvett KÖH Alsónyék elsz.(2017.év)</t>
  </si>
  <si>
    <t>Önkormányzatoktól átvett-Óvodára (2017)</t>
  </si>
  <si>
    <t>Önkormányzatoktól átvett-Orvosi ügyeletre (2017.év)</t>
  </si>
  <si>
    <t>Önkormányzattól átvett-HSNY társulásra (2017.évi)</t>
  </si>
  <si>
    <t>A KÖH-re átvett társulási támogatások (munkaszervezet) MOB</t>
  </si>
  <si>
    <t>A KÖH-re átvett társulási támogatások (munkaszervezet) ESZGY</t>
  </si>
  <si>
    <t>A KÖH-re átvett társulási támogatások (munkaszervezet) szenyv.</t>
  </si>
  <si>
    <t>Alsónyék Önkormányzata KÖH hozzájárulás</t>
  </si>
  <si>
    <t>Alsónána Önkormányzata KÖH hozzájárulás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</si>
  <si>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</si>
  <si>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</si>
  <si>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</si>
  <si>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</si>
  <si>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Támogatásértékű felhalmozási bevételek (6.2.1+…+6.2.4)</t>
  </si>
  <si>
    <t>6.2.1</t>
  </si>
  <si>
    <t>6.2.2.</t>
  </si>
  <si>
    <t>EU támogatás</t>
  </si>
  <si>
    <t>KEHOP - 2.2.1-15-2015-00021 Szennyvízelvezetés és fejl.</t>
  </si>
  <si>
    <t>6.2.3</t>
  </si>
  <si>
    <t>Bátaapáti TETT / felhalmozási</t>
  </si>
  <si>
    <t>6.2.4</t>
  </si>
  <si>
    <t>Önkormányzatoktól társulástól átvett pénzeszköz</t>
  </si>
  <si>
    <t>6.2.5</t>
  </si>
  <si>
    <t>Egyéb kvi szervtől átvett támogatás(5.7.4.1+..+5.7.4.6.)</t>
  </si>
  <si>
    <t>Működési célú pénzeszköz átvétel államháztartáson kívülről</t>
  </si>
  <si>
    <t>Felhalmozási célú pénzeszk. átvétel államháztartáson kívülről</t>
  </si>
  <si>
    <t>Bát-Kom 2004. Kft. Visszatérítendő támogatása</t>
  </si>
  <si>
    <t>IV. Véglegesen átvett pénzeszközök (6.1+ 6.2+ 6.3 + 6.4)</t>
  </si>
  <si>
    <t>2019. évi eredeti előirányzat</t>
  </si>
  <si>
    <t>Ellátottak pénzbeli juttatásai előirányzata és teljesítése</t>
  </si>
  <si>
    <t>#</t>
  </si>
  <si>
    <t>Eredeti előirányzat 2018. év</t>
  </si>
  <si>
    <t>Rendszeres gyermekvédelmi kedvezményben részesülők természetbeni támogatása [Gyvt. 20/A.§ (1) bek.]</t>
  </si>
  <si>
    <r>
      <t>Rendszeres gyermekvédelmi kedvezményben részesülők természetbeni támogatása [Gyvt. 20/A.§ (2) bek.]</t>
    </r>
    <r>
      <rPr>
        <sz val="10"/>
        <color rgb="FFFF0000"/>
        <rFont val="Arial"/>
        <family val="2"/>
        <charset val="238"/>
      </rPr>
      <t xml:space="preserve"> </t>
    </r>
  </si>
  <si>
    <t>Rendszeres gyermekvédelmi kedvezményben részesülők pénzbeli ellátása [Gyvt. 19.§ 1a]</t>
  </si>
  <si>
    <t>Egyéb családi támogatás</t>
  </si>
  <si>
    <t>Családi támogatások (01+…+09)</t>
  </si>
  <si>
    <t>Települési támogatás lakhatás céljára (önk.-i r. 14-17. §)</t>
  </si>
  <si>
    <t>Települési támogatás mélt.-ból gyógyszerkiadások céljára (önk.-i r. 19. §)</t>
  </si>
  <si>
    <t>Települési támogatás rendk.-i települési támogatásra (önk.-i r.18. §)</t>
  </si>
  <si>
    <t>Települési támogatás temetés céljára (önk.-i r. 20. §)</t>
  </si>
  <si>
    <t>Bursa Hungarica (KT hat.)</t>
  </si>
  <si>
    <t>Eseti gyógyszerkiadás céljára (önk.-i r. 21. §)</t>
  </si>
  <si>
    <t>Temetés céljára kölcsön (önk.-i r. 26. §)</t>
  </si>
  <si>
    <t>Helyi autóbusz-közl. Támogatása, bérlettel (önk.-i r. 23-24. §)</t>
  </si>
  <si>
    <t>Köztemetéls (önk.-i r. 25. §)</t>
  </si>
  <si>
    <t>Szociális tűzifa juttatás (önk.-i r. 26/A.§)</t>
  </si>
  <si>
    <t>90 éven felüliek karácsonyi támogatása (önk-i r. 22. § (1) bek. a)</t>
  </si>
  <si>
    <t>Létfenntartási gonddal küzdők karácsonyi támogatása (önk-i r. 22. § (1) bek. b)</t>
  </si>
  <si>
    <t>Település támogatás (10+….+21)</t>
  </si>
  <si>
    <t>Újszülöttek támogatása (Gyer. Önk.-i r. 8. §)</t>
  </si>
  <si>
    <t>Gimnázium iskolakezdési támogatás (Gyer. Önk.-i r. 6. §)</t>
  </si>
  <si>
    <t>Zeneiskolai támogatás (Gyer.önk-i 6/A. §)</t>
  </si>
  <si>
    <t>Szennyvízrákötés (szennyvíz_rákötésR.)</t>
  </si>
  <si>
    <t>Védőoltások</t>
  </si>
  <si>
    <t>Egyéb nem intézményi ellátások (33+…+48)</t>
  </si>
  <si>
    <t>Ellátottak pénzbeli juttatásai (10+17+20+28+32+49)</t>
  </si>
  <si>
    <t>*</t>
  </si>
  <si>
    <t>Céltartalék</t>
  </si>
  <si>
    <t>Összeg</t>
  </si>
  <si>
    <t>Fejlesztési</t>
  </si>
  <si>
    <t>Kövesd</t>
  </si>
  <si>
    <t>Önként</t>
  </si>
  <si>
    <t>Lajvér</t>
  </si>
  <si>
    <t>Tervezésre, pályzatok készítésére</t>
  </si>
  <si>
    <t>Külterületi utak felújítására (Vadásztársaság)</t>
  </si>
  <si>
    <t>Kötelező</t>
  </si>
  <si>
    <t>Városfejlesztési feladatok</t>
  </si>
  <si>
    <t>Pályázati saját források</t>
  </si>
  <si>
    <t>Széchenyi Program pénzeszköz elkülönítés</t>
  </si>
  <si>
    <t>Önkormányzati bérlakások rendkívüli felújítási fel.-ok</t>
  </si>
  <si>
    <t>Helyi védettség alatt álló ingatlanok felújítása</t>
  </si>
  <si>
    <t>Jótállási biztosíték MNP</t>
  </si>
  <si>
    <t>Fejlesztési céltartalék összesen:</t>
  </si>
  <si>
    <t>Működési</t>
  </si>
  <si>
    <t>Szoc. Juttatások keret -köztisztviselők</t>
  </si>
  <si>
    <t>Szoc. Juttatások keret - intézmények</t>
  </si>
  <si>
    <t>Szoc. Juttatások keret - polgármester</t>
  </si>
  <si>
    <t>Szociális kiadások fedezetére</t>
  </si>
  <si>
    <t>Egyensúlyi céltartalék</t>
  </si>
  <si>
    <t>Működési céltartalékok összesen:</t>
  </si>
  <si>
    <t>Mindösszesen</t>
  </si>
  <si>
    <t>Határozat száma</t>
  </si>
  <si>
    <t>Cél</t>
  </si>
  <si>
    <t>Központi költségvetésből finanszírozott rezsicsökkentéshez kapcsolódó tüzelőanyag</t>
  </si>
  <si>
    <t>Eredeti előirányzat 2019. év</t>
  </si>
  <si>
    <t>TOP 1.1. ipari alapinfrastruktúra szolg. Szerz. (II. félév)</t>
  </si>
  <si>
    <t>Budai u. növényesítés VII. ütem (Bezerédj u. Kövesdi u. közötti szakasz)</t>
  </si>
  <si>
    <t>2019</t>
  </si>
  <si>
    <t>Temető belső út (III. ütem)</t>
  </si>
  <si>
    <t>Babits játszótér gumi ütéscsillapítók (II. ütem), labdafogó háló</t>
  </si>
  <si>
    <t>Városháza (irattár-szerver szoba, informatikai fejlesztés)</t>
  </si>
  <si>
    <t>Kossuth utcai orvosi rendelő előtti járda</t>
  </si>
  <si>
    <t xml:space="preserve">Számvevőség épület (kiállító tér bővítés, homlokzat felújítás, 
tető és ereszcsatorna javítás)
</t>
  </si>
  <si>
    <t xml:space="preserve"> Orvosi rendelők felújítása (Fenőt h.r. belső udvar és átjáró homlokzat, légkondik) </t>
  </si>
  <si>
    <t>Műv. ház épület építészeti és fűtés felújítás</t>
  </si>
  <si>
    <t xml:space="preserve">Tornacsarnok menekülő útvonali lépcsők </t>
  </si>
  <si>
    <t>Vörösmarty utcai épület elektromos hálózat felújítás</t>
  </si>
  <si>
    <t xml:space="preserve">Oktatási épületek felújítása </t>
  </si>
  <si>
    <t>Urnafal építése</t>
  </si>
  <si>
    <t>Zsidó temető beruházása 308/2018</t>
  </si>
  <si>
    <t>2018-2019</t>
  </si>
  <si>
    <t>Számvevőségi épület megvásárlása 369/2018</t>
  </si>
  <si>
    <t>Városi Könyvtár felújítási munkák 187/2018</t>
  </si>
  <si>
    <t>Garay utca II. ütem 335/2018</t>
  </si>
  <si>
    <t>Baross utca felújítás II.ütem</t>
  </si>
  <si>
    <t>Településrendezési eszközök</t>
  </si>
  <si>
    <t>Hunyadi utca 2/A lépcsőház felúj.</t>
  </si>
  <si>
    <t>Budai u. 56-58 folyosó padló felúj.</t>
  </si>
  <si>
    <t>Ady Endre u. 27. konvektor csere</t>
  </si>
  <si>
    <t>Tűzoltó Köztestület támogatása</t>
  </si>
  <si>
    <t xml:space="preserve">Vis maior pályázatok (Molyhos Tölgy) önk. Önerő </t>
  </si>
  <si>
    <t>270/2018</t>
  </si>
  <si>
    <t>Malomszögi tervezési feladatok</t>
  </si>
  <si>
    <t>176/2018</t>
  </si>
  <si>
    <t xml:space="preserve">2018. évi Közfogl.program –  áthúzódó önerő </t>
  </si>
  <si>
    <t>191/2018</t>
  </si>
  <si>
    <t>Belső ellenőri feladatok</t>
  </si>
  <si>
    <t>364/2018</t>
  </si>
  <si>
    <t>Német Önk. tanösvény járda kialakítás</t>
  </si>
  <si>
    <t>Új TOP pályázatok önerő</t>
  </si>
  <si>
    <t>2018. évről áthúzódó kompenzáció</t>
  </si>
  <si>
    <t>Nemzetiségi pótlék</t>
  </si>
  <si>
    <t>Helyi önkormányzatok kiegészítő támogatása</t>
  </si>
  <si>
    <t>Magánszemélyek kommunális adója</t>
  </si>
  <si>
    <t>MOB nemzetiségi pótlék állami támogatás Bátaszék</t>
  </si>
  <si>
    <t>52.</t>
  </si>
  <si>
    <t>68.</t>
  </si>
  <si>
    <t>69.</t>
  </si>
  <si>
    <t>70.</t>
  </si>
  <si>
    <t>TOP-1.1.1. Ipari parkok fejlesztése</t>
  </si>
  <si>
    <t>TOP-1.1.3. Agrárlog. Központ kialakítása</t>
  </si>
  <si>
    <t>TOP-3.2.1. Gimi energetikai korszerűsítése</t>
  </si>
  <si>
    <t>2017-2019</t>
  </si>
  <si>
    <t>2018-2020</t>
  </si>
  <si>
    <t>Gárdonyi u. 1 statikai vizsg.</t>
  </si>
  <si>
    <t>TOP-1.1.1.-15-TL1-2016-00002 "Iparterület fejlesztése Bátaszéken"</t>
  </si>
  <si>
    <t>TOP-1.1.3.-15-TL1-2016-00004 "Agrárlogisztikai központ kialakítása Bátaszéken"</t>
  </si>
  <si>
    <t>TOP-3.2.1-15-TL1-2016-00016 "Cikádor Álatlános Iskola és Gimnáziuma energetikai korszerűsítése"</t>
  </si>
  <si>
    <t>2019.</t>
  </si>
  <si>
    <t>TOP-3.1.1-15-TL1-2016-00006 "Alsónyék Bátaszék közötti Kerékpáros közlekedésfejlesztés"</t>
  </si>
  <si>
    <t>2020.</t>
  </si>
  <si>
    <t>2020. után</t>
  </si>
  <si>
    <t>KEHOP-2.2.1.-15-2015-00021  Bátaszék Szennyvíztelep fejlesztése, Bátaszék,Báta szennyvízcsatornázás befejezése</t>
  </si>
  <si>
    <t>EFOP-3.3.2-Könyvtár</t>
  </si>
  <si>
    <t>TOP-1.1.3.Agrár</t>
  </si>
  <si>
    <t>TOP-3.2.1. Gimi</t>
  </si>
  <si>
    <t>TOP-1.1.1. Iparterület</t>
  </si>
  <si>
    <t>71.</t>
  </si>
  <si>
    <t>329/2018 Történelmi kiadvány megjelenítése</t>
  </si>
  <si>
    <t>24/2019 György Attila tűzeset okozta kár enyhítésére tám.</t>
  </si>
  <si>
    <t>Közfoglalkoztatásra átvett 2019. ütem</t>
  </si>
  <si>
    <t>DOLOGI</t>
  </si>
  <si>
    <t>Ált tartalék</t>
  </si>
  <si>
    <t>Egyéb gép, berendezés</t>
  </si>
  <si>
    <t>Önkormányzat</t>
  </si>
  <si>
    <t>KÖH egyéb gépek berendezések</t>
  </si>
  <si>
    <t>KÖH</t>
  </si>
  <si>
    <t>Könyvtár</t>
  </si>
  <si>
    <t>Keresztély Gyula Városi Könyvtár EFOP 3.3.2. eszközbeszerzések</t>
  </si>
  <si>
    <t>Keresztély Gyula Városi Könyvtár eszközbeszerzések</t>
  </si>
  <si>
    <t>Eltérés az előző évhez</t>
  </si>
  <si>
    <t>EFOP-3.3.2-2016-00356 "Gondozott gondolatok"</t>
  </si>
  <si>
    <t>Garay u. ivóvízvezeték rekonstukció pályázat önerő</t>
  </si>
  <si>
    <t>Illegális hulladéklerakó megszüntetése pályázat önerő</t>
  </si>
  <si>
    <t>Viziközmű fejlesztésekre elkülönített pénz vízágazat</t>
  </si>
  <si>
    <t>Viziközmű fejlesztésekre elkülönített pénz szennyvíz ágazat</t>
  </si>
  <si>
    <t>Garyi u. vízvezeték csere ERÖV</t>
  </si>
  <si>
    <t>Eltérés</t>
  </si>
  <si>
    <t>%</t>
  </si>
  <si>
    <t>Általános tartalék</t>
  </si>
  <si>
    <t>Balassa János Kórház támogatása</t>
  </si>
  <si>
    <t>206/2018 Zsikó Erzsébet helyi védelem alatt álló ing.tám.</t>
  </si>
  <si>
    <t>205/2018 Ambrus Lászlóné helyi védelem alatt álló ing.tám.</t>
  </si>
  <si>
    <t>204/2018 Huy István helyi védelem alatt álló ing.tám.</t>
  </si>
  <si>
    <t>Horgász Egyesület támogatása</t>
  </si>
  <si>
    <t>Bátaszék Város Önkormányzata</t>
  </si>
  <si>
    <t>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</si>
</sst>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7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8"/>
      <color rgb="FFFF0000"/>
      <name val="Times New Roman CE"/>
      <family val="1"/>
      <charset val="238"/>
    </font>
  </fonts>
  <fills count="21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Horizontal">
        <bgColor theme="9" tint="0.79998168889431442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9" fontId="18" fillId="0" borderId="0" applyFont="0" applyFill="0" applyBorder="0" applyAlignment="0" applyProtection="0"/>
    <xf numFmtId="0" fontId="1" fillId="0" borderId="0"/>
    <xf numFmtId="0" fontId="68" fillId="0" borderId="0"/>
    <xf numFmtId="43" fontId="2" fillId="0" borderId="0" applyFont="0" applyFill="0" applyBorder="0" applyAlignment="0" applyProtection="0"/>
    <xf numFmtId="0" fontId="74" fillId="0" borderId="0"/>
  </cellStyleXfs>
  <cellXfs count="952">
    <xf numFmtId="0" fontId="0" fillId="0" borderId="0" xfId="0"/>
    <xf numFmtId="0" fontId="16" fillId="0" borderId="0" xfId="6" applyFont="1"/>
    <xf numFmtId="16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6" applyFont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23" fillId="0" borderId="1" xfId="6" applyFont="1" applyBorder="1" applyAlignment="1">
      <alignment horizontal="left" vertical="center" wrapText="1" indent="1"/>
    </xf>
    <xf numFmtId="0" fontId="23" fillId="0" borderId="2" xfId="6" applyFont="1" applyBorder="1" applyAlignment="1">
      <alignment horizontal="left" vertical="center" wrapText="1" indent="1"/>
    </xf>
    <xf numFmtId="0" fontId="23" fillId="0" borderId="3" xfId="6" applyFont="1" applyBorder="1" applyAlignment="1">
      <alignment horizontal="left" vertical="center" wrapText="1" indent="1"/>
    </xf>
    <xf numFmtId="0" fontId="23" fillId="0" borderId="4" xfId="6" applyFont="1" applyBorder="1" applyAlignment="1">
      <alignment horizontal="left" vertical="center" wrapText="1" indent="1"/>
    </xf>
    <xf numFmtId="0" fontId="23" fillId="0" borderId="5" xfId="6" applyFont="1" applyBorder="1" applyAlignment="1">
      <alignment horizontal="left" vertical="center" wrapText="1" indent="1"/>
    </xf>
    <xf numFmtId="0" fontId="23" fillId="0" borderId="6" xfId="6" applyFont="1" applyBorder="1" applyAlignment="1">
      <alignment horizontal="left" vertical="center" wrapText="1" indent="1"/>
    </xf>
    <xf numFmtId="49" fontId="23" fillId="0" borderId="7" xfId="6" applyNumberFormat="1" applyFont="1" applyBorder="1" applyAlignment="1">
      <alignment horizontal="left" vertical="center" wrapText="1" indent="1"/>
    </xf>
    <xf numFmtId="49" fontId="23" fillId="0" borderId="8" xfId="6" applyNumberFormat="1" applyFont="1" applyBorder="1" applyAlignment="1">
      <alignment horizontal="left" vertical="center" wrapText="1" indent="1"/>
    </xf>
    <xf numFmtId="49" fontId="23" fillId="0" borderId="9" xfId="6" applyNumberFormat="1" applyFont="1" applyBorder="1" applyAlignment="1">
      <alignment horizontal="left" vertical="center" wrapText="1" indent="1"/>
    </xf>
    <xf numFmtId="49" fontId="23" fillId="0" borderId="10" xfId="6" applyNumberFormat="1" applyFont="1" applyBorder="1" applyAlignment="1">
      <alignment horizontal="left" vertical="center" wrapText="1" indent="1"/>
    </xf>
    <xf numFmtId="49" fontId="23" fillId="0" borderId="11" xfId="6" applyNumberFormat="1" applyFont="1" applyBorder="1" applyAlignment="1">
      <alignment horizontal="left" vertical="center" wrapText="1" indent="1"/>
    </xf>
    <xf numFmtId="49" fontId="23" fillId="0" borderId="12" xfId="6" applyNumberFormat="1" applyFont="1" applyBorder="1" applyAlignment="1">
      <alignment horizontal="left" vertical="center" wrapText="1" indent="1"/>
    </xf>
    <xf numFmtId="0" fontId="23" fillId="0" borderId="0" xfId="6" applyFont="1" applyAlignment="1">
      <alignment horizontal="left" vertical="center" wrapText="1" indent="1"/>
    </xf>
    <xf numFmtId="0" fontId="21" fillId="0" borderId="13" xfId="6" applyFont="1" applyBorder="1" applyAlignment="1">
      <alignment horizontal="left" vertical="center" wrapText="1" indent="1"/>
    </xf>
    <xf numFmtId="0" fontId="21" fillId="0" borderId="14" xfId="6" applyFont="1" applyBorder="1" applyAlignment="1">
      <alignment horizontal="left" vertical="center" wrapText="1" indent="1"/>
    </xf>
    <xf numFmtId="0" fontId="21" fillId="0" borderId="15" xfId="6" applyFont="1" applyBorder="1" applyAlignment="1">
      <alignment horizontal="left" vertical="center" wrapText="1" indent="1"/>
    </xf>
    <xf numFmtId="0" fontId="9" fillId="0" borderId="13" xfId="6" applyFont="1" applyBorder="1" applyAlignment="1">
      <alignment horizontal="center" vertical="center" wrapText="1"/>
    </xf>
    <xf numFmtId="0" fontId="9" fillId="0" borderId="14" xfId="6" applyFont="1" applyBorder="1" applyAlignment="1">
      <alignment horizontal="center" vertical="center" wrapText="1"/>
    </xf>
    <xf numFmtId="0" fontId="21" fillId="0" borderId="14" xfId="6" applyFont="1" applyBorder="1" applyAlignment="1">
      <alignment vertical="center" wrapText="1"/>
    </xf>
    <xf numFmtId="0" fontId="21" fillId="0" borderId="16" xfId="6" applyFont="1" applyBorder="1" applyAlignment="1">
      <alignment vertical="center" wrapText="1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21" fillId="0" borderId="13" xfId="6" applyFont="1" applyBorder="1" applyAlignment="1">
      <alignment horizontal="center" vertical="center" wrapText="1"/>
    </xf>
    <xf numFmtId="0" fontId="21" fillId="0" borderId="14" xfId="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9" fillId="0" borderId="14" xfId="7" applyFont="1" applyBorder="1" applyAlignment="1">
      <alignment horizontal="left" vertical="center" indent="1"/>
    </xf>
    <xf numFmtId="0" fontId="13" fillId="0" borderId="0" xfId="6"/>
    <xf numFmtId="0" fontId="23" fillId="0" borderId="0" xfId="6" applyFont="1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 wrapText="1"/>
    </xf>
    <xf numFmtId="164" fontId="23" fillId="0" borderId="8" xfId="0" applyNumberFormat="1" applyFont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vertical="center"/>
    </xf>
    <xf numFmtId="164" fontId="9" fillId="0" borderId="17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Alignment="1">
      <alignment vertical="center" wrapText="1"/>
    </xf>
    <xf numFmtId="164" fontId="2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0" fillId="0" borderId="2" xfId="0" applyNumberFormat="1" applyFont="1" applyBorder="1" applyAlignment="1" applyProtection="1">
      <alignment vertical="center" wrapText="1"/>
      <protection locked="0"/>
    </xf>
    <xf numFmtId="164" fontId="20" fillId="0" borderId="20" xfId="0" applyNumberFormat="1" applyFont="1" applyBorder="1" applyAlignment="1">
      <alignment vertical="center" wrapText="1"/>
    </xf>
    <xf numFmtId="164" fontId="20" fillId="0" borderId="10" xfId="0" applyNumberFormat="1" applyFont="1" applyBorder="1" applyAlignment="1" applyProtection="1">
      <alignment horizontal="left" vertical="center" wrapText="1" indent="1"/>
      <protection locked="0"/>
    </xf>
    <xf numFmtId="164" fontId="20" fillId="0" borderId="6" xfId="0" applyNumberFormat="1" applyFont="1" applyBorder="1" applyAlignment="1" applyProtection="1">
      <alignment vertical="center" wrapText="1"/>
      <protection locked="0"/>
    </xf>
    <xf numFmtId="164" fontId="20" fillId="0" borderId="21" xfId="0" applyNumberFormat="1" applyFont="1" applyBorder="1" applyAlignment="1">
      <alignment vertical="center" wrapText="1"/>
    </xf>
    <xf numFmtId="164" fontId="9" fillId="0" borderId="17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23" fillId="0" borderId="22" xfId="0" applyNumberFormat="1" applyFont="1" applyBorder="1" applyAlignment="1">
      <alignment vertical="center" wrapText="1"/>
    </xf>
    <xf numFmtId="164" fontId="23" fillId="0" borderId="23" xfId="0" applyNumberFormat="1" applyFont="1" applyBorder="1" applyAlignment="1" applyProtection="1">
      <alignment horizontal="left" vertical="center" wrapText="1" indent="1"/>
      <protection locked="0"/>
    </xf>
    <xf numFmtId="164" fontId="23" fillId="0" borderId="25" xfId="0" applyNumberFormat="1" applyFont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30" fillId="0" borderId="26" xfId="0" applyNumberFormat="1" applyFont="1" applyBorder="1" applyAlignment="1" applyProtection="1">
      <alignment horizontal="right" vertical="center" wrapText="1" indent="1"/>
      <protection locked="0"/>
    </xf>
    <xf numFmtId="0" fontId="30" fillId="0" borderId="8" xfId="0" applyFont="1" applyBorder="1" applyAlignment="1">
      <alignment horizontal="center" vertical="center" wrapText="1"/>
    </xf>
    <xf numFmtId="164" fontId="30" fillId="0" borderId="2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Border="1" applyAlignment="1" applyProtection="1">
      <alignment horizontal="right" vertical="center" wrapText="1" indent="1"/>
      <protection locked="0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7" xfId="0" applyFont="1" applyBorder="1" applyAlignment="1" applyProtection="1">
      <alignment vertical="center" wrapText="1"/>
      <protection locked="0"/>
    </xf>
    <xf numFmtId="164" fontId="3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/>
    <xf numFmtId="3" fontId="30" fillId="0" borderId="4" xfId="0" applyNumberFormat="1" applyFont="1" applyBorder="1" applyAlignment="1" applyProtection="1">
      <alignment vertical="center"/>
      <protection locked="0"/>
    </xf>
    <xf numFmtId="3" fontId="34" fillId="0" borderId="2" xfId="0" applyNumberFormat="1" applyFont="1" applyBorder="1" applyAlignment="1" applyProtection="1">
      <alignment vertical="center"/>
      <protection locked="0"/>
    </xf>
    <xf numFmtId="3" fontId="30" fillId="0" borderId="2" xfId="0" applyNumberFormat="1" applyFont="1" applyBorder="1" applyAlignment="1" applyProtection="1">
      <alignment vertical="center"/>
      <protection locked="0"/>
    </xf>
    <xf numFmtId="49" fontId="30" fillId="0" borderId="10" xfId="0" applyNumberFormat="1" applyFont="1" applyBorder="1" applyAlignment="1" applyProtection="1">
      <alignment vertical="center"/>
      <protection locked="0"/>
    </xf>
    <xf numFmtId="3" fontId="30" fillId="0" borderId="6" xfId="0" applyNumberFormat="1" applyFont="1" applyBorder="1" applyAlignment="1" applyProtection="1">
      <alignment vertical="center"/>
      <protection locked="0"/>
    </xf>
    <xf numFmtId="49" fontId="30" fillId="0" borderId="8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1" fillId="0" borderId="15" xfId="7" applyFont="1" applyBorder="1" applyAlignment="1">
      <alignment horizontal="center" vertical="center" wrapText="1"/>
    </xf>
    <xf numFmtId="0" fontId="31" fillId="0" borderId="16" xfId="7" applyFont="1" applyBorder="1" applyAlignment="1">
      <alignment horizontal="center" vertical="center"/>
    </xf>
    <xf numFmtId="0" fontId="31" fillId="0" borderId="29" xfId="7" applyFont="1" applyBorder="1" applyAlignment="1">
      <alignment horizontal="center" vertical="center"/>
    </xf>
    <xf numFmtId="0" fontId="13" fillId="0" borderId="0" xfId="7"/>
    <xf numFmtId="0" fontId="23" fillId="0" borderId="13" xfId="7" applyFont="1" applyBorder="1" applyAlignment="1">
      <alignment horizontal="left" vertical="center" indent="1"/>
    </xf>
    <xf numFmtId="0" fontId="13" fillId="0" borderId="0" xfId="7" applyAlignment="1">
      <alignment vertical="center"/>
    </xf>
    <xf numFmtId="0" fontId="23" fillId="0" borderId="7" xfId="7" applyFont="1" applyBorder="1" applyAlignment="1">
      <alignment horizontal="left" vertical="center" indent="1"/>
    </xf>
    <xf numFmtId="0" fontId="23" fillId="0" borderId="8" xfId="7" applyFont="1" applyBorder="1" applyAlignment="1">
      <alignment horizontal="left" vertical="center" indent="1"/>
    </xf>
    <xf numFmtId="0" fontId="13" fillId="0" borderId="0" xfId="7" applyAlignment="1" applyProtection="1">
      <alignment vertical="center"/>
      <protection locked="0"/>
    </xf>
    <xf numFmtId="0" fontId="23" fillId="0" borderId="9" xfId="7" applyFont="1" applyBorder="1" applyAlignment="1">
      <alignment horizontal="left" vertical="center" indent="1"/>
    </xf>
    <xf numFmtId="0" fontId="21" fillId="0" borderId="13" xfId="7" applyFont="1" applyBorder="1" applyAlignment="1">
      <alignment horizontal="left" vertical="center" indent="1"/>
    </xf>
    <xf numFmtId="0" fontId="13" fillId="0" borderId="0" xfId="7" applyProtection="1">
      <protection locked="0"/>
    </xf>
    <xf numFmtId="0" fontId="16" fillId="0" borderId="0" xfId="7" applyFont="1"/>
    <xf numFmtId="0" fontId="36" fillId="0" borderId="0" xfId="7" applyFont="1" applyProtection="1">
      <protection locked="0"/>
    </xf>
    <xf numFmtId="0" fontId="24" fillId="0" borderId="0" xfId="7" applyFont="1" applyProtection="1">
      <protection locked="0"/>
    </xf>
    <xf numFmtId="0" fontId="27" fillId="0" borderId="32" xfId="0" applyFont="1" applyBorder="1" applyAlignment="1" applyProtection="1">
      <alignment horizontal="left" vertical="center" wrapText="1"/>
      <protection locked="0"/>
    </xf>
    <xf numFmtId="164" fontId="9" fillId="2" borderId="14" xfId="0" applyNumberFormat="1" applyFont="1" applyFill="1" applyBorder="1" applyAlignment="1">
      <alignment vertical="center" wrapText="1"/>
    </xf>
    <xf numFmtId="3" fontId="5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9" xfId="0" applyNumberFormat="1" applyFont="1" applyBorder="1" applyAlignment="1" applyProtection="1">
      <alignment horizontal="left" vertical="center" wrapText="1" indent="1"/>
      <protection locked="0"/>
    </xf>
    <xf numFmtId="0" fontId="30" fillId="0" borderId="3" xfId="0" applyFont="1" applyBorder="1" applyAlignment="1" applyProtection="1">
      <alignment vertical="center" wrapText="1"/>
      <protection locked="0"/>
    </xf>
    <xf numFmtId="0" fontId="29" fillId="0" borderId="14" xfId="6" applyFont="1" applyBorder="1" applyAlignment="1">
      <alignment horizontal="left" vertical="center" wrapText="1" indent="1"/>
    </xf>
    <xf numFmtId="0" fontId="24" fillId="0" borderId="0" xfId="6" applyFont="1"/>
    <xf numFmtId="164" fontId="29" fillId="0" borderId="13" xfId="0" applyNumberFormat="1" applyFont="1" applyBorder="1" applyAlignment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Border="1" applyAlignment="1">
      <alignment horizontal="left" vertical="center" wrapText="1"/>
    </xf>
    <xf numFmtId="164" fontId="30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Border="1" applyAlignment="1" applyProtection="1">
      <alignment horizontal="right" vertical="center" wrapText="1" indent="1"/>
      <protection locked="0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9" fillId="0" borderId="0" xfId="0" applyNumberFormat="1" applyFont="1" applyAlignment="1">
      <alignment horizontal="right" indent="1"/>
    </xf>
    <xf numFmtId="3" fontId="31" fillId="0" borderId="0" xfId="0" applyNumberFormat="1" applyFont="1" applyAlignment="1">
      <alignment horizontal="right" indent="1"/>
    </xf>
    <xf numFmtId="164" fontId="37" fillId="0" borderId="34" xfId="6" applyNumberFormat="1" applyFont="1" applyBorder="1" applyAlignment="1">
      <alignment horizontal="left" vertical="center"/>
    </xf>
    <xf numFmtId="0" fontId="30" fillId="0" borderId="19" xfId="6" applyFont="1" applyBorder="1" applyAlignment="1">
      <alignment horizontal="left" vertical="center" wrapText="1" indent="1"/>
    </xf>
    <xf numFmtId="0" fontId="23" fillId="0" borderId="2" xfId="6" applyFont="1" applyBorder="1" applyAlignment="1">
      <alignment horizontal="left" indent="6"/>
    </xf>
    <xf numFmtId="0" fontId="23" fillId="0" borderId="2" xfId="6" applyFont="1" applyBorder="1" applyAlignment="1">
      <alignment horizontal="left" vertical="center" wrapText="1" indent="6"/>
    </xf>
    <xf numFmtId="0" fontId="23" fillId="0" borderId="6" xfId="6" applyFont="1" applyBorder="1" applyAlignment="1">
      <alignment horizontal="left" vertical="center" wrapText="1" indent="6"/>
    </xf>
    <xf numFmtId="0" fontId="23" fillId="0" borderId="27" xfId="6" applyFont="1" applyBorder="1" applyAlignment="1">
      <alignment horizontal="left" vertical="center" wrapText="1" indent="6"/>
    </xf>
    <xf numFmtId="0" fontId="44" fillId="0" borderId="0" xfId="0" applyFont="1"/>
    <xf numFmtId="0" fontId="45" fillId="0" borderId="0" xfId="0" applyFont="1"/>
    <xf numFmtId="0" fontId="3" fillId="0" borderId="0" xfId="6" applyFont="1"/>
    <xf numFmtId="0" fontId="16" fillId="0" borderId="8" xfId="6" applyFont="1" applyBorder="1" applyAlignment="1">
      <alignment horizontal="center" vertical="center"/>
    </xf>
    <xf numFmtId="0" fontId="16" fillId="0" borderId="9" xfId="6" applyFont="1" applyBorder="1" applyAlignment="1">
      <alignment horizontal="center" vertical="center"/>
    </xf>
    <xf numFmtId="0" fontId="16" fillId="0" borderId="13" xfId="6" applyFont="1" applyBorder="1" applyAlignment="1">
      <alignment horizontal="center" vertical="center"/>
    </xf>
    <xf numFmtId="0" fontId="16" fillId="0" borderId="14" xfId="6" applyFont="1" applyBorder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0" fontId="12" fillId="0" borderId="0" xfId="0" applyFont="1"/>
    <xf numFmtId="0" fontId="16" fillId="0" borderId="10" xfId="6" applyFont="1" applyBorder="1" applyAlignment="1">
      <alignment horizontal="center" vertical="center"/>
    </xf>
    <xf numFmtId="0" fontId="32" fillId="0" borderId="14" xfId="6" applyFont="1" applyBorder="1"/>
    <xf numFmtId="0" fontId="9" fillId="0" borderId="35" xfId="6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3" fillId="0" borderId="0" xfId="0" applyFont="1"/>
    <xf numFmtId="164" fontId="30" fillId="0" borderId="3" xfId="0" applyNumberFormat="1" applyFont="1" applyBorder="1" applyAlignment="1" applyProtection="1">
      <alignment vertical="center"/>
      <protection locked="0"/>
    </xf>
    <xf numFmtId="164" fontId="30" fillId="0" borderId="2" xfId="0" applyNumberFormat="1" applyFont="1" applyBorder="1" applyAlignment="1" applyProtection="1">
      <alignment vertical="center"/>
      <protection locked="0"/>
    </xf>
    <xf numFmtId="164" fontId="30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/>
    <xf numFmtId="0" fontId="7" fillId="0" borderId="0" xfId="0" applyFont="1" applyAlignment="1">
      <alignment horizontal="center"/>
    </xf>
    <xf numFmtId="0" fontId="16" fillId="0" borderId="3" xfId="6" applyFont="1" applyBorder="1" applyProtection="1">
      <protection locked="0"/>
    </xf>
    <xf numFmtId="0" fontId="16" fillId="0" borderId="2" xfId="6" applyFont="1" applyBorder="1" applyProtection="1">
      <protection locked="0"/>
    </xf>
    <xf numFmtId="0" fontId="16" fillId="0" borderId="6" xfId="6" applyFont="1" applyBorder="1" applyProtection="1">
      <protection locked="0"/>
    </xf>
    <xf numFmtId="0" fontId="30" fillId="0" borderId="13" xfId="6" applyFont="1" applyBorder="1" applyAlignment="1">
      <alignment horizontal="center" vertical="center"/>
    </xf>
    <xf numFmtId="0" fontId="30" fillId="0" borderId="11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0" fontId="30" fillId="0" borderId="10" xfId="6" applyFont="1" applyBorder="1" applyAlignment="1">
      <alignment horizontal="center" vertical="center"/>
    </xf>
    <xf numFmtId="165" fontId="29" fillId="0" borderId="17" xfId="1" applyNumberFormat="1" applyFont="1" applyBorder="1"/>
    <xf numFmtId="165" fontId="30" fillId="0" borderId="36" xfId="1" applyNumberFormat="1" applyFont="1" applyBorder="1" applyProtection="1">
      <protection locked="0"/>
    </xf>
    <xf numFmtId="165" fontId="30" fillId="0" borderId="20" xfId="1" applyNumberFormat="1" applyFont="1" applyBorder="1" applyProtection="1">
      <protection locked="0"/>
    </xf>
    <xf numFmtId="165" fontId="30" fillId="0" borderId="21" xfId="1" applyNumberFormat="1" applyFont="1" applyBorder="1" applyProtection="1">
      <protection locked="0"/>
    </xf>
    <xf numFmtId="0" fontId="30" fillId="0" borderId="4" xfId="6" applyFont="1" applyBorder="1" applyProtection="1">
      <protection locked="0"/>
    </xf>
    <xf numFmtId="0" fontId="30" fillId="0" borderId="2" xfId="6" applyFont="1" applyBorder="1" applyProtection="1">
      <protection locked="0"/>
    </xf>
    <xf numFmtId="0" fontId="30" fillId="0" borderId="6" xfId="6" applyFont="1" applyBorder="1" applyProtection="1">
      <protection locked="0"/>
    </xf>
    <xf numFmtId="0" fontId="35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center" wrapText="1" indent="1"/>
    </xf>
    <xf numFmtId="0" fontId="27" fillId="0" borderId="5" xfId="0" applyFont="1" applyBorder="1" applyAlignment="1">
      <alignment horizontal="left" vertical="center" wrapText="1" indent="1"/>
    </xf>
    <xf numFmtId="0" fontId="27" fillId="0" borderId="5" xfId="0" applyFont="1" applyBorder="1" applyAlignment="1">
      <alignment horizontal="left" vertical="center" wrapText="1" indent="8"/>
    </xf>
    <xf numFmtId="0" fontId="30" fillId="0" borderId="3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164" fontId="29" fillId="0" borderId="19" xfId="0" applyNumberFormat="1" applyFont="1" applyBorder="1" applyAlignment="1">
      <alignment vertical="center" wrapText="1"/>
    </xf>
    <xf numFmtId="164" fontId="29" fillId="0" borderId="37" xfId="0" applyNumberFormat="1" applyFont="1" applyBorder="1" applyAlignment="1">
      <alignment vertical="center" wrapText="1"/>
    </xf>
    <xf numFmtId="0" fontId="31" fillId="0" borderId="15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vertical="center"/>
    </xf>
    <xf numFmtId="3" fontId="30" fillId="0" borderId="36" xfId="0" applyNumberFormat="1" applyFont="1" applyBorder="1" applyAlignment="1">
      <alignment vertical="center"/>
    </xf>
    <xf numFmtId="49" fontId="34" fillId="0" borderId="8" xfId="0" quotePrefix="1" applyNumberFormat="1" applyFont="1" applyBorder="1" applyAlignment="1">
      <alignment horizontal="left" vertical="center" indent="1"/>
    </xf>
    <xf numFmtId="3" fontId="34" fillId="0" borderId="20" xfId="0" applyNumberFormat="1" applyFont="1" applyBorder="1" applyAlignment="1">
      <alignment vertical="center"/>
    </xf>
    <xf numFmtId="49" fontId="30" fillId="0" borderId="8" xfId="0" applyNumberFormat="1" applyFont="1" applyBorder="1" applyAlignment="1">
      <alignment vertical="center"/>
    </xf>
    <xf numFmtId="3" fontId="30" fillId="0" borderId="20" xfId="0" applyNumberFormat="1" applyFont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30" fillId="0" borderId="17" xfId="0" applyNumberFormat="1" applyFont="1" applyBorder="1" applyAlignment="1">
      <alignment vertical="center"/>
    </xf>
    <xf numFmtId="49" fontId="30" fillId="0" borderId="8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4" fontId="9" fillId="0" borderId="40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 indent="1"/>
    </xf>
    <xf numFmtId="0" fontId="28" fillId="0" borderId="13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left" wrapText="1" indent="1"/>
    </xf>
    <xf numFmtId="0" fontId="2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1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41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164" fontId="29" fillId="0" borderId="26" xfId="0" applyNumberFormat="1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164" fontId="29" fillId="0" borderId="2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6" xfId="0" applyFont="1" applyBorder="1" applyAlignment="1">
      <alignment vertical="center" wrapText="1"/>
    </xf>
    <xf numFmtId="164" fontId="29" fillId="0" borderId="21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vertical="center" wrapText="1"/>
    </xf>
    <xf numFmtId="164" fontId="29" fillId="0" borderId="14" xfId="0" applyNumberFormat="1" applyFont="1" applyBorder="1" applyAlignment="1">
      <alignment vertical="center"/>
    </xf>
    <xf numFmtId="164" fontId="29" fillId="0" borderId="17" xfId="0" applyNumberFormat="1" applyFont="1" applyBorder="1" applyAlignment="1">
      <alignment vertical="center"/>
    </xf>
    <xf numFmtId="0" fontId="0" fillId="0" borderId="44" xfId="0" applyBorder="1"/>
    <xf numFmtId="0" fontId="7" fillId="0" borderId="44" xfId="0" applyFont="1" applyBorder="1" applyAlignment="1">
      <alignment horizontal="center"/>
    </xf>
    <xf numFmtId="0" fontId="43" fillId="0" borderId="0" xfId="0" applyFont="1" applyProtection="1">
      <protection locked="0"/>
    </xf>
    <xf numFmtId="0" fontId="36" fillId="0" borderId="0" xfId="0" applyFont="1" applyProtection="1">
      <protection locked="0"/>
    </xf>
    <xf numFmtId="164" fontId="21" fillId="0" borderId="35" xfId="6" applyNumberFormat="1" applyFont="1" applyBorder="1" applyAlignment="1">
      <alignment horizontal="right" vertical="center" wrapText="1" indent="1"/>
    </xf>
    <xf numFmtId="164" fontId="23" fillId="0" borderId="45" xfId="6" applyNumberFormat="1" applyFont="1" applyBorder="1" applyAlignment="1" applyProtection="1">
      <alignment horizontal="right" vertical="center" wrapText="1" indent="1"/>
      <protection locked="0"/>
    </xf>
    <xf numFmtId="164" fontId="23" fillId="0" borderId="46" xfId="6" applyNumberFormat="1" applyFont="1" applyBorder="1" applyAlignment="1" applyProtection="1">
      <alignment horizontal="right" vertical="center" wrapText="1" indent="1"/>
      <protection locked="0"/>
    </xf>
    <xf numFmtId="164" fontId="23" fillId="0" borderId="40" xfId="6" applyNumberFormat="1" applyFont="1" applyBorder="1" applyAlignment="1" applyProtection="1">
      <alignment horizontal="right" vertical="center" wrapText="1" indent="1"/>
      <protection locked="0"/>
    </xf>
    <xf numFmtId="164" fontId="30" fillId="0" borderId="45" xfId="6" applyNumberFormat="1" applyFont="1" applyBorder="1" applyAlignment="1" applyProtection="1">
      <alignment horizontal="right" vertical="center" wrapText="1" indent="1"/>
      <protection locked="0"/>
    </xf>
    <xf numFmtId="164" fontId="30" fillId="0" borderId="40" xfId="6" applyNumberFormat="1" applyFont="1" applyBorder="1" applyAlignment="1" applyProtection="1">
      <alignment horizontal="right" vertical="center" wrapText="1" indent="1"/>
      <protection locked="0"/>
    </xf>
    <xf numFmtId="164" fontId="9" fillId="0" borderId="4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 wrapText="1"/>
    </xf>
    <xf numFmtId="164" fontId="21" fillId="0" borderId="42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164" fontId="21" fillId="0" borderId="48" xfId="0" applyNumberFormat="1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left" vertical="center" wrapText="1" indent="1"/>
    </xf>
    <xf numFmtId="164" fontId="21" fillId="0" borderId="8" xfId="0" applyNumberFormat="1" applyFont="1" applyBorder="1" applyAlignment="1">
      <alignment horizontal="center" vertical="center" wrapText="1"/>
    </xf>
    <xf numFmtId="164" fontId="23" fillId="0" borderId="23" xfId="0" applyNumberFormat="1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0" fontId="23" fillId="0" borderId="2" xfId="7" applyFont="1" applyBorder="1" applyAlignment="1">
      <alignment horizontal="left" vertical="center" indent="1"/>
    </xf>
    <xf numFmtId="0" fontId="23" fillId="0" borderId="3" xfId="7" applyFont="1" applyBorder="1" applyAlignment="1">
      <alignment horizontal="left" vertical="center" wrapText="1" indent="1"/>
    </xf>
    <xf numFmtId="0" fontId="23" fillId="0" borderId="2" xfId="7" applyFont="1" applyBorder="1" applyAlignment="1">
      <alignment horizontal="left" vertical="center" wrapText="1" indent="1"/>
    </xf>
    <xf numFmtId="0" fontId="23" fillId="0" borderId="3" xfId="7" applyFont="1" applyBorder="1" applyAlignment="1">
      <alignment horizontal="left" vertical="center" indent="1"/>
    </xf>
    <xf numFmtId="0" fontId="9" fillId="0" borderId="14" xfId="7" applyFont="1" applyBorder="1" applyAlignment="1">
      <alignment horizontal="left" indent="1"/>
    </xf>
    <xf numFmtId="164" fontId="30" fillId="0" borderId="46" xfId="6" applyNumberFormat="1" applyFont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>
      <alignment horizontal="left" vertical="center" wrapText="1" indent="1"/>
    </xf>
    <xf numFmtId="0" fontId="27" fillId="0" borderId="2" xfId="0" applyFont="1" applyBorder="1" applyAlignment="1">
      <alignment horizontal="left" vertical="center" wrapText="1" indent="1"/>
    </xf>
    <xf numFmtId="0" fontId="27" fillId="0" borderId="6" xfId="0" applyFont="1" applyBorder="1" applyAlignment="1">
      <alignment horizontal="left" vertical="center" wrapText="1" indent="1"/>
    </xf>
    <xf numFmtId="0" fontId="28" fillId="0" borderId="18" xfId="0" applyFont="1" applyBorder="1" applyAlignment="1">
      <alignment horizontal="left" vertical="center" wrapText="1" indent="1"/>
    </xf>
    <xf numFmtId="164" fontId="21" fillId="0" borderId="29" xfId="6" applyNumberFormat="1" applyFont="1" applyBorder="1" applyAlignment="1">
      <alignment horizontal="right" vertical="center" wrapText="1" indent="1"/>
    </xf>
    <xf numFmtId="164" fontId="21" fillId="0" borderId="17" xfId="6" applyNumberFormat="1" applyFont="1" applyBorder="1" applyAlignment="1">
      <alignment horizontal="right" vertical="center" wrapText="1" indent="1"/>
    </xf>
    <xf numFmtId="164" fontId="23" fillId="0" borderId="36" xfId="6" applyNumberFormat="1" applyFont="1" applyBorder="1" applyAlignment="1" applyProtection="1">
      <alignment horizontal="right" vertical="center" wrapText="1" indent="1"/>
      <protection locked="0"/>
    </xf>
    <xf numFmtId="164" fontId="23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3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3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Border="1" applyAlignment="1">
      <alignment horizontal="right" vertical="center" wrapText="1" indent="1"/>
    </xf>
    <xf numFmtId="164" fontId="8" fillId="0" borderId="0" xfId="6" applyNumberFormat="1" applyFont="1" applyAlignment="1">
      <alignment horizontal="right" vertical="center" wrapText="1" indent="1"/>
    </xf>
    <xf numFmtId="164" fontId="23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>
      <alignment horizontal="right" vertical="center" wrapText="1" indent="1"/>
    </xf>
    <xf numFmtId="0" fontId="7" fillId="0" borderId="34" xfId="0" applyFont="1" applyBorder="1" applyAlignment="1">
      <alignment horizontal="right" vertical="center"/>
    </xf>
    <xf numFmtId="164" fontId="23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50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Border="1" applyAlignment="1">
      <alignment horizontal="right" vertical="center" wrapText="1" indent="1"/>
    </xf>
    <xf numFmtId="164" fontId="30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>
      <alignment horizontal="right" vertical="center" wrapText="1" indent="1"/>
    </xf>
    <xf numFmtId="164" fontId="30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9" fillId="0" borderId="13" xfId="0" applyNumberFormat="1" applyFont="1" applyBorder="1" applyAlignment="1">
      <alignment horizontal="centerContinuous" vertical="center" wrapText="1"/>
    </xf>
    <xf numFmtId="164" fontId="9" fillId="0" borderId="14" xfId="0" applyNumberFormat="1" applyFont="1" applyBorder="1" applyAlignment="1">
      <alignment horizontal="centerContinuous" vertical="center" wrapText="1"/>
    </xf>
    <xf numFmtId="164" fontId="9" fillId="0" borderId="17" xfId="0" applyNumberFormat="1" applyFont="1" applyBorder="1" applyAlignment="1">
      <alignment horizontal="centerContinuous" vertical="center" wrapText="1"/>
    </xf>
    <xf numFmtId="164" fontId="29" fillId="0" borderId="22" xfId="0" applyNumberFormat="1" applyFont="1" applyBorder="1" applyAlignment="1">
      <alignment horizontal="center" vertical="center" wrapText="1"/>
    </xf>
    <xf numFmtId="164" fontId="29" fillId="0" borderId="13" xfId="0" applyNumberFormat="1" applyFont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 wrapText="1"/>
    </xf>
    <xf numFmtId="164" fontId="29" fillId="0" borderId="17" xfId="0" applyNumberFormat="1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164" fontId="0" fillId="0" borderId="25" xfId="0" applyNumberFormat="1" applyBorder="1" applyAlignment="1">
      <alignment horizontal="left" vertical="center" wrapText="1" indent="1"/>
    </xf>
    <xf numFmtId="164" fontId="23" fillId="0" borderId="9" xfId="0" applyNumberFormat="1" applyFont="1" applyBorder="1" applyAlignment="1">
      <alignment horizontal="left" vertical="center" wrapText="1" indent="1"/>
    </xf>
    <xf numFmtId="164" fontId="0" fillId="0" borderId="23" xfId="0" applyNumberFormat="1" applyBorder="1" applyAlignment="1">
      <alignment horizontal="left" vertical="center" wrapText="1" indent="1"/>
    </xf>
    <xf numFmtId="164" fontId="23" fillId="0" borderId="8" xfId="0" applyNumberFormat="1" applyFont="1" applyBorder="1" applyAlignment="1">
      <alignment horizontal="left" vertical="center" wrapText="1" indent="1"/>
    </xf>
    <xf numFmtId="164" fontId="23" fillId="0" borderId="51" xfId="0" applyNumberFormat="1" applyFont="1" applyBorder="1" applyAlignment="1">
      <alignment horizontal="left" vertical="center" wrapText="1" indent="1"/>
    </xf>
    <xf numFmtId="164" fontId="32" fillId="0" borderId="22" xfId="0" applyNumberFormat="1" applyFont="1" applyBorder="1" applyAlignment="1">
      <alignment horizontal="left" vertical="center" wrapText="1" indent="1"/>
    </xf>
    <xf numFmtId="164" fontId="2" fillId="0" borderId="49" xfId="0" applyNumberFormat="1" applyFont="1" applyBorder="1" applyAlignment="1">
      <alignment horizontal="left" vertical="center" wrapText="1" indent="1"/>
    </xf>
    <xf numFmtId="164" fontId="30" fillId="0" borderId="7" xfId="0" applyNumberFormat="1" applyFont="1" applyBorder="1" applyAlignment="1">
      <alignment horizontal="left" vertical="center" wrapText="1" indent="1"/>
    </xf>
    <xf numFmtId="164" fontId="30" fillId="0" borderId="8" xfId="0" applyNumberFormat="1" applyFont="1" applyBorder="1" applyAlignment="1">
      <alignment horizontal="left" vertical="center" wrapText="1" indent="1"/>
    </xf>
    <xf numFmtId="164" fontId="2" fillId="0" borderId="23" xfId="0" applyNumberFormat="1" applyFont="1" applyBorder="1" applyAlignment="1">
      <alignment horizontal="left" vertical="center" wrapText="1" indent="1"/>
    </xf>
    <xf numFmtId="164" fontId="34" fillId="0" borderId="2" xfId="0" applyNumberFormat="1" applyFont="1" applyBorder="1" applyAlignment="1">
      <alignment horizontal="right" vertical="center" wrapText="1" indent="1"/>
    </xf>
    <xf numFmtId="164" fontId="32" fillId="0" borderId="13" xfId="0" applyNumberFormat="1" applyFont="1" applyBorder="1" applyAlignment="1">
      <alignment horizontal="left" vertical="center" wrapText="1" indent="1"/>
    </xf>
    <xf numFmtId="164" fontId="32" fillId="0" borderId="35" xfId="0" applyNumberFormat="1" applyFont="1" applyBorder="1" applyAlignment="1">
      <alignment horizontal="right" vertical="center" wrapText="1" indent="1"/>
    </xf>
    <xf numFmtId="164" fontId="29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Border="1" applyAlignment="1">
      <alignment horizontal="left" vertical="center" wrapText="1" indent="1"/>
    </xf>
    <xf numFmtId="164" fontId="30" fillId="0" borderId="8" xfId="0" applyNumberFormat="1" applyFont="1" applyBorder="1" applyAlignment="1">
      <alignment horizontal="left" vertical="center" wrapText="1" indent="2"/>
    </xf>
    <xf numFmtId="164" fontId="30" fillId="0" borderId="2" xfId="0" applyNumberFormat="1" applyFont="1" applyBorder="1" applyAlignment="1">
      <alignment horizontal="left" vertical="center" wrapText="1" indent="2"/>
    </xf>
    <xf numFmtId="164" fontId="34" fillId="0" borderId="2" xfId="0" applyNumberFormat="1" applyFont="1" applyBorder="1" applyAlignment="1">
      <alignment horizontal="left" vertical="center" wrapText="1" indent="1"/>
    </xf>
    <xf numFmtId="164" fontId="30" fillId="0" borderId="9" xfId="0" applyNumberFormat="1" applyFont="1" applyBorder="1" applyAlignment="1">
      <alignment horizontal="left" vertical="center" wrapText="1" indent="1"/>
    </xf>
    <xf numFmtId="164" fontId="23" fillId="0" borderId="9" xfId="0" applyNumberFormat="1" applyFont="1" applyBorder="1" applyAlignment="1">
      <alignment horizontal="left" vertical="center" wrapText="1" indent="2"/>
    </xf>
    <xf numFmtId="164" fontId="23" fillId="0" borderId="10" xfId="0" applyNumberFormat="1" applyFont="1" applyBorder="1" applyAlignment="1">
      <alignment horizontal="left" vertical="center" wrapText="1" indent="2"/>
    </xf>
    <xf numFmtId="164" fontId="34" fillId="0" borderId="3" xfId="0" applyNumberFormat="1" applyFont="1" applyBorder="1" applyAlignment="1">
      <alignment horizontal="right" vertical="center" wrapText="1" indent="1"/>
    </xf>
    <xf numFmtId="165" fontId="30" fillId="0" borderId="52" xfId="1" applyNumberFormat="1" applyFont="1" applyBorder="1" applyProtection="1">
      <protection locked="0"/>
    </xf>
    <xf numFmtId="165" fontId="30" fillId="0" borderId="45" xfId="1" applyNumberFormat="1" applyFont="1" applyBorder="1" applyProtection="1">
      <protection locked="0"/>
    </xf>
    <xf numFmtId="165" fontId="30" fillId="0" borderId="40" xfId="1" applyNumberFormat="1" applyFont="1" applyBorder="1" applyProtection="1">
      <protection locked="0"/>
    </xf>
    <xf numFmtId="0" fontId="30" fillId="0" borderId="3" xfId="6" applyFont="1" applyBorder="1"/>
    <xf numFmtId="164" fontId="23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35" xfId="0" applyNumberFormat="1" applyFont="1" applyBorder="1" applyAlignment="1">
      <alignment horizontal="right" vertical="center" wrapText="1" indent="1"/>
    </xf>
    <xf numFmtId="164" fontId="21" fillId="0" borderId="0" xfId="0" applyNumberFormat="1" applyFont="1" applyAlignment="1">
      <alignment horizontal="right" vertical="center" wrapText="1" indent="1"/>
    </xf>
    <xf numFmtId="0" fontId="23" fillId="0" borderId="0" xfId="0" applyFont="1" applyAlignment="1">
      <alignment horizontal="right" vertical="center" wrapText="1" indent="1"/>
    </xf>
    <xf numFmtId="164" fontId="21" fillId="0" borderId="35" xfId="0" applyNumberFormat="1" applyFont="1" applyBorder="1" applyAlignment="1">
      <alignment horizontal="right" vertical="center" wrapText="1" indent="1"/>
    </xf>
    <xf numFmtId="164" fontId="21" fillId="0" borderId="17" xfId="0" applyNumberFormat="1" applyFont="1" applyBorder="1" applyAlignment="1">
      <alignment horizontal="right" vertical="center" wrapText="1" indent="1"/>
    </xf>
    <xf numFmtId="49" fontId="9" fillId="0" borderId="36" xfId="0" applyNumberFormat="1" applyFont="1" applyBorder="1" applyAlignment="1">
      <alignment horizontal="right" vertical="center"/>
    </xf>
    <xf numFmtId="49" fontId="9" fillId="0" borderId="53" xfId="0" applyNumberFormat="1" applyFont="1" applyBorder="1" applyAlignment="1">
      <alignment horizontal="right" vertical="center"/>
    </xf>
    <xf numFmtId="0" fontId="8" fillId="0" borderId="54" xfId="6" applyFont="1" applyBorder="1" applyAlignment="1">
      <alignment horizontal="center" vertical="center" wrapText="1"/>
    </xf>
    <xf numFmtId="0" fontId="8" fillId="0" borderId="54" xfId="6" applyFont="1" applyBorder="1" applyAlignment="1">
      <alignment vertical="center" wrapText="1"/>
    </xf>
    <xf numFmtId="164" fontId="8" fillId="0" borderId="54" xfId="6" applyNumberFormat="1" applyFont="1" applyBorder="1" applyAlignment="1">
      <alignment horizontal="right" vertical="center" wrapText="1" indent="1"/>
    </xf>
    <xf numFmtId="164" fontId="30" fillId="0" borderId="54" xfId="6" applyNumberFormat="1" applyFont="1" applyBorder="1" applyAlignment="1" applyProtection="1">
      <alignment horizontal="right" vertical="center" wrapText="1" indent="1"/>
      <protection locked="0"/>
    </xf>
    <xf numFmtId="0" fontId="1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left" vertical="center" wrapText="1" indent="1"/>
    </xf>
    <xf numFmtId="0" fontId="13" fillId="0" borderId="0" xfId="6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164" fontId="0" fillId="0" borderId="49" xfId="0" applyNumberFormat="1" applyBorder="1" applyAlignment="1">
      <alignment horizontal="left" vertical="center" wrapText="1" indent="1"/>
    </xf>
    <xf numFmtId="164" fontId="23" fillId="0" borderId="7" xfId="0" applyNumberFormat="1" applyFont="1" applyBorder="1" applyAlignment="1">
      <alignment horizontal="left" vertical="center" wrapText="1" indent="1"/>
    </xf>
    <xf numFmtId="164" fontId="23" fillId="0" borderId="55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6" xfId="6" applyNumberFormat="1" applyFont="1" applyBorder="1" applyAlignment="1">
      <alignment horizontal="right" vertical="center" wrapText="1" indent="1"/>
    </xf>
    <xf numFmtId="164" fontId="21" fillId="0" borderId="14" xfId="6" applyNumberFormat="1" applyFont="1" applyBorder="1" applyAlignment="1">
      <alignment horizontal="right" vertical="center" wrapText="1" indent="1"/>
    </xf>
    <xf numFmtId="164" fontId="23" fillId="0" borderId="2" xfId="6" applyNumberFormat="1" applyFont="1" applyBorder="1" applyAlignment="1" applyProtection="1">
      <alignment horizontal="right" vertical="center" wrapText="1" indent="1"/>
      <protection locked="0"/>
    </xf>
    <xf numFmtId="164" fontId="23" fillId="0" borderId="3" xfId="6" applyNumberFormat="1" applyFont="1" applyBorder="1" applyAlignment="1" applyProtection="1">
      <alignment horizontal="right" vertical="center" wrapText="1" indent="1"/>
      <protection locked="0"/>
    </xf>
    <xf numFmtId="164" fontId="23" fillId="0" borderId="6" xfId="6" applyNumberFormat="1" applyFont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Border="1" applyAlignment="1" applyProtection="1">
      <alignment horizontal="right" vertical="center" wrapText="1" indent="1"/>
      <protection locked="0"/>
    </xf>
    <xf numFmtId="164" fontId="30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Border="1" applyAlignment="1">
      <alignment horizontal="right" vertical="center" wrapText="1" indent="1"/>
    </xf>
    <xf numFmtId="0" fontId="9" fillId="0" borderId="41" xfId="6" applyFont="1" applyBorder="1" applyAlignment="1">
      <alignment horizontal="center" vertical="center" wrapText="1"/>
    </xf>
    <xf numFmtId="164" fontId="27" fillId="0" borderId="56" xfId="0" applyNumberFormat="1" applyFont="1" applyBorder="1" applyAlignment="1" applyProtection="1">
      <alignment horizontal="right" vertical="center" wrapText="1"/>
      <protection locked="0"/>
    </xf>
    <xf numFmtId="0" fontId="9" fillId="0" borderId="5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1" fillId="0" borderId="15" xfId="6" applyFont="1" applyBorder="1" applyAlignment="1">
      <alignment horizontal="center" vertical="center" wrapText="1"/>
    </xf>
    <xf numFmtId="0" fontId="21" fillId="0" borderId="16" xfId="6" applyFont="1" applyBorder="1" applyAlignment="1">
      <alignment horizontal="center" vertical="center" wrapText="1"/>
    </xf>
    <xf numFmtId="0" fontId="23" fillId="0" borderId="3" xfId="6" applyFont="1" applyBorder="1" applyAlignment="1">
      <alignment horizontal="left" vertical="center" wrapText="1" indent="6"/>
    </xf>
    <xf numFmtId="0" fontId="27" fillId="0" borderId="3" xfId="0" applyFont="1" applyBorder="1" applyAlignment="1">
      <alignment horizontal="left" wrapText="1" indent="1"/>
    </xf>
    <xf numFmtId="0" fontId="27" fillId="0" borderId="2" xfId="0" applyFont="1" applyBorder="1" applyAlignment="1">
      <alignment horizontal="left" wrapText="1" indent="1"/>
    </xf>
    <xf numFmtId="0" fontId="27" fillId="0" borderId="6" xfId="0" applyFont="1" applyBorder="1" applyAlignment="1">
      <alignment horizontal="left" wrapText="1" indent="1"/>
    </xf>
    <xf numFmtId="0" fontId="27" fillId="0" borderId="6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5" fillId="0" borderId="0" xfId="6" applyFont="1"/>
    <xf numFmtId="164" fontId="30" fillId="0" borderId="0" xfId="0" applyNumberFormat="1" applyFont="1" applyAlignment="1" applyProtection="1">
      <alignment horizontal="left" vertical="center" wrapText="1" indent="1"/>
      <protection locked="0"/>
    </xf>
    <xf numFmtId="164" fontId="23" fillId="0" borderId="8" xfId="0" quotePrefix="1" applyNumberFormat="1" applyFont="1" applyBorder="1" applyAlignment="1" applyProtection="1">
      <alignment horizontal="left" vertical="center" wrapText="1" indent="3"/>
      <protection locked="0"/>
    </xf>
    <xf numFmtId="164" fontId="23" fillId="0" borderId="7" xfId="0" applyNumberFormat="1" applyFont="1" applyBorder="1" applyAlignment="1" applyProtection="1">
      <alignment horizontal="left" vertical="center" wrapText="1" indent="1"/>
      <protection locked="0"/>
    </xf>
    <xf numFmtId="164" fontId="23" fillId="0" borderId="8" xfId="0" quotePrefix="1" applyNumberFormat="1" applyFont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Border="1" applyAlignment="1" applyProtection="1">
      <alignment horizontal="left" vertical="center" wrapText="1" indent="6"/>
      <protection locked="0"/>
    </xf>
    <xf numFmtId="49" fontId="23" fillId="0" borderId="9" xfId="6" applyNumberFormat="1" applyFont="1" applyBorder="1" applyAlignment="1">
      <alignment horizontal="center" vertical="center" wrapText="1"/>
    </xf>
    <xf numFmtId="49" fontId="23" fillId="0" borderId="8" xfId="6" applyNumberFormat="1" applyFont="1" applyBorder="1" applyAlignment="1">
      <alignment horizontal="center" vertical="center" wrapText="1"/>
    </xf>
    <xf numFmtId="49" fontId="23" fillId="0" borderId="10" xfId="6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49" fontId="23" fillId="0" borderId="11" xfId="6" applyNumberFormat="1" applyFont="1" applyBorder="1" applyAlignment="1">
      <alignment horizontal="center" vertical="center" wrapText="1"/>
    </xf>
    <xf numFmtId="49" fontId="23" fillId="0" borderId="7" xfId="6" applyNumberFormat="1" applyFont="1" applyBorder="1" applyAlignment="1">
      <alignment horizontal="center" vertical="center" wrapText="1"/>
    </xf>
    <xf numFmtId="49" fontId="23" fillId="0" borderId="12" xfId="6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164" fontId="29" fillId="0" borderId="35" xfId="6" applyNumberFormat="1" applyFont="1" applyBorder="1" applyAlignment="1">
      <alignment horizontal="right" vertical="center" wrapText="1" indent="1"/>
    </xf>
    <xf numFmtId="0" fontId="21" fillId="0" borderId="35" xfId="6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3" xfId="6" applyFont="1" applyBorder="1" applyAlignment="1">
      <alignment horizontal="left" vertical="center" wrapText="1" indent="1"/>
    </xf>
    <xf numFmtId="0" fontId="30" fillId="0" borderId="2" xfId="6" applyFont="1" applyBorder="1" applyAlignment="1">
      <alignment horizontal="left" vertical="center" wrapText="1" indent="1"/>
    </xf>
    <xf numFmtId="164" fontId="30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1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164" fontId="21" fillId="0" borderId="14" xfId="6" applyNumberFormat="1" applyFont="1" applyBorder="1" applyAlignment="1" applyProtection="1">
      <alignment horizontal="right" vertical="center" wrapText="1" indent="1"/>
      <protection locked="0"/>
    </xf>
    <xf numFmtId="164" fontId="21" fillId="0" borderId="35" xfId="6" applyNumberFormat="1" applyFont="1" applyBorder="1" applyAlignment="1" applyProtection="1">
      <alignment horizontal="right" vertical="center" wrapText="1" indent="1"/>
      <protection locked="0"/>
    </xf>
    <xf numFmtId="0" fontId="32" fillId="0" borderId="13" xfId="6" applyFont="1" applyBorder="1" applyAlignment="1">
      <alignment horizontal="center" vertical="center"/>
    </xf>
    <xf numFmtId="0" fontId="36" fillId="0" borderId="0" xfId="6" applyFont="1"/>
    <xf numFmtId="0" fontId="29" fillId="0" borderId="13" xfId="6" applyFont="1" applyBorder="1" applyAlignment="1">
      <alignment horizontal="center" vertical="center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23" fillId="0" borderId="1" xfId="7" applyFont="1" applyBorder="1" applyAlignment="1">
      <alignment horizontal="left" vertical="center" wrapText="1" indent="1"/>
    </xf>
    <xf numFmtId="166" fontId="32" fillId="0" borderId="6" xfId="6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1" fillId="0" borderId="18" xfId="6" applyFont="1" applyBorder="1" applyAlignment="1">
      <alignment horizontal="left" vertical="center" wrapText="1" indent="1"/>
    </xf>
    <xf numFmtId="0" fontId="21" fillId="0" borderId="19" xfId="6" applyFont="1" applyBorder="1" applyAlignment="1">
      <alignment vertical="center" wrapText="1"/>
    </xf>
    <xf numFmtId="164" fontId="21" fillId="0" borderId="37" xfId="6" applyNumberFormat="1" applyFont="1" applyBorder="1" applyAlignment="1">
      <alignment horizontal="right" vertical="center" wrapText="1" indent="1"/>
    </xf>
    <xf numFmtId="0" fontId="23" fillId="0" borderId="27" xfId="6" applyFont="1" applyBorder="1" applyAlignment="1">
      <alignment horizontal="left" vertical="center" wrapText="1" indent="7"/>
    </xf>
    <xf numFmtId="164" fontId="28" fillId="0" borderId="17" xfId="0" applyNumberFormat="1" applyFont="1" applyBorder="1" applyAlignment="1" applyProtection="1">
      <alignment horizontal="right" vertical="center" wrapText="1" indent="1"/>
      <protection locked="0"/>
    </xf>
    <xf numFmtId="0" fontId="21" fillId="0" borderId="13" xfId="6" applyFont="1" applyBorder="1" applyAlignment="1">
      <alignment horizontal="left" vertical="center" wrapText="1"/>
    </xf>
    <xf numFmtId="164" fontId="34" fillId="0" borderId="1" xfId="0" applyNumberFormat="1" applyFont="1" applyBorder="1" applyAlignment="1">
      <alignment horizontal="right" vertical="center" wrapText="1" indent="1"/>
    </xf>
    <xf numFmtId="49" fontId="29" fillId="0" borderId="13" xfId="6" applyNumberFormat="1" applyFont="1" applyBorder="1" applyAlignment="1">
      <alignment horizontal="center" vertical="center" wrapText="1"/>
    </xf>
    <xf numFmtId="164" fontId="21" fillId="0" borderId="59" xfId="6" applyNumberFormat="1" applyFont="1" applyBorder="1" applyAlignment="1">
      <alignment horizontal="right" vertical="center" wrapText="1" indent="1"/>
    </xf>
    <xf numFmtId="164" fontId="23" fillId="0" borderId="52" xfId="6" applyNumberFormat="1" applyFont="1" applyBorder="1" applyAlignment="1" applyProtection="1">
      <alignment horizontal="right" vertical="center" wrapText="1" indent="1"/>
      <protection locked="0"/>
    </xf>
    <xf numFmtId="164" fontId="21" fillId="0" borderId="53" xfId="6" applyNumberFormat="1" applyFont="1" applyBorder="1" applyAlignment="1">
      <alignment horizontal="right" vertical="center" wrapText="1" indent="1"/>
    </xf>
    <xf numFmtId="164" fontId="28" fillId="0" borderId="35" xfId="0" applyNumberFormat="1" applyFont="1" applyBorder="1" applyAlignment="1">
      <alignment horizontal="right" vertical="center" wrapText="1" indent="1"/>
    </xf>
    <xf numFmtId="164" fontId="28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5" xfId="0" quotePrefix="1" applyNumberFormat="1" applyFont="1" applyBorder="1" applyAlignment="1">
      <alignment horizontal="right" vertical="center" wrapText="1" indent="1"/>
    </xf>
    <xf numFmtId="164" fontId="23" fillId="0" borderId="4" xfId="6" applyNumberFormat="1" applyFont="1" applyBorder="1" applyAlignment="1" applyProtection="1">
      <alignment horizontal="right" vertical="center" wrapText="1" indent="1"/>
      <protection locked="0"/>
    </xf>
    <xf numFmtId="164" fontId="23" fillId="0" borderId="27" xfId="6" applyNumberFormat="1" applyFont="1" applyBorder="1" applyAlignment="1" applyProtection="1">
      <alignment horizontal="right" vertical="center" wrapText="1" indent="1"/>
      <protection locked="0"/>
    </xf>
    <xf numFmtId="164" fontId="21" fillId="0" borderId="19" xfId="6" applyNumberFormat="1" applyFont="1" applyBorder="1" applyAlignment="1">
      <alignment horizontal="right" vertical="center" wrapText="1" indent="1"/>
    </xf>
    <xf numFmtId="164" fontId="28" fillId="0" borderId="14" xfId="0" applyNumberFormat="1" applyFont="1" applyBorder="1" applyAlignment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>
      <alignment horizontal="right" vertical="center" wrapText="1" indent="1"/>
    </xf>
    <xf numFmtId="0" fontId="21" fillId="0" borderId="59" xfId="6" applyFont="1" applyBorder="1" applyAlignment="1">
      <alignment horizontal="center" vertical="center" wrapText="1"/>
    </xf>
    <xf numFmtId="0" fontId="29" fillId="0" borderId="19" xfId="6" applyFont="1" applyBorder="1" applyAlignment="1">
      <alignment vertical="center" wrapText="1"/>
    </xf>
    <xf numFmtId="164" fontId="29" fillId="0" borderId="19" xfId="6" applyNumberFormat="1" applyFont="1" applyBorder="1" applyAlignment="1">
      <alignment horizontal="right" vertical="center" wrapText="1" indent="1"/>
    </xf>
    <xf numFmtId="164" fontId="29" fillId="0" borderId="53" xfId="6" applyNumberFormat="1" applyFont="1" applyBorder="1" applyAlignment="1">
      <alignment horizontal="right" vertical="center" wrapText="1" indent="1"/>
    </xf>
    <xf numFmtId="0" fontId="23" fillId="0" borderId="54" xfId="6" applyFont="1" applyBorder="1" applyAlignment="1">
      <alignment horizontal="right" vertical="center" wrapText="1" indent="1"/>
    </xf>
    <xf numFmtId="164" fontId="30" fillId="0" borderId="54" xfId="6" applyNumberFormat="1" applyFont="1" applyBorder="1" applyAlignment="1">
      <alignment horizontal="right" vertical="center" wrapText="1" indent="1"/>
    </xf>
    <xf numFmtId="164" fontId="29" fillId="0" borderId="14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5" xfId="6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5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indent="1"/>
    </xf>
    <xf numFmtId="0" fontId="29" fillId="0" borderId="14" xfId="6" applyFont="1" applyBorder="1" applyAlignment="1">
      <alignment horizontal="center" vertical="center"/>
    </xf>
    <xf numFmtId="0" fontId="29" fillId="0" borderId="17" xfId="6" applyFont="1" applyBorder="1" applyAlignment="1">
      <alignment horizontal="center" vertical="center"/>
    </xf>
    <xf numFmtId="164" fontId="29" fillId="0" borderId="37" xfId="0" applyNumberFormat="1" applyFont="1" applyBorder="1" applyAlignment="1">
      <alignment horizontal="center" vertical="center" wrapText="1"/>
    </xf>
    <xf numFmtId="164" fontId="21" fillId="0" borderId="37" xfId="0" applyNumberFormat="1" applyFont="1" applyBorder="1" applyAlignment="1">
      <alignment horizontal="center" vertical="center" wrapText="1"/>
    </xf>
    <xf numFmtId="165" fontId="48" fillId="0" borderId="3" xfId="1" applyNumberFormat="1" applyFont="1" applyBorder="1" applyProtection="1">
      <protection locked="0"/>
    </xf>
    <xf numFmtId="165" fontId="48" fillId="0" borderId="26" xfId="1" applyNumberFormat="1" applyFont="1" applyBorder="1"/>
    <xf numFmtId="165" fontId="48" fillId="0" borderId="2" xfId="1" applyNumberFormat="1" applyFont="1" applyBorder="1" applyProtection="1">
      <protection locked="0"/>
    </xf>
    <xf numFmtId="165" fontId="48" fillId="0" borderId="20" xfId="1" applyNumberFormat="1" applyFont="1" applyBorder="1"/>
    <xf numFmtId="165" fontId="48" fillId="0" borderId="6" xfId="1" applyNumberFormat="1" applyFont="1" applyBorder="1" applyProtection="1">
      <protection locked="0"/>
    </xf>
    <xf numFmtId="165" fontId="49" fillId="0" borderId="14" xfId="6" applyNumberFormat="1" applyFont="1" applyBorder="1"/>
    <xf numFmtId="165" fontId="49" fillId="0" borderId="17" xfId="6" applyNumberFormat="1" applyFont="1" applyBorder="1"/>
    <xf numFmtId="49" fontId="48" fillId="0" borderId="14" xfId="0" applyNumberFormat="1" applyFont="1" applyBorder="1" applyAlignment="1" applyProtection="1">
      <alignment horizontal="center" vertical="center" wrapText="1"/>
      <protection locked="0"/>
    </xf>
    <xf numFmtId="164" fontId="48" fillId="0" borderId="22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164" fontId="48" fillId="0" borderId="14" xfId="0" applyNumberFormat="1" applyFont="1" applyBorder="1" applyAlignment="1">
      <alignment vertical="center" wrapText="1"/>
    </xf>
    <xf numFmtId="164" fontId="48" fillId="0" borderId="17" xfId="0" applyNumberFormat="1" applyFont="1" applyBorder="1" applyAlignment="1">
      <alignment vertical="center" wrapText="1"/>
    </xf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164" fontId="48" fillId="0" borderId="23" xfId="0" applyNumberFormat="1" applyFont="1" applyBorder="1" applyAlignment="1" applyProtection="1">
      <alignment vertical="center" wrapText="1"/>
      <protection locked="0"/>
    </xf>
    <xf numFmtId="164" fontId="48" fillId="0" borderId="8" xfId="0" applyNumberFormat="1" applyFont="1" applyBorder="1" applyAlignment="1" applyProtection="1">
      <alignment vertical="center" wrapText="1"/>
      <protection locked="0"/>
    </xf>
    <xf numFmtId="164" fontId="48" fillId="0" borderId="2" xfId="0" applyNumberFormat="1" applyFont="1" applyBorder="1" applyAlignment="1" applyProtection="1">
      <alignment vertical="center" wrapText="1"/>
      <protection locked="0"/>
    </xf>
    <xf numFmtId="164" fontId="48" fillId="0" borderId="20" xfId="0" applyNumberFormat="1" applyFont="1" applyBorder="1" applyAlignment="1" applyProtection="1">
      <alignment vertical="center" wrapText="1"/>
      <protection locked="0"/>
    </xf>
    <xf numFmtId="49" fontId="48" fillId="0" borderId="55" xfId="0" applyNumberFormat="1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>
      <alignment horizontal="left" vertical="center" wrapText="1"/>
    </xf>
    <xf numFmtId="164" fontId="23" fillId="0" borderId="21" xfId="6" applyNumberFormat="1" applyFont="1" applyBorder="1" applyAlignment="1" applyProtection="1">
      <alignment horizontal="right" vertical="center" wrapText="1"/>
      <protection locked="0"/>
    </xf>
    <xf numFmtId="0" fontId="16" fillId="0" borderId="0" xfId="6" applyFont="1" applyAlignment="1">
      <alignment vertical="center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Protection="1">
      <protection locked="0"/>
    </xf>
    <xf numFmtId="0" fontId="5" fillId="0" borderId="13" xfId="6" applyFont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wrapText="1"/>
    </xf>
    <xf numFmtId="0" fontId="5" fillId="0" borderId="17" xfId="6" applyFont="1" applyBorder="1" applyAlignment="1">
      <alignment horizontal="center" vertical="center" wrapText="1"/>
    </xf>
    <xf numFmtId="0" fontId="9" fillId="0" borderId="15" xfId="6" applyFont="1" applyBorder="1" applyAlignment="1">
      <alignment horizontal="center" vertical="center" wrapText="1"/>
    </xf>
    <xf numFmtId="0" fontId="9" fillId="0" borderId="16" xfId="6" applyFont="1" applyBorder="1" applyAlignment="1">
      <alignment horizontal="center" vertical="center" wrapText="1"/>
    </xf>
    <xf numFmtId="0" fontId="9" fillId="0" borderId="29" xfId="6" applyFont="1" applyBorder="1" applyAlignment="1">
      <alignment horizontal="center" vertical="center" wrapText="1"/>
    </xf>
    <xf numFmtId="49" fontId="23" fillId="0" borderId="10" xfId="6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wrapText="1" indent="1"/>
    </xf>
    <xf numFmtId="49" fontId="23" fillId="0" borderId="13" xfId="6" applyNumberFormat="1" applyFont="1" applyBorder="1" applyAlignment="1">
      <alignment horizontal="left" vertical="center" wrapText="1" indent="1"/>
    </xf>
    <xf numFmtId="0" fontId="27" fillId="0" borderId="14" xfId="0" applyFont="1" applyBorder="1" applyAlignment="1">
      <alignment horizontal="left" vertical="center" wrapText="1" indent="1"/>
    </xf>
    <xf numFmtId="164" fontId="30" fillId="0" borderId="17" xfId="6" applyNumberFormat="1" applyFont="1" applyBorder="1" applyAlignment="1" applyProtection="1">
      <alignment horizontal="right" vertical="center" wrapText="1" indent="1"/>
      <protection locked="0"/>
    </xf>
    <xf numFmtId="0" fontId="27" fillId="0" borderId="27" xfId="0" applyFont="1" applyBorder="1" applyAlignment="1">
      <alignment horizontal="left" vertical="center" wrapText="1" indent="1"/>
    </xf>
    <xf numFmtId="164" fontId="30" fillId="0" borderId="28" xfId="6" applyNumberFormat="1" applyFont="1" applyBorder="1" applyAlignment="1" applyProtection="1">
      <alignment horizontal="right" vertical="center" wrapText="1" indent="1"/>
      <protection locked="0"/>
    </xf>
    <xf numFmtId="0" fontId="23" fillId="0" borderId="14" xfId="6" applyFont="1" applyBorder="1" applyAlignment="1">
      <alignment horizontal="left" vertical="center" wrapText="1" indent="1"/>
    </xf>
    <xf numFmtId="164" fontId="23" fillId="0" borderId="35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0" quotePrefix="1" applyNumberFormat="1" applyFont="1" applyBorder="1" applyAlignment="1">
      <alignment horizontal="right" vertical="center" wrapText="1" indent="1"/>
    </xf>
    <xf numFmtId="0" fontId="28" fillId="0" borderId="19" xfId="0" applyFont="1" applyBorder="1" applyAlignment="1">
      <alignment horizontal="left" vertical="center" wrapText="1" indent="1"/>
    </xf>
    <xf numFmtId="0" fontId="30" fillId="0" borderId="0" xfId="6" applyFont="1"/>
    <xf numFmtId="0" fontId="50" fillId="0" borderId="0" xfId="0" applyFont="1"/>
    <xf numFmtId="0" fontId="22" fillId="0" borderId="34" xfId="0" applyFont="1" applyBorder="1" applyAlignment="1" applyProtection="1">
      <alignment horizontal="right" vertical="center"/>
      <protection locked="0"/>
    </xf>
    <xf numFmtId="0" fontId="22" fillId="0" borderId="34" xfId="0" applyFont="1" applyBorder="1" applyAlignment="1">
      <alignment horizontal="right"/>
    </xf>
    <xf numFmtId="0" fontId="22" fillId="0" borderId="34" xfId="0" applyFont="1" applyBorder="1" applyAlignment="1">
      <alignment horizontal="right" vertical="center"/>
    </xf>
    <xf numFmtId="164" fontId="22" fillId="0" borderId="0" xfId="0" applyNumberFormat="1" applyFont="1" applyAlignment="1" applyProtection="1">
      <alignment horizontal="right" vertical="center"/>
      <protection locked="0"/>
    </xf>
    <xf numFmtId="164" fontId="22" fillId="0" borderId="0" xfId="0" applyNumberFormat="1" applyFont="1" applyAlignment="1">
      <alignment horizontal="right" vertical="center"/>
    </xf>
    <xf numFmtId="0" fontId="55" fillId="0" borderId="0" xfId="0" applyFont="1"/>
    <xf numFmtId="0" fontId="55" fillId="0" borderId="0" xfId="0" applyFont="1" applyAlignment="1">
      <alignment horizontal="justify" vertical="top" wrapText="1"/>
    </xf>
    <xf numFmtId="0" fontId="56" fillId="4" borderId="0" xfId="0" applyFont="1" applyFill="1" applyAlignment="1">
      <alignment horizontal="center" vertical="center"/>
    </xf>
    <xf numFmtId="0" fontId="56" fillId="4" borderId="0" xfId="0" applyFont="1" applyFill="1" applyAlignment="1">
      <alignment horizontal="center" vertical="top" wrapText="1"/>
    </xf>
    <xf numFmtId="0" fontId="51" fillId="0" borderId="0" xfId="0" applyFont="1"/>
    <xf numFmtId="0" fontId="36" fillId="0" borderId="0" xfId="0" applyFont="1"/>
    <xf numFmtId="0" fontId="6" fillId="0" borderId="27" xfId="0" applyFont="1" applyBorder="1" applyAlignment="1">
      <alignment horizontal="center" vertical="center"/>
    </xf>
    <xf numFmtId="0" fontId="53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51" fillId="0" borderId="0" xfId="0" applyNumberFormat="1" applyFont="1"/>
    <xf numFmtId="14" fontId="51" fillId="0" borderId="0" xfId="0" applyNumberFormat="1" applyFont="1"/>
    <xf numFmtId="164" fontId="4" fillId="0" borderId="0" xfId="0" applyNumberFormat="1" applyFont="1" applyAlignment="1" applyProtection="1">
      <alignment horizontal="left" vertical="center" wrapText="1"/>
      <protection locked="0"/>
    </xf>
    <xf numFmtId="164" fontId="20" fillId="0" borderId="0" xfId="0" applyNumberFormat="1" applyFont="1" applyAlignment="1" applyProtection="1">
      <alignment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49" fontId="9" fillId="0" borderId="36" xfId="0" applyNumberFormat="1" applyFont="1" applyBorder="1" applyAlignment="1" applyProtection="1">
      <alignment horizontal="right" vertical="center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Border="1" applyAlignment="1" applyProtection="1">
      <alignment horizontal="right" vertical="center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57" fillId="0" borderId="0" xfId="0" applyNumberFormat="1" applyFont="1" applyAlignment="1">
      <alignment vertical="center" wrapText="1"/>
    </xf>
    <xf numFmtId="0" fontId="13" fillId="0" borderId="0" xfId="6" applyProtection="1">
      <protection locked="0"/>
    </xf>
    <xf numFmtId="0" fontId="24" fillId="0" borderId="0" xfId="6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3" fillId="0" borderId="0" xfId="6" applyAlignment="1" applyProtection="1">
      <alignment horizontal="right" vertical="center" indent="1"/>
      <protection locked="0"/>
    </xf>
    <xf numFmtId="0" fontId="9" fillId="0" borderId="13" xfId="6" applyFont="1" applyBorder="1" applyAlignment="1" applyProtection="1">
      <alignment horizontal="center" vertical="center" wrapText="1"/>
      <protection locked="0"/>
    </xf>
    <xf numFmtId="0" fontId="9" fillId="0" borderId="14" xfId="6" applyFont="1" applyBorder="1" applyAlignment="1" applyProtection="1">
      <alignment horizontal="center" vertical="center" wrapText="1"/>
      <protection locked="0"/>
    </xf>
    <xf numFmtId="0" fontId="9" fillId="0" borderId="17" xfId="6" applyFont="1" applyBorder="1" applyAlignment="1" applyProtection="1">
      <alignment horizontal="center" vertical="center" wrapText="1"/>
      <protection locked="0"/>
    </xf>
    <xf numFmtId="0" fontId="30" fillId="0" borderId="0" xfId="6" applyFont="1" applyProtection="1">
      <protection locked="0"/>
    </xf>
    <xf numFmtId="164" fontId="58" fillId="0" borderId="0" xfId="6" applyNumberFormat="1" applyFont="1" applyAlignment="1">
      <alignment horizontal="right" vertical="center" indent="1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right" wrapText="1"/>
      <protection locked="0"/>
    </xf>
    <xf numFmtId="164" fontId="9" fillId="0" borderId="13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7" xfId="0" applyNumberFormat="1" applyFont="1" applyBorder="1" applyAlignment="1" applyProtection="1">
      <alignment horizontal="center" vertical="center" wrapText="1"/>
      <protection locked="0"/>
    </xf>
    <xf numFmtId="164" fontId="9" fillId="0" borderId="17" xfId="0" applyNumberFormat="1" applyFont="1" applyBorder="1" applyAlignment="1" applyProtection="1">
      <alignment horizontal="center" wrapText="1"/>
      <protection locked="0"/>
    </xf>
    <xf numFmtId="0" fontId="31" fillId="0" borderId="15" xfId="0" applyFont="1" applyBorder="1" applyAlignment="1" applyProtection="1">
      <alignment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47" fillId="0" borderId="0" xfId="0" applyFont="1"/>
    <xf numFmtId="0" fontId="6" fillId="0" borderId="4" xfId="0" applyFont="1" applyBorder="1" applyAlignment="1">
      <alignment horizontal="center" vertical="center" wrapText="1"/>
    </xf>
    <xf numFmtId="0" fontId="47" fillId="0" borderId="0" xfId="7" applyFont="1" applyProtection="1">
      <protection locked="0"/>
    </xf>
    <xf numFmtId="0" fontId="47" fillId="0" borderId="0" xfId="6" applyFont="1" applyAlignment="1">
      <alignment vertical="center"/>
    </xf>
    <xf numFmtId="0" fontId="54" fillId="0" borderId="0" xfId="4" applyAlignment="1" applyProtection="1"/>
    <xf numFmtId="0" fontId="51" fillId="0" borderId="0" xfId="0" applyFont="1" applyAlignment="1">
      <alignment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center"/>
    </xf>
    <xf numFmtId="164" fontId="59" fillId="0" borderId="0" xfId="6" applyNumberFormat="1" applyFont="1"/>
    <xf numFmtId="0" fontId="36" fillId="0" borderId="0" xfId="0" applyFont="1" applyAlignment="1" applyProtection="1">
      <alignment horizontal="center"/>
      <protection locked="0"/>
    </xf>
    <xf numFmtId="0" fontId="50" fillId="0" borderId="0" xfId="6" applyFont="1" applyAlignment="1" applyProtection="1">
      <alignment horizontal="right"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3" fillId="0" borderId="0" xfId="6" applyFont="1" applyProtection="1">
      <protection locked="0"/>
    </xf>
    <xf numFmtId="164" fontId="6" fillId="0" borderId="0" xfId="6" applyNumberFormat="1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9" fillId="0" borderId="11" xfId="6" applyFont="1" applyBorder="1" applyAlignment="1" applyProtection="1">
      <alignment horizontal="center" vertical="center" wrapText="1"/>
      <protection locked="0"/>
    </xf>
    <xf numFmtId="0" fontId="29" fillId="0" borderId="4" xfId="6" applyFont="1" applyBorder="1" applyAlignment="1" applyProtection="1">
      <alignment horizontal="center" vertical="center" wrapText="1"/>
      <protection locked="0"/>
    </xf>
    <xf numFmtId="0" fontId="29" fillId="0" borderId="36" xfId="6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right"/>
      <protection locked="0"/>
    </xf>
    <xf numFmtId="0" fontId="7" fillId="0" borderId="34" xfId="0" applyFont="1" applyBorder="1" applyAlignment="1" applyProtection="1">
      <alignment horizontal="right" vertical="center"/>
      <protection locked="0"/>
    </xf>
    <xf numFmtId="0" fontId="9" fillId="0" borderId="35" xfId="6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5" borderId="0" xfId="0" applyFill="1" applyAlignment="1" applyProtection="1">
      <alignment horizontal="center"/>
      <protection locked="0"/>
    </xf>
    <xf numFmtId="0" fontId="42" fillId="0" borderId="0" xfId="0" applyFont="1" applyProtection="1">
      <protection locked="0"/>
    </xf>
    <xf numFmtId="0" fontId="50" fillId="0" borderId="0" xfId="0" applyFont="1" applyAlignment="1">
      <alignment horizontal="center" textRotation="180"/>
    </xf>
    <xf numFmtId="0" fontId="62" fillId="0" borderId="0" xfId="0" applyFont="1" applyAlignment="1">
      <alignment horizontal="right"/>
    </xf>
    <xf numFmtId="0" fontId="28" fillId="0" borderId="31" xfId="0" applyFont="1" applyBorder="1" applyAlignment="1" applyProtection="1">
      <alignment horizontal="left" vertical="center" wrapText="1"/>
      <protection locked="0"/>
    </xf>
    <xf numFmtId="164" fontId="28" fillId="0" borderId="56" xfId="0" applyNumberFormat="1" applyFont="1" applyBorder="1" applyAlignment="1" applyProtection="1">
      <alignment horizontal="right" vertical="center" wrapText="1"/>
      <protection locked="0"/>
    </xf>
    <xf numFmtId="0" fontId="28" fillId="0" borderId="32" xfId="0" applyFont="1" applyBorder="1" applyAlignment="1" applyProtection="1">
      <alignment horizontal="left" vertical="center" wrapText="1"/>
      <protection locked="0"/>
    </xf>
    <xf numFmtId="0" fontId="26" fillId="7" borderId="13" xfId="0" applyFont="1" applyFill="1" applyBorder="1" applyAlignment="1">
      <alignment vertical="center" wrapText="1"/>
    </xf>
    <xf numFmtId="164" fontId="28" fillId="7" borderId="17" xfId="0" applyNumberFormat="1" applyFont="1" applyFill="1" applyBorder="1" applyAlignment="1">
      <alignment horizontal="right" vertical="center" wrapText="1"/>
    </xf>
    <xf numFmtId="0" fontId="26" fillId="9" borderId="13" xfId="0" applyFont="1" applyFill="1" applyBorder="1" applyAlignment="1">
      <alignment vertical="center" wrapText="1"/>
    </xf>
    <xf numFmtId="164" fontId="28" fillId="9" borderId="17" xfId="0" applyNumberFormat="1" applyFont="1" applyFill="1" applyBorder="1" applyAlignment="1">
      <alignment horizontal="right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9" borderId="29" xfId="0" applyFont="1" applyFill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29" fillId="0" borderId="2" xfId="6" applyFont="1" applyBorder="1" applyAlignment="1">
      <alignment horizontal="left" vertical="center" wrapText="1" indent="1"/>
    </xf>
    <xf numFmtId="164" fontId="30" fillId="0" borderId="2" xfId="0" applyNumberFormat="1" applyFont="1" applyBorder="1" applyAlignment="1">
      <alignment vertical="center" wrapText="1"/>
    </xf>
    <xf numFmtId="0" fontId="27" fillId="0" borderId="2" xfId="6" applyFont="1" applyBorder="1" applyAlignment="1">
      <alignment horizontal="left" vertical="center" wrapText="1" indent="1"/>
    </xf>
    <xf numFmtId="0" fontId="28" fillId="0" borderId="2" xfId="6" applyFont="1" applyBorder="1" applyAlignment="1">
      <alignment horizontal="left" vertical="center" wrapText="1" indent="1"/>
    </xf>
    <xf numFmtId="0" fontId="28" fillId="0" borderId="2" xfId="6" applyFont="1" applyBorder="1" applyAlignment="1">
      <alignment horizontal="left" indent="1"/>
    </xf>
    <xf numFmtId="0" fontId="28" fillId="0" borderId="2" xfId="0" applyFont="1" applyBorder="1" applyAlignment="1">
      <alignment horizontal="left" vertical="center" wrapText="1" indent="1"/>
    </xf>
    <xf numFmtId="0" fontId="27" fillId="0" borderId="2" xfId="6" applyFont="1" applyBorder="1" applyAlignment="1">
      <alignment horizontal="left" indent="1"/>
    </xf>
    <xf numFmtId="0" fontId="23" fillId="10" borderId="2" xfId="6" applyFont="1" applyFill="1" applyBorder="1" applyAlignment="1">
      <alignment horizontal="left" vertical="center" wrapText="1" indent="1"/>
    </xf>
    <xf numFmtId="164" fontId="23" fillId="3" borderId="22" xfId="0" applyNumberFormat="1" applyFont="1" applyFill="1" applyBorder="1" applyAlignment="1">
      <alignment horizontal="left" vertical="center" wrapText="1" indent="2"/>
    </xf>
    <xf numFmtId="3" fontId="29" fillId="0" borderId="22" xfId="0" applyNumberFormat="1" applyFont="1" applyBorder="1" applyAlignment="1">
      <alignment horizontal="right" vertical="center" indent="1"/>
    </xf>
    <xf numFmtId="164" fontId="0" fillId="0" borderId="0" xfId="0" applyNumberFormat="1" applyAlignment="1" applyProtection="1">
      <alignment horizontal="left" vertical="center" wrapText="1" indent="1"/>
      <protection locked="0"/>
    </xf>
    <xf numFmtId="164" fontId="20" fillId="10" borderId="2" xfId="0" applyNumberFormat="1" applyFont="1" applyFill="1" applyBorder="1" applyAlignment="1" applyProtection="1">
      <alignment vertical="center" wrapText="1"/>
      <protection locked="0"/>
    </xf>
    <xf numFmtId="0" fontId="68" fillId="0" borderId="2" xfId="0" applyFont="1" applyBorder="1" applyAlignment="1">
      <alignment horizontal="left" vertical="top" wrapText="1"/>
    </xf>
    <xf numFmtId="3" fontId="68" fillId="0" borderId="2" xfId="0" applyNumberFormat="1" applyFont="1" applyBorder="1" applyAlignment="1">
      <alignment horizontal="right" vertical="top" wrapText="1"/>
    </xf>
    <xf numFmtId="0" fontId="68" fillId="0" borderId="2" xfId="0" applyFont="1" applyBorder="1" applyAlignment="1">
      <alignment vertical="top"/>
    </xf>
    <xf numFmtId="0" fontId="68" fillId="0" borderId="0" xfId="0" applyFont="1" applyAlignment="1">
      <alignment horizontal="center" vertical="top" wrapText="1"/>
    </xf>
    <xf numFmtId="3" fontId="68" fillId="0" borderId="2" xfId="0" applyNumberFormat="1" applyFont="1" applyBorder="1"/>
    <xf numFmtId="0" fontId="71" fillId="0" borderId="0" xfId="0" applyFont="1"/>
    <xf numFmtId="0" fontId="71" fillId="0" borderId="2" xfId="0" applyFont="1" applyBorder="1"/>
    <xf numFmtId="0" fontId="71" fillId="10" borderId="2" xfId="0" applyFont="1" applyFill="1" applyBorder="1"/>
    <xf numFmtId="0" fontId="71" fillId="12" borderId="2" xfId="0" applyFont="1" applyFill="1" applyBorder="1"/>
    <xf numFmtId="0" fontId="71" fillId="0" borderId="50" xfId="0" applyFont="1" applyBorder="1"/>
    <xf numFmtId="3" fontId="71" fillId="10" borderId="2" xfId="0" applyNumberFormat="1" applyFont="1" applyFill="1" applyBorder="1"/>
    <xf numFmtId="0" fontId="71" fillId="11" borderId="2" xfId="0" applyFont="1" applyFill="1" applyBorder="1"/>
    <xf numFmtId="0" fontId="71" fillId="16" borderId="2" xfId="0" applyFont="1" applyFill="1" applyBorder="1"/>
    <xf numFmtId="3" fontId="71" fillId="10" borderId="3" xfId="0" applyNumberFormat="1" applyFont="1" applyFill="1" applyBorder="1"/>
    <xf numFmtId="0" fontId="72" fillId="15" borderId="2" xfId="0" applyFont="1" applyFill="1" applyBorder="1" applyAlignment="1">
      <alignment wrapText="1"/>
    </xf>
    <xf numFmtId="3" fontId="0" fillId="0" borderId="0" xfId="0" applyNumberFormat="1"/>
    <xf numFmtId="164" fontId="32" fillId="0" borderId="0" xfId="0" applyNumberFormat="1" applyFont="1"/>
    <xf numFmtId="10" fontId="32" fillId="0" borderId="0" xfId="0" applyNumberFormat="1" applyFont="1"/>
    <xf numFmtId="0" fontId="26" fillId="7" borderId="15" xfId="0" applyFont="1" applyFill="1" applyBorder="1" applyAlignment="1">
      <alignment horizontal="center" vertical="center" wrapText="1"/>
    </xf>
    <xf numFmtId="0" fontId="26" fillId="7" borderId="29" xfId="0" applyFont="1" applyFill="1" applyBorder="1" applyAlignment="1">
      <alignment vertical="center" wrapText="1"/>
    </xf>
    <xf numFmtId="0" fontId="30" fillId="0" borderId="50" xfId="0" applyFont="1" applyBorder="1" applyAlignment="1">
      <alignment horizontal="right" vertical="center" indent="1"/>
    </xf>
    <xf numFmtId="0" fontId="29" fillId="0" borderId="61" xfId="0" applyFont="1" applyBorder="1" applyAlignment="1">
      <alignment horizontal="center" vertical="center" wrapText="1"/>
    </xf>
    <xf numFmtId="0" fontId="30" fillId="0" borderId="3" xfId="0" applyFont="1" applyBorder="1" applyAlignment="1" applyProtection="1">
      <alignment horizontal="left" vertical="center" indent="1"/>
      <protection locked="0"/>
    </xf>
    <xf numFmtId="3" fontId="30" fillId="0" borderId="26" xfId="0" applyNumberFormat="1" applyFont="1" applyBorder="1" applyAlignment="1" applyProtection="1">
      <alignment horizontal="right" vertical="center" indent="1"/>
      <protection locked="0"/>
    </xf>
    <xf numFmtId="0" fontId="63" fillId="8" borderId="13" xfId="6" applyFont="1" applyFill="1" applyBorder="1" applyAlignment="1">
      <alignment horizontal="left" vertical="center" wrapText="1" indent="1"/>
    </xf>
    <xf numFmtId="0" fontId="30" fillId="8" borderId="14" xfId="0" applyFont="1" applyFill="1" applyBorder="1" applyAlignment="1" applyProtection="1">
      <alignment horizontal="left" vertical="center" indent="1"/>
      <protection locked="0"/>
    </xf>
    <xf numFmtId="3" fontId="29" fillId="8" borderId="14" xfId="0" applyNumberFormat="1" applyFont="1" applyFill="1" applyBorder="1" applyAlignment="1" applyProtection="1">
      <alignment horizontal="right" vertical="center" indent="1"/>
      <protection locked="0"/>
    </xf>
    <xf numFmtId="3" fontId="29" fillId="8" borderId="17" xfId="0" applyNumberFormat="1" applyFont="1" applyFill="1" applyBorder="1" applyAlignment="1" applyProtection="1">
      <alignment horizontal="right" vertical="center" indent="1"/>
      <protection locked="0"/>
    </xf>
    <xf numFmtId="0" fontId="27" fillId="0" borderId="6" xfId="6" applyFont="1" applyBorder="1" applyAlignment="1">
      <alignment horizontal="left" vertical="center" wrapText="1" indent="1"/>
    </xf>
    <xf numFmtId="0" fontId="30" fillId="0" borderId="6" xfId="0" applyFont="1" applyBorder="1" applyAlignment="1" applyProtection="1">
      <alignment horizontal="left" vertical="center" indent="1"/>
      <protection locked="0"/>
    </xf>
    <xf numFmtId="3" fontId="30" fillId="0" borderId="21" xfId="0" applyNumberFormat="1" applyFont="1" applyBorder="1" applyAlignment="1" applyProtection="1">
      <alignment horizontal="right" vertical="center" indent="1"/>
      <protection locked="0"/>
    </xf>
    <xf numFmtId="0" fontId="28" fillId="0" borderId="3" xfId="6" applyFont="1" applyBorder="1" applyAlignment="1">
      <alignment horizontal="left" vertical="center" wrapText="1" indent="1"/>
    </xf>
    <xf numFmtId="0" fontId="63" fillId="8" borderId="14" xfId="6" applyFont="1" applyFill="1" applyBorder="1" applyAlignment="1">
      <alignment horizontal="left" indent="1"/>
    </xf>
    <xf numFmtId="0" fontId="27" fillId="8" borderId="14" xfId="6" applyFont="1" applyFill="1" applyBorder="1" applyAlignment="1">
      <alignment horizontal="left" vertical="center" wrapText="1" indent="1"/>
    </xf>
    <xf numFmtId="0" fontId="27" fillId="0" borderId="3" xfId="0" applyFont="1" applyBorder="1" applyAlignment="1">
      <alignment horizontal="left" vertical="center" wrapText="1" indent="1"/>
    </xf>
    <xf numFmtId="164" fontId="20" fillId="0" borderId="8" xfId="0" applyNumberFormat="1" applyFont="1" applyBorder="1" applyAlignment="1" applyProtection="1">
      <alignment horizontal="left" vertical="center" wrapText="1"/>
      <protection locked="0"/>
    </xf>
    <xf numFmtId="164" fontId="20" fillId="0" borderId="7" xfId="0" applyNumberFormat="1" applyFont="1" applyBorder="1" applyAlignment="1" applyProtection="1">
      <alignment horizontal="left" vertical="center" wrapText="1"/>
      <protection locked="0"/>
    </xf>
    <xf numFmtId="0" fontId="41" fillId="0" borderId="8" xfId="0" applyFont="1" applyBorder="1"/>
    <xf numFmtId="3" fontId="41" fillId="0" borderId="2" xfId="0" applyNumberFormat="1" applyFont="1" applyBorder="1" applyAlignment="1">
      <alignment horizontal="right" wrapText="1"/>
    </xf>
    <xf numFmtId="0" fontId="41" fillId="0" borderId="8" xfId="0" applyFont="1" applyBorder="1" applyAlignment="1">
      <alignment wrapText="1"/>
    </xf>
    <xf numFmtId="49" fontId="20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3" fontId="29" fillId="0" borderId="20" xfId="0" applyNumberFormat="1" applyFont="1" applyBorder="1" applyAlignment="1" applyProtection="1">
      <alignment horizontal="right" vertical="center" indent="1"/>
      <protection locked="0"/>
    </xf>
    <xf numFmtId="0" fontId="50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164" fontId="0" fillId="0" borderId="0" xfId="0" applyNumberFormat="1"/>
    <xf numFmtId="0" fontId="27" fillId="0" borderId="6" xfId="6" applyFont="1" applyBorder="1" applyAlignment="1">
      <alignment horizontal="left" indent="1"/>
    </xf>
    <xf numFmtId="164" fontId="20" fillId="0" borderId="8" xfId="0" applyNumberFormat="1" applyFont="1" applyBorder="1" applyAlignment="1" applyProtection="1">
      <alignment vertical="center" wrapText="1"/>
      <protection locked="0"/>
    </xf>
    <xf numFmtId="164" fontId="20" fillId="10" borderId="8" xfId="0" applyNumberFormat="1" applyFont="1" applyFill="1" applyBorder="1" applyAlignment="1" applyProtection="1">
      <alignment vertical="center" wrapText="1"/>
      <protection locked="0"/>
    </xf>
    <xf numFmtId="0" fontId="26" fillId="9" borderId="0" xfId="0" applyFont="1" applyFill="1" applyAlignment="1">
      <alignment vertical="center" wrapText="1"/>
    </xf>
    <xf numFmtId="164" fontId="23" fillId="1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1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1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10" borderId="45" xfId="6" applyNumberFormat="1" applyFont="1" applyFill="1" applyBorder="1" applyAlignment="1" applyProtection="1">
      <alignment horizontal="right" vertical="center" wrapText="1" indent="1"/>
      <protection locked="0"/>
    </xf>
    <xf numFmtId="0" fontId="13" fillId="10" borderId="0" xfId="6" applyFill="1" applyProtection="1">
      <protection locked="0"/>
    </xf>
    <xf numFmtId="164" fontId="37" fillId="10" borderId="34" xfId="6" applyNumberFormat="1" applyFont="1" applyFill="1" applyBorder="1" applyAlignment="1" applyProtection="1">
      <alignment horizontal="left" vertical="center"/>
      <protection locked="0"/>
    </xf>
    <xf numFmtId="0" fontId="9" fillId="10" borderId="41" xfId="6" applyFont="1" applyFill="1" applyBorder="1" applyAlignment="1" applyProtection="1">
      <alignment horizontal="center" vertical="center" wrapText="1"/>
      <protection locked="0"/>
    </xf>
    <xf numFmtId="0" fontId="21" fillId="10" borderId="14" xfId="6" applyFont="1" applyFill="1" applyBorder="1" applyAlignment="1">
      <alignment horizontal="center" vertical="center" wrapText="1"/>
    </xf>
    <xf numFmtId="164" fontId="21" fillId="10" borderId="17" xfId="6" applyNumberFormat="1" applyFont="1" applyFill="1" applyBorder="1" applyAlignment="1">
      <alignment horizontal="right" vertical="center" wrapText="1" indent="1"/>
    </xf>
    <xf numFmtId="164" fontId="23" fillId="10" borderId="21" xfId="6" applyNumberFormat="1" applyFont="1" applyFill="1" applyBorder="1" applyAlignment="1" applyProtection="1">
      <alignment horizontal="right" vertical="center" wrapText="1"/>
      <protection locked="0"/>
    </xf>
    <xf numFmtId="164" fontId="29" fillId="10" borderId="17" xfId="6" applyNumberFormat="1" applyFont="1" applyFill="1" applyBorder="1" applyAlignment="1">
      <alignment horizontal="right" vertical="center" wrapText="1" indent="1"/>
    </xf>
    <xf numFmtId="164" fontId="23" fillId="10" borderId="26" xfId="6" applyNumberFormat="1" applyFont="1" applyFill="1" applyBorder="1" applyAlignment="1">
      <alignment horizontal="right" vertical="center" wrapText="1" indent="1"/>
    </xf>
    <xf numFmtId="164" fontId="30" fillId="1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1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10" borderId="21" xfId="6" applyNumberFormat="1" applyFont="1" applyFill="1" applyBorder="1" applyAlignment="1" applyProtection="1">
      <alignment horizontal="right" vertical="center" wrapText="1"/>
      <protection locked="0"/>
    </xf>
    <xf numFmtId="164" fontId="30" fillId="1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1" fillId="10" borderId="17" xfId="6" applyNumberFormat="1" applyFont="1" applyFill="1" applyBorder="1" applyAlignment="1" applyProtection="1">
      <alignment horizontal="right" vertical="center" wrapText="1" indent="1"/>
      <protection locked="0"/>
    </xf>
    <xf numFmtId="0" fontId="23" fillId="10" borderId="54" xfId="6" applyFont="1" applyFill="1" applyBorder="1" applyAlignment="1" applyProtection="1">
      <alignment horizontal="right" vertical="center" wrapText="1" indent="1"/>
      <protection locked="0"/>
    </xf>
    <xf numFmtId="164" fontId="37" fillId="10" borderId="34" xfId="6" applyNumberFormat="1" applyFont="1" applyFill="1" applyBorder="1" applyAlignment="1">
      <alignment horizontal="left" vertical="center"/>
    </xf>
    <xf numFmtId="0" fontId="9" fillId="10" borderId="14" xfId="6" applyFont="1" applyFill="1" applyBorder="1" applyAlignment="1">
      <alignment horizontal="center" vertical="center" wrapText="1"/>
    </xf>
    <xf numFmtId="164" fontId="21" fillId="10" borderId="29" xfId="6" applyNumberFormat="1" applyFont="1" applyFill="1" applyBorder="1" applyAlignment="1">
      <alignment horizontal="right" vertical="center" wrapText="1" indent="1"/>
    </xf>
    <xf numFmtId="164" fontId="23" fillId="1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1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1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10" borderId="17" xfId="0" applyNumberFormat="1" applyFont="1" applyFill="1" applyBorder="1" applyAlignment="1">
      <alignment horizontal="right" vertical="center" wrapText="1" indent="1"/>
    </xf>
    <xf numFmtId="164" fontId="26" fillId="10" borderId="14" xfId="0" quotePrefix="1" applyNumberFormat="1" applyFont="1" applyFill="1" applyBorder="1" applyAlignment="1">
      <alignment horizontal="right" vertical="center" wrapText="1" indent="1"/>
    </xf>
    <xf numFmtId="164" fontId="26" fillId="10" borderId="0" xfId="0" quotePrefix="1" applyNumberFormat="1" applyFont="1" applyFill="1" applyAlignment="1">
      <alignment horizontal="right" vertical="center" wrapText="1" indent="1"/>
    </xf>
    <xf numFmtId="0" fontId="13" fillId="10" borderId="0" xfId="6" applyFill="1"/>
    <xf numFmtId="3" fontId="30" fillId="10" borderId="26" xfId="0" applyNumberFormat="1" applyFont="1" applyFill="1" applyBorder="1" applyAlignment="1" applyProtection="1">
      <alignment horizontal="right" vertical="center" indent="1"/>
      <protection locked="0"/>
    </xf>
    <xf numFmtId="3" fontId="30" fillId="10" borderId="20" xfId="0" applyNumberFormat="1" applyFont="1" applyFill="1" applyBorder="1" applyAlignment="1" applyProtection="1">
      <alignment horizontal="right" vertical="center" indent="1"/>
      <protection locked="0"/>
    </xf>
    <xf numFmtId="9" fontId="23" fillId="0" borderId="0" xfId="6" applyNumberFormat="1" applyFont="1"/>
    <xf numFmtId="9" fontId="16" fillId="0" borderId="0" xfId="6" applyNumberFormat="1" applyFont="1"/>
    <xf numFmtId="9" fontId="13" fillId="0" borderId="0" xfId="6" applyNumberFormat="1"/>
    <xf numFmtId="164" fontId="16" fillId="0" borderId="0" xfId="6" applyNumberFormat="1" applyFont="1"/>
    <xf numFmtId="3" fontId="13" fillId="0" borderId="0" xfId="6" applyNumberFormat="1"/>
    <xf numFmtId="0" fontId="0" fillId="0" borderId="67" xfId="0" applyBorder="1"/>
    <xf numFmtId="164" fontId="20" fillId="10" borderId="20" xfId="0" applyNumberFormat="1" applyFont="1" applyFill="1" applyBorder="1" applyAlignment="1">
      <alignment vertical="center" wrapText="1"/>
    </xf>
    <xf numFmtId="164" fontId="0" fillId="10" borderId="0" xfId="0" applyNumberFormat="1" applyFill="1" applyAlignment="1">
      <alignment vertical="center" wrapText="1"/>
    </xf>
    <xf numFmtId="0" fontId="53" fillId="10" borderId="0" xfId="0" applyFont="1" applyFill="1" applyAlignment="1" applyProtection="1">
      <alignment horizontal="right" vertical="top"/>
      <protection locked="0"/>
    </xf>
    <xf numFmtId="0" fontId="9" fillId="10" borderId="36" xfId="0" quotePrefix="1" applyFont="1" applyFill="1" applyBorder="1" applyAlignment="1" applyProtection="1">
      <alignment horizontal="right" vertical="center" indent="1"/>
      <protection locked="0"/>
    </xf>
    <xf numFmtId="49" fontId="9" fillId="10" borderId="53" xfId="0" applyNumberFormat="1" applyFont="1" applyFill="1" applyBorder="1" applyAlignment="1" applyProtection="1">
      <alignment horizontal="right" vertical="center" indent="1"/>
      <protection locked="0"/>
    </xf>
    <xf numFmtId="0" fontId="7" fillId="10" borderId="0" xfId="0" applyFont="1" applyFill="1" applyAlignment="1" applyProtection="1">
      <alignment horizontal="right"/>
      <protection locked="0"/>
    </xf>
    <xf numFmtId="0" fontId="9" fillId="10" borderId="29" xfId="0" applyFont="1" applyFill="1" applyBorder="1" applyAlignment="1" applyProtection="1">
      <alignment horizontal="right" vertical="center" wrapText="1" indent="1"/>
      <protection locked="0"/>
    </xf>
    <xf numFmtId="0" fontId="21" fillId="10" borderId="17" xfId="0" applyFont="1" applyFill="1" applyBorder="1" applyAlignment="1" applyProtection="1">
      <alignment horizontal="center" vertical="center" wrapText="1"/>
      <protection locked="0"/>
    </xf>
    <xf numFmtId="164" fontId="9" fillId="1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10" borderId="0" xfId="0" applyNumberFormat="1" applyFont="1" applyFill="1" applyAlignment="1">
      <alignment horizontal="right" vertical="center" wrapText="1" indent="1"/>
    </xf>
    <xf numFmtId="164" fontId="21" fillId="10" borderId="35" xfId="0" applyNumberFormat="1" applyFont="1" applyFill="1" applyBorder="1" applyAlignment="1">
      <alignment horizontal="right" vertical="center" wrapText="1" indent="1"/>
    </xf>
    <xf numFmtId="164" fontId="26" fillId="10" borderId="17" xfId="0" quotePrefix="1" applyNumberFormat="1" applyFont="1" applyFill="1" applyBorder="1" applyAlignment="1">
      <alignment horizontal="right" vertical="center" wrapText="1" indent="1"/>
    </xf>
    <xf numFmtId="164" fontId="57" fillId="10" borderId="0" xfId="0" applyNumberFormat="1" applyFont="1" applyFill="1" applyAlignment="1">
      <alignment horizontal="right" vertical="center" wrapText="1" indent="1"/>
    </xf>
    <xf numFmtId="3" fontId="5" fillId="1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57" fillId="10" borderId="0" xfId="0" applyNumberFormat="1" applyFont="1" applyFill="1" applyAlignment="1" applyProtection="1">
      <alignment horizontal="right" vertical="center" wrapText="1" indent="1"/>
      <protection locked="0"/>
    </xf>
    <xf numFmtId="0" fontId="18" fillId="10" borderId="0" xfId="0" applyFont="1" applyFill="1" applyAlignment="1">
      <alignment horizontal="right" vertical="center" wrapText="1" indent="1"/>
    </xf>
    <xf numFmtId="0" fontId="18" fillId="10" borderId="0" xfId="0" applyFont="1" applyFill="1" applyAlignment="1" applyProtection="1">
      <alignment horizontal="right" vertical="center" wrapText="1" indent="1"/>
      <protection locked="0"/>
    </xf>
    <xf numFmtId="3" fontId="29" fillId="10" borderId="20" xfId="0" applyNumberFormat="1" applyFont="1" applyFill="1" applyBorder="1" applyAlignment="1" applyProtection="1">
      <alignment horizontal="right" vertical="center" indent="1"/>
      <protection locked="0"/>
    </xf>
    <xf numFmtId="164" fontId="21" fillId="0" borderId="15" xfId="0" applyNumberFormat="1" applyFont="1" applyBorder="1" applyAlignment="1">
      <alignment horizontal="center" vertical="center" wrapText="1"/>
    </xf>
    <xf numFmtId="0" fontId="41" fillId="0" borderId="57" xfId="0" applyFont="1" applyBorder="1"/>
    <xf numFmtId="0" fontId="41" fillId="0" borderId="68" xfId="0" applyFont="1" applyBorder="1"/>
    <xf numFmtId="0" fontId="41" fillId="0" borderId="69" xfId="0" applyFont="1" applyBorder="1"/>
    <xf numFmtId="0" fontId="41" fillId="0" borderId="69" xfId="0" applyFont="1" applyBorder="1" applyAlignment="1">
      <alignment wrapText="1"/>
    </xf>
    <xf numFmtId="164" fontId="20" fillId="0" borderId="66" xfId="0" applyNumberFormat="1" applyFont="1" applyBorder="1" applyAlignment="1" applyProtection="1">
      <alignment horizontal="left" vertical="center" wrapText="1"/>
      <protection locked="0"/>
    </xf>
    <xf numFmtId="49" fontId="48" fillId="0" borderId="63" xfId="0" applyNumberFormat="1" applyFont="1" applyBorder="1" applyAlignment="1" applyProtection="1">
      <alignment horizontal="center" vertical="center" wrapText="1"/>
      <protection locked="0"/>
    </xf>
    <xf numFmtId="49" fontId="48" fillId="0" borderId="49" xfId="0" applyNumberFormat="1" applyFont="1" applyBorder="1" applyAlignment="1" applyProtection="1">
      <alignment horizontal="center" vertical="center" wrapText="1"/>
      <protection locked="0"/>
    </xf>
    <xf numFmtId="49" fontId="48" fillId="0" borderId="23" xfId="0" applyNumberFormat="1" applyFont="1" applyBorder="1" applyAlignment="1" applyProtection="1">
      <alignment horizontal="center" vertical="center" wrapText="1"/>
      <protection locked="0"/>
    </xf>
    <xf numFmtId="49" fontId="48" fillId="0" borderId="62" xfId="0" applyNumberFormat="1" applyFont="1" applyBorder="1" applyAlignment="1" applyProtection="1">
      <alignment horizontal="center" vertical="center" wrapText="1"/>
      <protection locked="0"/>
    </xf>
    <xf numFmtId="164" fontId="20" fillId="0" borderId="57" xfId="0" applyNumberFormat="1" applyFont="1" applyBorder="1" applyAlignment="1" applyProtection="1">
      <alignment vertical="center" wrapText="1"/>
      <protection locked="0"/>
    </xf>
    <xf numFmtId="164" fontId="20" fillId="10" borderId="68" xfId="0" applyNumberFormat="1" applyFont="1" applyFill="1" applyBorder="1" applyAlignment="1" applyProtection="1">
      <alignment vertical="center" wrapText="1"/>
      <protection locked="0"/>
    </xf>
    <xf numFmtId="164" fontId="20" fillId="10" borderId="69" xfId="0" applyNumberFormat="1" applyFont="1" applyFill="1" applyBorder="1" applyAlignment="1" applyProtection="1">
      <alignment vertical="center" wrapText="1"/>
      <protection locked="0"/>
    </xf>
    <xf numFmtId="164" fontId="29" fillId="0" borderId="42" xfId="0" applyNumberFormat="1" applyFont="1" applyBorder="1" applyAlignment="1">
      <alignment horizontal="left" vertical="center" wrapText="1" indent="1"/>
    </xf>
    <xf numFmtId="49" fontId="48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18" borderId="13" xfId="0" applyNumberFormat="1" applyFont="1" applyFill="1" applyBorder="1" applyAlignment="1">
      <alignment horizontal="center" vertical="center" wrapText="1"/>
    </xf>
    <xf numFmtId="164" fontId="21" fillId="18" borderId="22" xfId="0" applyNumberFormat="1" applyFont="1" applyFill="1" applyBorder="1" applyAlignment="1">
      <alignment horizontal="left" vertical="center" wrapText="1" indent="1"/>
    </xf>
    <xf numFmtId="49" fontId="48" fillId="18" borderId="14" xfId="0" applyNumberFormat="1" applyFont="1" applyFill="1" applyBorder="1" applyAlignment="1" applyProtection="1">
      <alignment horizontal="center" vertical="center" wrapText="1"/>
      <protection locked="0"/>
    </xf>
    <xf numFmtId="164" fontId="21" fillId="19" borderId="13" xfId="0" applyNumberFormat="1" applyFont="1" applyFill="1" applyBorder="1" applyAlignment="1">
      <alignment horizontal="center" vertical="center" wrapText="1"/>
    </xf>
    <xf numFmtId="164" fontId="21" fillId="19" borderId="42" xfId="0" applyNumberFormat="1" applyFont="1" applyFill="1" applyBorder="1" applyAlignment="1">
      <alignment horizontal="left" vertical="center" wrapText="1" indent="1"/>
    </xf>
    <xf numFmtId="49" fontId="48" fillId="19" borderId="22" xfId="0" applyNumberFormat="1" applyFont="1" applyFill="1" applyBorder="1" applyAlignment="1" applyProtection="1">
      <alignment horizontal="center" vertical="center" wrapText="1"/>
      <protection locked="0"/>
    </xf>
    <xf numFmtId="164" fontId="48" fillId="20" borderId="48" xfId="0" applyNumberFormat="1" applyFont="1" applyFill="1" applyBorder="1" applyAlignment="1">
      <alignment horizontal="left" vertical="center" wrapText="1" indent="2"/>
    </xf>
    <xf numFmtId="164" fontId="31" fillId="18" borderId="22" xfId="0" applyNumberFormat="1" applyFont="1" applyFill="1" applyBorder="1" applyAlignment="1">
      <alignment vertical="center" wrapText="1"/>
    </xf>
    <xf numFmtId="164" fontId="39" fillId="0" borderId="70" xfId="0" applyNumberFormat="1" applyFont="1" applyBorder="1" applyAlignment="1" applyProtection="1">
      <alignment vertical="center" wrapText="1"/>
      <protection locked="0"/>
    </xf>
    <xf numFmtId="164" fontId="39" fillId="0" borderId="63" xfId="0" applyNumberFormat="1" applyFont="1" applyBorder="1" applyAlignment="1">
      <alignment vertical="center" wrapText="1"/>
    </xf>
    <xf numFmtId="164" fontId="39" fillId="0" borderId="52" xfId="0" applyNumberFormat="1" applyFont="1" applyBorder="1" applyAlignment="1">
      <alignment vertical="center" wrapText="1"/>
    </xf>
    <xf numFmtId="164" fontId="39" fillId="0" borderId="33" xfId="0" applyNumberFormat="1" applyFont="1" applyBorder="1" applyAlignment="1" applyProtection="1">
      <alignment vertical="center" wrapText="1"/>
      <protection locked="0"/>
    </xf>
    <xf numFmtId="164" fontId="39" fillId="0" borderId="49" xfId="0" applyNumberFormat="1" applyFont="1" applyBorder="1" applyAlignment="1">
      <alignment vertical="center" wrapText="1"/>
    </xf>
    <xf numFmtId="164" fontId="39" fillId="0" borderId="71" xfId="0" applyNumberFormat="1" applyFont="1" applyBorder="1" applyAlignment="1">
      <alignment vertical="center" wrapText="1"/>
    </xf>
    <xf numFmtId="164" fontId="39" fillId="0" borderId="45" xfId="0" applyNumberFormat="1" applyFont="1" applyBorder="1" applyAlignment="1" applyProtection="1">
      <alignment vertical="center" wrapText="1"/>
      <protection locked="0"/>
    </xf>
    <xf numFmtId="164" fontId="39" fillId="0" borderId="23" xfId="0" applyNumberFormat="1" applyFont="1" applyBorder="1" applyAlignment="1" applyProtection="1">
      <alignment vertical="center" wrapText="1"/>
      <protection locked="0"/>
    </xf>
    <xf numFmtId="164" fontId="39" fillId="0" borderId="53" xfId="0" applyNumberFormat="1" applyFont="1" applyBorder="1" applyAlignment="1" applyProtection="1">
      <alignment vertical="center" wrapText="1"/>
      <protection locked="0"/>
    </xf>
    <xf numFmtId="164" fontId="39" fillId="0" borderId="62" xfId="0" applyNumberFormat="1" applyFont="1" applyBorder="1" applyAlignment="1" applyProtection="1">
      <alignment vertical="center" wrapText="1"/>
      <protection locked="0"/>
    </xf>
    <xf numFmtId="164" fontId="31" fillId="19" borderId="13" xfId="0" applyNumberFormat="1" applyFont="1" applyFill="1" applyBorder="1" applyAlignment="1">
      <alignment vertical="center" wrapText="1"/>
    </xf>
    <xf numFmtId="164" fontId="31" fillId="19" borderId="22" xfId="0" applyNumberFormat="1" applyFont="1" applyFill="1" applyBorder="1" applyAlignment="1">
      <alignment vertical="center" wrapText="1"/>
    </xf>
    <xf numFmtId="164" fontId="39" fillId="19" borderId="43" xfId="0" applyNumberFormat="1" applyFont="1" applyFill="1" applyBorder="1" applyAlignment="1">
      <alignment vertical="center" wrapText="1"/>
    </xf>
    <xf numFmtId="164" fontId="39" fillId="19" borderId="22" xfId="0" applyNumberFormat="1" applyFont="1" applyFill="1" applyBorder="1" applyAlignment="1">
      <alignment vertical="center" wrapText="1"/>
    </xf>
    <xf numFmtId="164" fontId="39" fillId="19" borderId="35" xfId="0" applyNumberFormat="1" applyFont="1" applyFill="1" applyBorder="1" applyAlignment="1">
      <alignment vertical="center" wrapText="1"/>
    </xf>
    <xf numFmtId="164" fontId="39" fillId="0" borderId="65" xfId="0" applyNumberFormat="1" applyFont="1" applyBorder="1" applyAlignment="1">
      <alignment vertical="center" wrapText="1"/>
    </xf>
    <xf numFmtId="164" fontId="39" fillId="0" borderId="0" xfId="0" applyNumberFormat="1" applyFont="1" applyBorder="1" applyAlignment="1">
      <alignment vertical="center" wrapText="1"/>
    </xf>
    <xf numFmtId="164" fontId="39" fillId="0" borderId="24" xfId="0" applyNumberFormat="1" applyFont="1" applyBorder="1" applyAlignment="1" applyProtection="1">
      <alignment vertical="center" wrapText="1"/>
      <protection locked="0"/>
    </xf>
    <xf numFmtId="164" fontId="39" fillId="0" borderId="64" xfId="0" applyNumberFormat="1" applyFont="1" applyBorder="1" applyAlignment="1" applyProtection="1">
      <alignment vertical="center" wrapText="1"/>
      <protection locked="0"/>
    </xf>
    <xf numFmtId="164" fontId="39" fillId="0" borderId="39" xfId="0" applyNumberFormat="1" applyFont="1" applyBorder="1" applyAlignment="1" applyProtection="1">
      <alignment vertical="center" wrapText="1"/>
      <protection locked="0"/>
    </xf>
    <xf numFmtId="164" fontId="39" fillId="0" borderId="40" xfId="0" applyNumberFormat="1" applyFont="1" applyBorder="1" applyAlignment="1" applyProtection="1">
      <alignment vertical="center" wrapText="1"/>
      <protection locked="0"/>
    </xf>
    <xf numFmtId="164" fontId="39" fillId="0" borderId="22" xfId="0" applyNumberFormat="1" applyFont="1" applyBorder="1" applyAlignment="1">
      <alignment vertical="center" wrapText="1"/>
    </xf>
    <xf numFmtId="164" fontId="39" fillId="0" borderId="13" xfId="0" applyNumberFormat="1" applyFont="1" applyBorder="1" applyAlignment="1">
      <alignment vertical="center" wrapText="1"/>
    </xf>
    <xf numFmtId="164" fontId="39" fillId="0" borderId="14" xfId="0" applyNumberFormat="1" applyFont="1" applyBorder="1" applyAlignment="1">
      <alignment vertical="center" wrapText="1"/>
    </xf>
    <xf numFmtId="164" fontId="39" fillId="0" borderId="17" xfId="0" applyNumberFormat="1" applyFont="1" applyBorder="1" applyAlignment="1">
      <alignment vertical="center" wrapText="1"/>
    </xf>
    <xf numFmtId="164" fontId="39" fillId="0" borderId="49" xfId="0" applyNumberFormat="1" applyFont="1" applyBorder="1" applyAlignment="1" applyProtection="1">
      <alignment vertical="center" wrapText="1"/>
      <protection locked="0"/>
    </xf>
    <xf numFmtId="164" fontId="39" fillId="0" borderId="7" xfId="0" applyNumberFormat="1" applyFont="1" applyBorder="1" applyAlignment="1" applyProtection="1">
      <alignment vertical="center" wrapText="1"/>
      <protection locked="0"/>
    </xf>
    <xf numFmtId="164" fontId="39" fillId="0" borderId="1" xfId="0" applyNumberFormat="1" applyFont="1" applyBorder="1" applyAlignment="1" applyProtection="1">
      <alignment vertical="center" wrapText="1"/>
      <protection locked="0"/>
    </xf>
    <xf numFmtId="164" fontId="39" fillId="0" borderId="30" xfId="0" applyNumberFormat="1" applyFont="1" applyBorder="1" applyAlignment="1" applyProtection="1">
      <alignment vertical="center" wrapText="1"/>
      <protection locked="0"/>
    </xf>
    <xf numFmtId="164" fontId="31" fillId="17" borderId="22" xfId="0" applyNumberFormat="1" applyFont="1" applyFill="1" applyBorder="1" applyAlignment="1">
      <alignment vertical="center" wrapText="1"/>
    </xf>
    <xf numFmtId="164" fontId="31" fillId="17" borderId="13" xfId="0" applyNumberFormat="1" applyFont="1" applyFill="1" applyBorder="1" applyAlignment="1">
      <alignment vertical="center" wrapText="1"/>
    </xf>
    <xf numFmtId="164" fontId="31" fillId="17" borderId="14" xfId="0" applyNumberFormat="1" applyFont="1" applyFill="1" applyBorder="1" applyAlignment="1">
      <alignment vertical="center" wrapText="1"/>
    </xf>
    <xf numFmtId="164" fontId="31" fillId="17" borderId="17" xfId="0" applyNumberFormat="1" applyFont="1" applyFill="1" applyBorder="1" applyAlignment="1">
      <alignment vertical="center" wrapText="1"/>
    </xf>
    <xf numFmtId="164" fontId="31" fillId="0" borderId="63" xfId="0" applyNumberFormat="1" applyFont="1" applyBorder="1" applyAlignment="1">
      <alignment vertical="center" wrapText="1"/>
    </xf>
    <xf numFmtId="164" fontId="31" fillId="0" borderId="49" xfId="0" applyNumberFormat="1" applyFont="1" applyBorder="1" applyAlignment="1">
      <alignment vertical="center" wrapText="1"/>
    </xf>
    <xf numFmtId="164" fontId="31" fillId="0" borderId="23" xfId="0" applyNumberFormat="1" applyFont="1" applyBorder="1" applyAlignment="1">
      <alignment vertical="center" wrapText="1"/>
    </xf>
    <xf numFmtId="164" fontId="31" fillId="0" borderId="64" xfId="0" applyNumberFormat="1" applyFont="1" applyBorder="1" applyAlignment="1">
      <alignment vertical="center" wrapText="1"/>
    </xf>
    <xf numFmtId="164" fontId="31" fillId="0" borderId="24" xfId="0" applyNumberFormat="1" applyFont="1" applyBorder="1" applyAlignment="1">
      <alignment vertical="center" wrapText="1"/>
    </xf>
    <xf numFmtId="164" fontId="31" fillId="0" borderId="22" xfId="0" applyNumberFormat="1" applyFont="1" applyBorder="1" applyAlignment="1">
      <alignment vertical="center" wrapText="1"/>
    </xf>
    <xf numFmtId="164" fontId="29" fillId="0" borderId="5" xfId="0" applyNumberFormat="1" applyFont="1" applyBorder="1" applyAlignment="1" applyProtection="1">
      <alignment horizontal="right" vertical="center" wrapText="1" indent="1"/>
      <protection locked="0"/>
    </xf>
    <xf numFmtId="164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49" fontId="21" fillId="11" borderId="8" xfId="6" applyNumberFormat="1" applyFont="1" applyFill="1" applyBorder="1" applyAlignment="1">
      <alignment horizontal="left" vertical="center" wrapText="1" indent="1"/>
    </xf>
    <xf numFmtId="49" fontId="29" fillId="12" borderId="8" xfId="6" applyNumberFormat="1" applyFont="1" applyFill="1" applyBorder="1" applyAlignment="1">
      <alignment horizontal="left" vertical="center" wrapText="1" indent="1"/>
    </xf>
    <xf numFmtId="49" fontId="29" fillId="8" borderId="8" xfId="6" applyNumberFormat="1" applyFont="1" applyFill="1" applyBorder="1" applyAlignment="1">
      <alignment horizontal="left" vertical="center" wrapText="1" indent="1"/>
    </xf>
    <xf numFmtId="49" fontId="29" fillId="0" borderId="8" xfId="6" applyNumberFormat="1" applyFont="1" applyBorder="1" applyAlignment="1">
      <alignment horizontal="left" vertical="center" wrapText="1" indent="1"/>
    </xf>
    <xf numFmtId="49" fontId="64" fillId="0" borderId="8" xfId="6" applyNumberFormat="1" applyFont="1" applyBorder="1" applyAlignment="1">
      <alignment horizontal="left" vertical="center" wrapText="1" indent="1"/>
    </xf>
    <xf numFmtId="49" fontId="30" fillId="0" borderId="8" xfId="6" applyNumberFormat="1" applyFont="1" applyBorder="1" applyAlignment="1">
      <alignment horizontal="left" vertical="center" wrapText="1" indent="1"/>
    </xf>
    <xf numFmtId="164" fontId="9" fillId="0" borderId="50" xfId="0" applyNumberFormat="1" applyFont="1" applyBorder="1" applyAlignment="1" applyProtection="1">
      <alignment horizontal="center" vertical="center" wrapText="1"/>
      <protection locked="0"/>
    </xf>
    <xf numFmtId="164" fontId="62" fillId="17" borderId="63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11" borderId="23" xfId="6" applyNumberFormat="1" applyFont="1" applyFill="1" applyBorder="1" applyAlignment="1">
      <alignment horizontal="right" vertical="center" wrapText="1"/>
    </xf>
    <xf numFmtId="164" fontId="29" fillId="12" borderId="23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23" xfId="6" applyNumberFormat="1" applyFont="1" applyBorder="1" applyAlignment="1" applyProtection="1">
      <alignment horizontal="right" vertical="center" wrapText="1"/>
      <protection locked="0"/>
    </xf>
    <xf numFmtId="164" fontId="66" fillId="0" borderId="23" xfId="6" applyNumberFormat="1" applyFont="1" applyBorder="1" applyAlignment="1" applyProtection="1">
      <alignment horizontal="right" vertical="center" wrapText="1"/>
      <protection locked="0"/>
    </xf>
    <xf numFmtId="164" fontId="23" fillId="10" borderId="23" xfId="6" applyNumberFormat="1" applyFont="1" applyFill="1" applyBorder="1" applyAlignment="1" applyProtection="1">
      <alignment horizontal="right" vertical="center" wrapText="1"/>
      <protection locked="0"/>
    </xf>
    <xf numFmtId="164" fontId="30" fillId="0" borderId="23" xfId="6" applyNumberFormat="1" applyFont="1" applyBorder="1" applyAlignment="1" applyProtection="1">
      <alignment horizontal="right" vertical="center" wrapText="1"/>
      <protection locked="0"/>
    </xf>
    <xf numFmtId="164" fontId="66" fillId="10" borderId="23" xfId="6" applyNumberFormat="1" applyFont="1" applyFill="1" applyBorder="1" applyAlignment="1" applyProtection="1">
      <alignment horizontal="right" vertical="center" wrapText="1"/>
      <protection locked="0"/>
    </xf>
    <xf numFmtId="164" fontId="29" fillId="11" borderId="23" xfId="6" applyNumberFormat="1" applyFont="1" applyFill="1" applyBorder="1" applyAlignment="1" applyProtection="1">
      <alignment horizontal="right" vertical="center" wrapText="1"/>
      <protection locked="0"/>
    </xf>
    <xf numFmtId="164" fontId="29" fillId="0" borderId="23" xfId="6" applyNumberFormat="1" applyFont="1" applyBorder="1" applyAlignment="1" applyProtection="1">
      <alignment horizontal="right" vertical="center" wrapText="1"/>
      <protection locked="0"/>
    </xf>
    <xf numFmtId="164" fontId="20" fillId="0" borderId="23" xfId="0" applyNumberFormat="1" applyFont="1" applyBorder="1" applyAlignment="1" applyProtection="1">
      <alignment vertical="center" wrapText="1"/>
      <protection locked="0"/>
    </xf>
    <xf numFmtId="164" fontId="20" fillId="0" borderId="64" xfId="0" applyNumberFormat="1" applyFont="1" applyBorder="1" applyAlignment="1" applyProtection="1">
      <alignment vertical="center" wrapText="1"/>
      <protection locked="0"/>
    </xf>
    <xf numFmtId="164" fontId="9" fillId="13" borderId="62" xfId="0" applyNumberFormat="1" applyFont="1" applyFill="1" applyBorder="1" applyAlignment="1" applyProtection="1">
      <alignment vertical="center" wrapText="1"/>
      <protection locked="0"/>
    </xf>
    <xf numFmtId="164" fontId="5" fillId="17" borderId="72" xfId="0" applyNumberFormat="1" applyFont="1" applyFill="1" applyBorder="1" applyAlignment="1" applyProtection="1">
      <alignment horizontal="left" vertical="center" wrapText="1" indent="1"/>
      <protection locked="0"/>
    </xf>
    <xf numFmtId="0" fontId="29" fillId="12" borderId="50" xfId="6" applyFont="1" applyFill="1" applyBorder="1" applyAlignment="1">
      <alignment horizontal="left" vertical="center" wrapText="1" indent="1"/>
    </xf>
    <xf numFmtId="0" fontId="23" fillId="10" borderId="50" xfId="6" applyFont="1" applyFill="1" applyBorder="1" applyAlignment="1">
      <alignment horizontal="left" vertical="center" wrapText="1" indent="1"/>
    </xf>
    <xf numFmtId="0" fontId="23" fillId="0" borderId="50" xfId="6" applyFont="1" applyBorder="1" applyAlignment="1">
      <alignment horizontal="left" vertical="center" wrapText="1" indent="1"/>
    </xf>
    <xf numFmtId="0" fontId="30" fillId="0" borderId="50" xfId="6" applyFont="1" applyBorder="1" applyAlignment="1">
      <alignment horizontal="left" vertical="center" wrapText="1" indent="1"/>
    </xf>
    <xf numFmtId="0" fontId="20" fillId="0" borderId="50" xfId="0" applyFont="1" applyBorder="1" applyAlignment="1">
      <alignment horizontal="left" vertical="center" wrapText="1" indent="1"/>
    </xf>
    <xf numFmtId="0" fontId="37" fillId="0" borderId="50" xfId="0" applyFont="1" applyBorder="1" applyAlignment="1">
      <alignment horizontal="left" vertical="center" wrapText="1" indent="1"/>
    </xf>
    <xf numFmtId="0" fontId="65" fillId="11" borderId="50" xfId="6" applyFont="1" applyFill="1" applyBorder="1" applyAlignment="1">
      <alignment horizontal="left" vertical="center" wrapText="1" indent="1"/>
    </xf>
    <xf numFmtId="0" fontId="29" fillId="0" borderId="50" xfId="6" applyFont="1" applyBorder="1" applyAlignment="1">
      <alignment horizontal="left" vertical="center" wrapText="1" indent="1"/>
    </xf>
    <xf numFmtId="0" fontId="51" fillId="0" borderId="73" xfId="0" applyFont="1" applyBorder="1"/>
    <xf numFmtId="164" fontId="20" fillId="0" borderId="50" xfId="0" applyNumberFormat="1" applyFont="1" applyBorder="1" applyAlignment="1" applyProtection="1">
      <alignment horizontal="left" vertical="center" wrapText="1" indent="1"/>
      <protection locked="0"/>
    </xf>
    <xf numFmtId="0" fontId="66" fillId="11" borderId="50" xfId="6" applyFont="1" applyFill="1" applyBorder="1" applyAlignment="1">
      <alignment horizontal="left" vertical="center" wrapText="1" indent="1"/>
    </xf>
    <xf numFmtId="164" fontId="20" fillId="0" borderId="47" xfId="0" applyNumberFormat="1" applyFont="1" applyBorder="1" applyAlignment="1" applyProtection="1">
      <alignment horizontal="left" vertical="center" wrapText="1" indent="1"/>
      <protection locked="0"/>
    </xf>
    <xf numFmtId="0" fontId="21" fillId="13" borderId="18" xfId="6" applyFont="1" applyFill="1" applyBorder="1" applyAlignment="1">
      <alignment horizontal="left" vertical="center" wrapText="1" indent="1"/>
    </xf>
    <xf numFmtId="0" fontId="21" fillId="13" borderId="74" xfId="6" applyFont="1" applyFill="1" applyBorder="1" applyAlignment="1">
      <alignment horizontal="left" vertical="center" wrapText="1" indent="1"/>
    </xf>
    <xf numFmtId="49" fontId="21" fillId="19" borderId="8" xfId="6" applyNumberFormat="1" applyFont="1" applyFill="1" applyBorder="1" applyAlignment="1">
      <alignment horizontal="left" vertical="center" wrapText="1" indent="1"/>
    </xf>
    <xf numFmtId="0" fontId="29" fillId="19" borderId="50" xfId="6" applyFont="1" applyFill="1" applyBorder="1" applyAlignment="1">
      <alignment horizontal="left" vertical="center" wrapText="1" indent="1"/>
    </xf>
    <xf numFmtId="164" fontId="21" fillId="19" borderId="23" xfId="6" applyNumberFormat="1" applyFont="1" applyFill="1" applyBorder="1" applyAlignment="1">
      <alignment horizontal="right" vertical="center" wrapText="1"/>
    </xf>
    <xf numFmtId="0" fontId="67" fillId="6" borderId="8" xfId="0" applyFont="1" applyFill="1" applyBorder="1" applyAlignment="1">
      <alignment horizontal="center" vertical="top" wrapText="1"/>
    </xf>
    <xf numFmtId="0" fontId="67" fillId="6" borderId="20" xfId="0" applyFont="1" applyFill="1" applyBorder="1" applyAlignment="1">
      <alignment horizontal="center" vertical="top" wrapText="1"/>
    </xf>
    <xf numFmtId="0" fontId="68" fillId="0" borderId="8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7" fillId="6" borderId="63" xfId="0" applyFont="1" applyFill="1" applyBorder="1" applyAlignment="1">
      <alignment horizontal="center" vertical="top" wrapText="1"/>
    </xf>
    <xf numFmtId="0" fontId="67" fillId="6" borderId="23" xfId="0" applyFont="1" applyFill="1" applyBorder="1" applyAlignment="1">
      <alignment horizontal="center" vertical="top" wrapText="1"/>
    </xf>
    <xf numFmtId="3" fontId="68" fillId="0" borderId="23" xfId="0" applyNumberFormat="1" applyFont="1" applyBorder="1" applyAlignment="1">
      <alignment horizontal="right" vertical="top" wrapText="1"/>
    </xf>
    <xf numFmtId="3" fontId="70" fillId="0" borderId="23" xfId="0" applyNumberFormat="1" applyFont="1" applyBorder="1" applyAlignment="1">
      <alignment horizontal="right" vertical="top" wrapText="1"/>
    </xf>
    <xf numFmtId="3" fontId="70" fillId="14" borderId="64" xfId="0" applyNumberFormat="1" applyFont="1" applyFill="1" applyBorder="1" applyAlignment="1">
      <alignment horizontal="right" vertical="top" wrapText="1"/>
    </xf>
    <xf numFmtId="0" fontId="67" fillId="6" borderId="11" xfId="0" applyFont="1" applyFill="1" applyBorder="1" applyAlignment="1">
      <alignment horizontal="center" vertical="top" wrapText="1"/>
    </xf>
    <xf numFmtId="0" fontId="67" fillId="6" borderId="36" xfId="0" applyFont="1" applyFill="1" applyBorder="1" applyAlignment="1">
      <alignment horizontal="center" vertical="top" wrapText="1"/>
    </xf>
    <xf numFmtId="0" fontId="68" fillId="0" borderId="20" xfId="0" applyFont="1" applyBorder="1" applyAlignment="1">
      <alignment horizontal="left" vertical="top" wrapText="1"/>
    </xf>
    <xf numFmtId="0" fontId="70" fillId="0" borderId="20" xfId="0" applyFont="1" applyBorder="1" applyAlignment="1">
      <alignment horizontal="left" vertical="top" wrapText="1"/>
    </xf>
    <xf numFmtId="0" fontId="68" fillId="0" borderId="20" xfId="0" applyFont="1" applyBorder="1" applyAlignment="1">
      <alignment vertical="top"/>
    </xf>
    <xf numFmtId="0" fontId="70" fillId="14" borderId="28" xfId="0" applyFont="1" applyFill="1" applyBorder="1" applyAlignment="1">
      <alignment horizontal="left" vertical="top" wrapText="1"/>
    </xf>
    <xf numFmtId="0" fontId="72" fillId="15" borderId="50" xfId="0" applyFont="1" applyFill="1" applyBorder="1"/>
    <xf numFmtId="0" fontId="71" fillId="10" borderId="50" xfId="0" applyFont="1" applyFill="1" applyBorder="1"/>
    <xf numFmtId="0" fontId="72" fillId="12" borderId="50" xfId="0" applyFont="1" applyFill="1" applyBorder="1"/>
    <xf numFmtId="0" fontId="72" fillId="11" borderId="50" xfId="0" applyFont="1" applyFill="1" applyBorder="1"/>
    <xf numFmtId="0" fontId="72" fillId="16" borderId="50" xfId="0" applyFont="1" applyFill="1" applyBorder="1"/>
    <xf numFmtId="0" fontId="72" fillId="15" borderId="57" xfId="0" applyFont="1" applyFill="1" applyBorder="1"/>
    <xf numFmtId="0" fontId="71" fillId="10" borderId="69" xfId="0" applyFont="1" applyFill="1" applyBorder="1" applyAlignment="1">
      <alignment wrapText="1"/>
    </xf>
    <xf numFmtId="0" fontId="71" fillId="0" borderId="69" xfId="0" applyFont="1" applyBorder="1" applyAlignment="1">
      <alignment wrapText="1"/>
    </xf>
    <xf numFmtId="0" fontId="71" fillId="10" borderId="69" xfId="9" applyFont="1" applyFill="1" applyBorder="1" applyAlignment="1">
      <alignment horizontal="left" wrapText="1" indent="1"/>
    </xf>
    <xf numFmtId="0" fontId="72" fillId="12" borderId="69" xfId="0" applyFont="1" applyFill="1" applyBorder="1" applyAlignment="1">
      <alignment horizontal="left" wrapText="1" indent="1"/>
    </xf>
    <xf numFmtId="0" fontId="71" fillId="0" borderId="69" xfId="0" applyFont="1" applyBorder="1"/>
    <xf numFmtId="0" fontId="71" fillId="10" borderId="69" xfId="10" applyFont="1" applyFill="1" applyBorder="1" applyAlignment="1">
      <alignment horizontal="left" wrapText="1" indent="1"/>
    </xf>
    <xf numFmtId="0" fontId="72" fillId="11" borderId="68" xfId="0" applyFont="1" applyFill="1" applyBorder="1"/>
    <xf numFmtId="0" fontId="72" fillId="16" borderId="58" xfId="0" applyFont="1" applyFill="1" applyBorder="1"/>
    <xf numFmtId="3" fontId="72" fillId="15" borderId="63" xfId="0" applyNumberFormat="1" applyFont="1" applyFill="1" applyBorder="1"/>
    <xf numFmtId="3" fontId="71" fillId="10" borderId="23" xfId="0" applyNumberFormat="1" applyFont="1" applyFill="1" applyBorder="1" applyAlignment="1">
      <alignment horizontal="right" wrapText="1"/>
    </xf>
    <xf numFmtId="3" fontId="73" fillId="10" borderId="23" xfId="0" applyNumberFormat="1" applyFont="1" applyFill="1" applyBorder="1" applyAlignment="1">
      <alignment horizontal="right" wrapText="1"/>
    </xf>
    <xf numFmtId="3" fontId="71" fillId="10" borderId="23" xfId="0" applyNumberFormat="1" applyFont="1" applyFill="1" applyBorder="1" applyAlignment="1" applyProtection="1">
      <alignment vertical="center" wrapText="1"/>
      <protection locked="0"/>
    </xf>
    <xf numFmtId="3" fontId="72" fillId="12" borderId="23" xfId="0" applyNumberFormat="1" applyFont="1" applyFill="1" applyBorder="1" applyAlignment="1">
      <alignment horizontal="right" wrapText="1"/>
    </xf>
    <xf numFmtId="3" fontId="71" fillId="10" borderId="23" xfId="0" applyNumberFormat="1" applyFont="1" applyFill="1" applyBorder="1"/>
    <xf numFmtId="3" fontId="71" fillId="0" borderId="25" xfId="0" applyNumberFormat="1" applyFont="1" applyBorder="1"/>
    <xf numFmtId="3" fontId="72" fillId="11" borderId="25" xfId="0" applyNumberFormat="1" applyFont="1" applyFill="1" applyBorder="1"/>
    <xf numFmtId="3" fontId="72" fillId="16" borderId="64" xfId="0" applyNumberFormat="1" applyFont="1" applyFill="1" applyBorder="1"/>
    <xf numFmtId="164" fontId="75" fillId="0" borderId="45" xfId="6" applyNumberFormat="1" applyFont="1" applyBorder="1" applyAlignment="1" applyProtection="1">
      <alignment horizontal="right" vertical="center" wrapText="1" indent="1"/>
      <protection locked="0"/>
    </xf>
    <xf numFmtId="164" fontId="75" fillId="0" borderId="40" xfId="6" applyNumberFormat="1" applyFont="1" applyBorder="1" applyAlignment="1" applyProtection="1">
      <alignment horizontal="right" vertical="center" wrapText="1" indent="1"/>
      <protection locked="0"/>
    </xf>
    <xf numFmtId="164" fontId="75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58" fillId="0" borderId="45" xfId="6" applyNumberFormat="1" applyFont="1" applyBorder="1" applyAlignment="1" applyProtection="1">
      <alignment horizontal="right" vertical="center" wrapText="1" indent="1"/>
      <protection locked="0"/>
    </xf>
    <xf numFmtId="164" fontId="75" fillId="0" borderId="60" xfId="6" applyNumberFormat="1" applyFont="1" applyBorder="1" applyAlignment="1" applyProtection="1">
      <alignment horizontal="right" vertical="center" wrapText="1" indent="1"/>
      <protection locked="0"/>
    </xf>
    <xf numFmtId="164" fontId="75" fillId="0" borderId="46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" xfId="7" applyNumberFormat="1" applyFont="1" applyBorder="1" applyAlignment="1" applyProtection="1">
      <alignment vertical="center"/>
      <protection locked="0"/>
    </xf>
    <xf numFmtId="164" fontId="9" fillId="0" borderId="30" xfId="7" applyNumberFormat="1" applyFont="1" applyBorder="1" applyAlignment="1">
      <alignment vertical="center"/>
    </xf>
    <xf numFmtId="164" fontId="20" fillId="0" borderId="2" xfId="7" applyNumberFormat="1" applyFont="1" applyBorder="1" applyAlignment="1" applyProtection="1">
      <alignment vertical="center"/>
      <protection locked="0"/>
    </xf>
    <xf numFmtId="164" fontId="9" fillId="0" borderId="20" xfId="7" applyNumberFormat="1" applyFont="1" applyBorder="1" applyAlignment="1">
      <alignment vertical="center"/>
    </xf>
    <xf numFmtId="164" fontId="20" fillId="0" borderId="3" xfId="7" applyNumberFormat="1" applyFont="1" applyBorder="1" applyAlignment="1" applyProtection="1">
      <alignment vertical="center"/>
      <protection locked="0"/>
    </xf>
    <xf numFmtId="164" fontId="9" fillId="0" borderId="26" xfId="7" applyNumberFormat="1" applyFont="1" applyBorder="1" applyAlignment="1">
      <alignment vertical="center"/>
    </xf>
    <xf numFmtId="164" fontId="9" fillId="0" borderId="14" xfId="7" applyNumberFormat="1" applyFont="1" applyBorder="1" applyAlignment="1">
      <alignment vertical="center"/>
    </xf>
    <xf numFmtId="164" fontId="9" fillId="0" borderId="17" xfId="7" applyNumberFormat="1" applyFont="1" applyBorder="1" applyAlignment="1">
      <alignment vertical="center"/>
    </xf>
    <xf numFmtId="164" fontId="9" fillId="0" borderId="14" xfId="7" applyNumberFormat="1" applyFont="1" applyBorder="1"/>
    <xf numFmtId="164" fontId="9" fillId="0" borderId="17" xfId="7" applyNumberFormat="1" applyFont="1" applyBorder="1"/>
    <xf numFmtId="0" fontId="26" fillId="0" borderId="74" xfId="0" applyFont="1" applyBorder="1" applyAlignment="1">
      <alignment horizontal="left" vertical="center" wrapText="1" indent="1"/>
    </xf>
    <xf numFmtId="164" fontId="26" fillId="0" borderId="22" xfId="0" quotePrefix="1" applyNumberFormat="1" applyFont="1" applyBorder="1" applyAlignment="1">
      <alignment horizontal="right" vertical="center" wrapText="1" indent="1"/>
    </xf>
    <xf numFmtId="164" fontId="26" fillId="10" borderId="22" xfId="0" quotePrefix="1" applyNumberFormat="1" applyFont="1" applyFill="1" applyBorder="1" applyAlignment="1">
      <alignment horizontal="right" vertical="center" wrapText="1" indent="1"/>
    </xf>
    <xf numFmtId="164" fontId="23" fillId="1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1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/>
    <xf numFmtId="0" fontId="52" fillId="0" borderId="0" xfId="0" applyFont="1" applyAlignment="1">
      <alignment horizontal="center"/>
    </xf>
    <xf numFmtId="0" fontId="60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36" fillId="5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4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7" fillId="0" borderId="34" xfId="6" applyNumberFormat="1" applyFont="1" applyBorder="1" applyAlignment="1">
      <alignment horizontal="left" vertical="center"/>
    </xf>
    <xf numFmtId="164" fontId="8" fillId="0" borderId="0" xfId="6" applyNumberFormat="1" applyFont="1" applyAlignment="1">
      <alignment horizontal="center" vertical="center"/>
    </xf>
    <xf numFmtId="0" fontId="50" fillId="0" borderId="0" xfId="6" applyFont="1" applyAlignment="1" applyProtection="1">
      <alignment horizontal="right"/>
      <protection locked="0"/>
    </xf>
    <xf numFmtId="0" fontId="50" fillId="0" borderId="0" xfId="0" applyFont="1" applyAlignment="1" applyProtection="1">
      <alignment horizontal="right"/>
      <protection locked="0"/>
    </xf>
    <xf numFmtId="164" fontId="8" fillId="0" borderId="0" xfId="6" applyNumberFormat="1" applyFont="1" applyAlignment="1" applyProtection="1">
      <alignment horizontal="center" vertical="center"/>
      <protection locked="0"/>
    </xf>
    <xf numFmtId="164" fontId="37" fillId="0" borderId="34" xfId="6" applyNumberFormat="1" applyFont="1" applyBorder="1" applyAlignment="1" applyProtection="1">
      <alignment horizontal="left" vertical="center"/>
      <protection locked="0"/>
    </xf>
    <xf numFmtId="164" fontId="37" fillId="0" borderId="34" xfId="6" applyNumberFormat="1" applyFont="1" applyBorder="1" applyAlignment="1">
      <alignment horizontal="left"/>
    </xf>
    <xf numFmtId="0" fontId="29" fillId="0" borderId="0" xfId="6" applyFont="1" applyAlignment="1">
      <alignment horizontal="center"/>
    </xf>
    <xf numFmtId="164" fontId="31" fillId="0" borderId="61" xfId="0" applyNumberFormat="1" applyFont="1" applyBorder="1" applyAlignment="1">
      <alignment horizontal="center" vertical="center" wrapText="1"/>
    </xf>
    <xf numFmtId="164" fontId="31" fillId="0" borderId="62" xfId="0" applyNumberFormat="1" applyFont="1" applyBorder="1" applyAlignment="1">
      <alignment horizontal="center" vertical="center" wrapText="1"/>
    </xf>
    <xf numFmtId="164" fontId="50" fillId="0" borderId="0" xfId="0" applyNumberFormat="1" applyFont="1" applyAlignment="1">
      <alignment horizontal="center" textRotation="180" wrapText="1"/>
    </xf>
    <xf numFmtId="164" fontId="61" fillId="0" borderId="54" xfId="0" applyNumberFormat="1" applyFont="1" applyBorder="1" applyAlignment="1">
      <alignment horizontal="center" vertical="center" wrapText="1"/>
    </xf>
    <xf numFmtId="164" fontId="31" fillId="0" borderId="63" xfId="0" applyNumberFormat="1" applyFont="1" applyBorder="1" applyAlignment="1">
      <alignment horizontal="center" vertical="center" wrapText="1"/>
    </xf>
    <xf numFmtId="164" fontId="31" fillId="0" borderId="64" xfId="0" applyNumberFormat="1" applyFont="1" applyBorder="1" applyAlignment="1">
      <alignment horizontal="center" vertical="center" wrapText="1"/>
    </xf>
    <xf numFmtId="164" fontId="6" fillId="0" borderId="0" xfId="6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32" fillId="0" borderId="36" xfId="6" applyFont="1" applyBorder="1" applyAlignment="1">
      <alignment horizontal="center" vertical="center" wrapText="1"/>
    </xf>
    <xf numFmtId="0" fontId="32" fillId="0" borderId="21" xfId="6" applyFont="1" applyBorder="1" applyAlignment="1">
      <alignment horizontal="center" vertical="center" wrapText="1"/>
    </xf>
    <xf numFmtId="0" fontId="32" fillId="0" borderId="11" xfId="6" applyFont="1" applyBorder="1" applyAlignment="1">
      <alignment horizontal="center" vertical="center" wrapText="1"/>
    </xf>
    <xf numFmtId="0" fontId="32" fillId="0" borderId="10" xfId="6" applyFont="1" applyBorder="1" applyAlignment="1">
      <alignment horizontal="center" vertical="center" wrapText="1"/>
    </xf>
    <xf numFmtId="0" fontId="32" fillId="0" borderId="4" xfId="6" applyFont="1" applyBorder="1" applyAlignment="1">
      <alignment horizontal="center" vertical="center" wrapText="1"/>
    </xf>
    <xf numFmtId="0" fontId="32" fillId="0" borderId="6" xfId="6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right"/>
      <protection locked="0"/>
    </xf>
    <xf numFmtId="164" fontId="8" fillId="0" borderId="0" xfId="6" applyNumberFormat="1" applyFont="1" applyAlignment="1" applyProtection="1">
      <alignment horizontal="center" vertical="center" wrapText="1"/>
      <protection locked="0"/>
    </xf>
    <xf numFmtId="0" fontId="31" fillId="0" borderId="13" xfId="6" applyFont="1" applyBorder="1" applyAlignment="1">
      <alignment horizontal="left"/>
    </xf>
    <xf numFmtId="0" fontId="31" fillId="0" borderId="14" xfId="6" applyFont="1" applyBorder="1" applyAlignment="1">
      <alignment horizontal="left"/>
    </xf>
    <xf numFmtId="0" fontId="23" fillId="0" borderId="54" xfId="6" applyFont="1" applyBorder="1" applyAlignment="1">
      <alignment horizontal="justify" vertical="center" wrapText="1"/>
    </xf>
    <xf numFmtId="164" fontId="24" fillId="0" borderId="0" xfId="0" applyNumberFormat="1" applyFont="1" applyAlignment="1" applyProtection="1">
      <alignment horizontal="center" vertical="center" wrapText="1"/>
      <protection locked="0"/>
    </xf>
    <xf numFmtId="164" fontId="50" fillId="0" borderId="0" xfId="0" applyNumberFormat="1" applyFont="1" applyAlignment="1" applyProtection="1">
      <alignment horizontal="right" vertical="center" wrapText="1"/>
      <protection locked="0"/>
    </xf>
    <xf numFmtId="0" fontId="50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33" fillId="0" borderId="34" xfId="0" applyFont="1" applyBorder="1" applyAlignment="1">
      <alignment horizontal="right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center" wrapText="1"/>
    </xf>
    <xf numFmtId="0" fontId="50" fillId="0" borderId="0" xfId="0" applyFont="1" applyAlignment="1">
      <alignment horizontal="right"/>
    </xf>
    <xf numFmtId="0" fontId="36" fillId="0" borderId="0" xfId="6" applyFont="1" applyAlignment="1" applyProtection="1">
      <alignment horizontal="center"/>
      <protection locked="0"/>
    </xf>
    <xf numFmtId="0" fontId="36" fillId="0" borderId="0" xfId="6" applyFont="1" applyAlignment="1" applyProtection="1">
      <alignment horizontal="center" vertical="center"/>
      <protection locked="0"/>
    </xf>
    <xf numFmtId="164" fontId="50" fillId="0" borderId="0" xfId="0" applyNumberFormat="1" applyFont="1" applyAlignment="1">
      <alignment horizontal="right" textRotation="180" wrapText="1"/>
    </xf>
    <xf numFmtId="164" fontId="9" fillId="17" borderId="42" xfId="0" applyNumberFormat="1" applyFont="1" applyFill="1" applyBorder="1" applyAlignment="1">
      <alignment horizontal="left" vertical="center" wrapText="1" indent="2"/>
    </xf>
    <xf numFmtId="164" fontId="9" fillId="17" borderId="35" xfId="0" applyNumberFormat="1" applyFont="1" applyFill="1" applyBorder="1" applyAlignment="1">
      <alignment horizontal="left" vertical="center" wrapText="1" indent="2"/>
    </xf>
    <xf numFmtId="164" fontId="9" fillId="0" borderId="61" xfId="0" applyNumberFormat="1" applyFont="1" applyBorder="1" applyAlignment="1">
      <alignment horizontal="center" vertical="center"/>
    </xf>
    <xf numFmtId="164" fontId="9" fillId="0" borderId="62" xfId="0" applyNumberFormat="1" applyFont="1" applyBorder="1" applyAlignment="1">
      <alignment horizontal="center" vertical="center"/>
    </xf>
    <xf numFmtId="164" fontId="9" fillId="0" borderId="57" xfId="0" applyNumberFormat="1" applyFont="1" applyBorder="1" applyAlignment="1">
      <alignment horizontal="center" vertical="center"/>
    </xf>
    <xf numFmtId="164" fontId="9" fillId="0" borderId="65" xfId="0" applyNumberFormat="1" applyFont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164" fontId="9" fillId="0" borderId="61" xfId="0" applyNumberFormat="1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center" vertical="center" wrapText="1"/>
    </xf>
    <xf numFmtId="0" fontId="30" fillId="0" borderId="54" xfId="0" applyFont="1" applyBorder="1" applyAlignment="1">
      <alignment horizontal="justify"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2" fillId="0" borderId="48" xfId="7" applyFont="1" applyBorder="1" applyAlignment="1">
      <alignment horizontal="left" vertical="center" indent="1"/>
    </xf>
    <xf numFmtId="0" fontId="22" fillId="0" borderId="43" xfId="7" applyFont="1" applyBorder="1" applyAlignment="1">
      <alignment horizontal="left" vertical="center" indent="1"/>
    </xf>
    <xf numFmtId="0" fontId="22" fillId="0" borderId="35" xfId="7" applyFont="1" applyBorder="1" applyAlignment="1">
      <alignment horizontal="left" vertical="center" indent="1"/>
    </xf>
    <xf numFmtId="0" fontId="24" fillId="0" borderId="0" xfId="7" applyFont="1" applyAlignment="1">
      <alignment horizontal="center" wrapText="1"/>
    </xf>
    <xf numFmtId="0" fontId="24" fillId="0" borderId="0" xfId="7" applyFont="1" applyAlignment="1">
      <alignment horizontal="center"/>
    </xf>
    <xf numFmtId="0" fontId="19" fillId="0" borderId="54" xfId="0" applyFont="1" applyBorder="1"/>
    <xf numFmtId="0" fontId="1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textRotation="180"/>
    </xf>
    <xf numFmtId="0" fontId="24" fillId="0" borderId="0" xfId="0" applyFont="1" applyAlignment="1" applyProtection="1">
      <alignment horizontal="center" wrapText="1"/>
      <protection locked="0"/>
    </xf>
    <xf numFmtId="0" fontId="29" fillId="0" borderId="66" xfId="0" applyFont="1" applyBorder="1" applyAlignment="1">
      <alignment horizontal="left" vertical="center" indent="2"/>
    </xf>
    <xf numFmtId="0" fontId="29" fillId="0" borderId="41" xfId="0" applyFont="1" applyBorder="1" applyAlignment="1">
      <alignment horizontal="left" vertical="center" indent="2"/>
    </xf>
    <xf numFmtId="0" fontId="36" fillId="0" borderId="0" xfId="6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67" fillId="6" borderId="15" xfId="0" applyFont="1" applyFill="1" applyBorder="1" applyAlignment="1">
      <alignment horizontal="center" vertical="top" wrapText="1"/>
    </xf>
    <xf numFmtId="0" fontId="0" fillId="6" borderId="16" xfId="0" applyFill="1" applyBorder="1"/>
    <xf numFmtId="0" fontId="0" fillId="6" borderId="29" xfId="0" applyFill="1" applyBorder="1"/>
  </cellXfs>
  <cellStyles count="13">
    <cellStyle name="Ezres" xfId="1" builtinId="3"/>
    <cellStyle name="Ezres 2" xfId="2"/>
    <cellStyle name="Ezres 3" xfId="11"/>
    <cellStyle name="Hiperhivatkozás" xfId="3"/>
    <cellStyle name="Hivatkozás" xfId="4" builtinId="8"/>
    <cellStyle name="Már látott hiperhivatkozás" xfId="5"/>
    <cellStyle name="Normál" xfId="0" builtinId="0"/>
    <cellStyle name="Normál 2" xfId="12"/>
    <cellStyle name="Normál 3 3" xfId="9"/>
    <cellStyle name="Normál 4" xfId="10"/>
    <cellStyle name="Normál_KVRENMUNKA" xfId="6"/>
    <cellStyle name="Normál_SEGEDLETEK" xfId="7"/>
    <cellStyle name="Százalék 2" xfId="8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&#233;nz&#252;gy2\Desktop\KVIREND_2019_Inemm%20j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2.sz.mell"/>
      <sheetName val="KV_9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  <sheetName val="KV_8_sz.tájékoztató"/>
      <sheetName val="KV_9.tájékoztató_t"/>
      <sheetName val="KV_10.tájékoztató_t"/>
    </sheetNames>
    <sheetDataSet>
      <sheetData sheetId="0"/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F5" t="str">
            <v>Forintban!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3"/>
  <sheetViews>
    <sheetView topLeftCell="A4" zoomScale="120" zoomScaleNormal="120" workbookViewId="0">
      <selection activeCell="I20" sqref="I20"/>
    </sheetView>
  </sheetViews>
  <sheetFormatPr defaultRowHeight="12.75" x14ac:dyDescent="0.2"/>
  <cols>
    <col min="1" max="1" width="35.33203125" customWidth="1"/>
    <col min="2" max="2" width="83" customWidth="1"/>
    <col min="3" max="3" width="34.5" customWidth="1"/>
  </cols>
  <sheetData>
    <row r="2" spans="1:3" ht="18.75" customHeight="1" x14ac:dyDescent="0.2">
      <c r="A2" s="870" t="s">
        <v>572</v>
      </c>
      <c r="B2" s="870"/>
      <c r="C2" s="870"/>
    </row>
    <row r="3" spans="1:3" ht="15" x14ac:dyDescent="0.25">
      <c r="A3" s="494"/>
      <c r="B3" s="495"/>
      <c r="C3" s="494"/>
    </row>
    <row r="4" spans="1:3" ht="14.25" x14ac:dyDescent="0.2">
      <c r="A4" s="496" t="s">
        <v>597</v>
      </c>
      <c r="B4" s="497" t="s">
        <v>596</v>
      </c>
      <c r="C4" s="496" t="s">
        <v>573</v>
      </c>
    </row>
    <row r="5" spans="1:3" x14ac:dyDescent="0.2">
      <c r="A5" s="498"/>
      <c r="B5" s="498"/>
      <c r="C5" s="498"/>
    </row>
    <row r="6" spans="1:3" ht="18.75" x14ac:dyDescent="0.3">
      <c r="A6" s="869" t="s">
        <v>575</v>
      </c>
      <c r="B6" s="869"/>
      <c r="C6" s="869"/>
    </row>
    <row r="7" spans="1:3" x14ac:dyDescent="0.2">
      <c r="A7" s="498" t="s">
        <v>598</v>
      </c>
      <c r="B7" s="498" t="s">
        <v>599</v>
      </c>
      <c r="C7" s="554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2">
      <c r="A8" s="498" t="s">
        <v>600</v>
      </c>
      <c r="B8" s="498" t="s">
        <v>601</v>
      </c>
      <c r="C8" s="554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2">
      <c r="A9" s="498" t="s">
        <v>602</v>
      </c>
      <c r="B9" s="498" t="s">
        <v>603</v>
      </c>
      <c r="C9" s="554" t="str">
        <f ca="1">HYPERLINK(SUBSTITUTE(CELL("address",KV_1.1.sz.mell.!A1),"'",""),SUBSTITUTE(MID(CELL("address",KV_1.1.sz.mell.!A1),SEARCH("]",CELL("address",KV_1.1.sz.mell.!A1),1)+1,LEN(CELL("address",KV_1.1.sz.mell.!A1))-SEARCH("]",CELL("address",KV_1.1.sz.mell.!A1),1)),"'",""))</f>
        <v>KV_1.1.sz.mell.!$A$1</v>
      </c>
    </row>
    <row r="10" spans="1:3" x14ac:dyDescent="0.2">
      <c r="A10" s="498" t="s">
        <v>604</v>
      </c>
      <c r="B10" s="498" t="s">
        <v>606</v>
      </c>
      <c r="C10" s="554" t="str">
        <f ca="1">HYPERLINK(SUBSTITUTE(CELL("address",KV_1.2.sz.mell.!A1),"'",""),SUBSTITUTE(MID(CELL("address",KV_1.2.sz.mell.!A1),SEARCH("]",CELL("address",KV_1.2.sz.mell.!A1),1)+1,LEN(CELL("address",KV_1.2.sz.mell.!A1))-SEARCH("]",CELL("address",KV_1.2.sz.mell.!A1),1)),"'",""))</f>
        <v>KV_1.2.sz.mell.!$A$1</v>
      </c>
    </row>
    <row r="11" spans="1:3" x14ac:dyDescent="0.2">
      <c r="A11" s="498" t="s">
        <v>605</v>
      </c>
      <c r="B11" s="498" t="s">
        <v>607</v>
      </c>
      <c r="C11" s="554" t="str">
        <f ca="1">HYPERLINK(SUBSTITUTE(CELL("address",KV_1.3.sz.mell.!A1),"'",""),SUBSTITUTE(MID(CELL("address",KV_1.3.sz.mell.!A1),SEARCH("]",CELL("address",KV_1.3.sz.mell.!A1),1)+1,LEN(CELL("address",KV_1.3.sz.mell.!A1))-SEARCH("]",CELL("address",KV_1.3.sz.mell.!A1),1)),"'",""))</f>
        <v>KV_1.3.sz.mell.!$A$1</v>
      </c>
    </row>
    <row r="12" spans="1:3" x14ac:dyDescent="0.2">
      <c r="A12" s="498" t="s">
        <v>608</v>
      </c>
      <c r="B12" s="498" t="s">
        <v>609</v>
      </c>
      <c r="C12" s="554" t="str">
        <f ca="1">HYPERLINK(SUBSTITUTE(CELL("address",KV_1.4.sz.mell.!A1),"'",""),SUBSTITUTE(MID(CELL("address",KV_1.4.sz.mell.!A1),SEARCH("]",CELL("address",KV_1.4.sz.mell.!A1),1)+1,LEN(CELL("address",KV_1.4.sz.mell.!A1))-SEARCH("]",CELL("address",KV_1.4.sz.mell.!A1),1)),"'",""))</f>
        <v>KV_1.4.sz.mell.!$A$1</v>
      </c>
    </row>
    <row r="13" spans="1:3" x14ac:dyDescent="0.2">
      <c r="A13" s="498" t="s">
        <v>610</v>
      </c>
      <c r="B13" s="498" t="s">
        <v>611</v>
      </c>
      <c r="C13" s="554" t="str">
        <f ca="1">HYPERLINK(SUBSTITUTE(CELL("address",KV_2.1.sz.mell.!A1),"'",""),SUBSTITUTE(MID(CELL("address",KV_2.1.sz.mell.!A1),SEARCH("]",CELL("address",KV_2.1.sz.mell.!A1),1)+1,LEN(CELL("address",KV_2.1.sz.mell.!A1))-SEARCH("]",CELL("address",KV_2.1.sz.mell.!A1),1)),"'",""))</f>
        <v>KV_2.1.sz.mell.!$A$1</v>
      </c>
    </row>
    <row r="14" spans="1:3" x14ac:dyDescent="0.2">
      <c r="A14" s="498" t="s">
        <v>612</v>
      </c>
      <c r="B14" s="498" t="s">
        <v>613</v>
      </c>
      <c r="C14" s="554" t="str">
        <f ca="1">HYPERLINK(SUBSTITUTE(CELL("address",KV_2.2.sz.mell.!A1),"'",""),SUBSTITUTE(MID(CELL("address",KV_2.2.sz.mell.!A1),SEARCH("]",CELL("address",KV_2.2.sz.mell.!A1),1)+1,LEN(CELL("address",KV_2.2.sz.mell.!A1))-SEARCH("]",CELL("address",KV_2.2.sz.mell.!A1),1)),"'",""))</f>
        <v>KV_2.2.sz.mell.!$A$1</v>
      </c>
    </row>
    <row r="15" spans="1:3" x14ac:dyDescent="0.2">
      <c r="A15" s="498" t="s">
        <v>614</v>
      </c>
      <c r="B15" s="498" t="s">
        <v>615</v>
      </c>
      <c r="C15" s="554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x14ac:dyDescent="0.2">
      <c r="A16" s="498" t="s">
        <v>616</v>
      </c>
      <c r="B16" s="498" t="s">
        <v>617</v>
      </c>
      <c r="C16" s="554" t="str">
        <f ca="1">HYPERLINK(SUBSTITUTE(CELL("address",KV_3.sz.mell.!A1),"'",""),SUBSTITUTE(MID(CELL("address",KV_3.sz.mell.!A1),SEARCH("]",CELL("address",KV_3.sz.mell.!A1),1)+1,LEN(CELL("address",KV_3.sz.mell.!A1))-SEARCH("]",CELL("address",KV_3.sz.mell.!A1),1)),"'",""))</f>
        <v>KV_3.sz.mell.!$A$1</v>
      </c>
    </row>
    <row r="17" spans="1:3" x14ac:dyDescent="0.2">
      <c r="A17" s="498" t="s">
        <v>618</v>
      </c>
      <c r="B17" s="498" t="s">
        <v>619</v>
      </c>
      <c r="C17" s="554" t="str">
        <f ca="1">HYPERLINK(SUBSTITUTE(CELL("address",KV_4.sz.mell.!A1),"'",""),SUBSTITUTE(MID(CELL("address",KV_4.sz.mell.!A1),SEARCH("]",CELL("address",KV_4.sz.mell.!A1),1)+1,LEN(CELL("address",KV_4.sz.mell.!A1))-SEARCH("]",CELL("address",KV_4.sz.mell.!A1),1)),"'",""))</f>
        <v>KV_4.sz.mell.!$A$1</v>
      </c>
    </row>
    <row r="18" spans="1:3" x14ac:dyDescent="0.2">
      <c r="A18" s="498" t="s">
        <v>621</v>
      </c>
      <c r="B18" s="498" t="s">
        <v>620</v>
      </c>
      <c r="C18" s="554" t="str">
        <f ca="1">HYPERLINK(SUBSTITUTE(CELL("address",KV_5.sz.mell.!A1),"'",""),SUBSTITUTE(MID(CELL("address",KV_5.sz.mell.!A1),SEARCH("]",CELL("address",KV_5.sz.mell.!A1),1)+1,LEN(CELL("address",KV_5.sz.mell.!A1))-SEARCH("]",CELL("address",KV_5.sz.mell.!A1),1)),"'",""))</f>
        <v>KV_5.sz.mell.!$A$1</v>
      </c>
    </row>
    <row r="19" spans="1:3" x14ac:dyDescent="0.2">
      <c r="A19" s="498" t="s">
        <v>622</v>
      </c>
      <c r="B19" s="498" t="s">
        <v>623</v>
      </c>
      <c r="C19" s="554" t="str">
        <f ca="1">HYPERLINK(SUBSTITUTE(CELL("address",KV_6.sz.mell.!A1),"'",""),SUBSTITUTE(MID(CELL("address",KV_6.sz.mell.!A1),SEARCH("]",CELL("address",KV_6.sz.mell.!A1),1)+1,LEN(CELL("address",KV_6.sz.mell.!A1))-SEARCH("]",CELL("address",KV_6.sz.mell.!A1),1)),"'",""))</f>
        <v>KV_6.sz.mell.!$A$1</v>
      </c>
    </row>
    <row r="20" spans="1:3" x14ac:dyDescent="0.2">
      <c r="A20" s="498" t="s">
        <v>624</v>
      </c>
      <c r="B20" s="498" t="s">
        <v>625</v>
      </c>
      <c r="C20" s="554" t="str">
        <f ca="1">HYPERLINK(SUBSTITUTE(CELL("address",KV_7.sz.mell.!A1),"'",""),SUBSTITUTE(MID(CELL("address",KV_7.sz.mell.!A1),SEARCH("]",CELL("address",KV_7.sz.mell.!A1),1)+1,LEN(CELL("address",KV_7.sz.mell.!A1))-SEARCH("]",CELL("address",KV_7.sz.mell.!A1),1)),"'",""))</f>
        <v>KV_7.sz.mell.!$A$1</v>
      </c>
    </row>
    <row r="21" spans="1:3" x14ac:dyDescent="0.2">
      <c r="A21" s="498" t="s">
        <v>626</v>
      </c>
      <c r="B21" s="498" t="s">
        <v>627</v>
      </c>
      <c r="C21" s="554" t="str">
        <f ca="1">HYPERLINK(SUBSTITUTE(CELL("address",KV_8.sz.mell.!A1),"'",""),SUBSTITUTE(MID(CELL("address",KV_8.sz.mell.!A1),SEARCH("]",CELL("address",KV_8.sz.mell.!A1),1)+1,LEN(CELL("address",KV_8.sz.mell.!A1))-SEARCH("]",CELL("address",KV_8.sz.mell.!A1),1)),"'",""))</f>
        <v>KV_8.sz.mell.!$A$1</v>
      </c>
    </row>
    <row r="22" spans="1:3" x14ac:dyDescent="0.2">
      <c r="A22" s="504" t="s">
        <v>628</v>
      </c>
      <c r="B22" s="498" t="s">
        <v>629</v>
      </c>
      <c r="C22" s="554" t="str">
        <f ca="1">HYPERLINK(SUBSTITUTE(CELL("address",KV_9.1.sz.mell!A1),"'",""),SUBSTITUTE(MID(CELL("address",KV_9.1.sz.mell!A1),SEARCH("]",CELL("address",KV_9.1.sz.mell!A1),1)+1,LEN(CELL("address",KV_9.1.sz.mell!A1))-SEARCH("]",CELL("address",KV_9.1.sz.mell!A1),1)),"'",""))</f>
        <v>KV_9.1.sz.mell!$A$1</v>
      </c>
    </row>
    <row r="23" spans="1:3" x14ac:dyDescent="0.2">
      <c r="A23" s="505" t="s">
        <v>630</v>
      </c>
      <c r="B23" s="498" t="s">
        <v>631</v>
      </c>
      <c r="C23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x14ac:dyDescent="0.2">
      <c r="A24" s="498" t="s">
        <v>632</v>
      </c>
      <c r="B24" s="498" t="s">
        <v>633</v>
      </c>
      <c r="C24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x14ac:dyDescent="0.2">
      <c r="A25" s="498" t="s">
        <v>634</v>
      </c>
      <c r="B25" s="498" t="s">
        <v>635</v>
      </c>
      <c r="C25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498" t="s">
        <v>636</v>
      </c>
      <c r="B26" s="498" t="s">
        <v>637</v>
      </c>
      <c r="C26" s="554" t="str">
        <f ca="1">HYPERLINK(SUBSTITUTE(CELL("address",KV_9.2.sz.mell!A1),"'",""),SUBSTITUTE(MID(CELL("address",KV_9.2.sz.mell!A1),SEARCH("]",CELL("address",KV_9.2.sz.mell!A1),1)+1,LEN(CELL("address",KV_9.2.sz.mell!A1))-SEARCH("]",CELL("address",KV_9.2.sz.mell!A1),1)),"'",""))</f>
        <v>KV_9.2.sz.mell!$A$1</v>
      </c>
    </row>
    <row r="27" spans="1:3" x14ac:dyDescent="0.2">
      <c r="A27" s="498" t="s">
        <v>638</v>
      </c>
      <c r="B27" s="498" t="str">
        <f>CONCATENATE(ALAPADATOK!B13)</f>
        <v>Keresztély Gyula Városi Könyvtár</v>
      </c>
      <c r="C27" s="554" t="str">
        <f ca="1">HYPERLINK(SUBSTITUTE(CELL("address",KV_9.3.sz.mell!A1),"'",""),SUBSTITUTE(MID(CELL("address",KV_9.3.sz.mell!A1),SEARCH("]",CELL("address",KV_9.3.sz.mell!A1),1)+1,LEN(CELL("address",KV_9.3.sz.mell!A1))-SEARCH("]",CELL("address",KV_9.3.sz.mell!A1),1)),"'",""))</f>
        <v>KV_9.3.sz.mell!$A$1</v>
      </c>
    </row>
    <row r="28" spans="1:3" x14ac:dyDescent="0.2">
      <c r="A28" s="498" t="s">
        <v>639</v>
      </c>
      <c r="B28" s="498" t="str">
        <f>CONCATENATE(ALAPADATOK!B15)</f>
        <v>2 kvi név</v>
      </c>
      <c r="C28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498" t="s">
        <v>646</v>
      </c>
      <c r="B29" s="498" t="str">
        <f>CONCATENATE(ALAPADATOK!B17)</f>
        <v xml:space="preserve">3 kvi név  </v>
      </c>
      <c r="C29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498" t="s">
        <v>647</v>
      </c>
      <c r="B30" s="498" t="str">
        <f>CONCATENATE(ALAPADATOK!B19)</f>
        <v>4 kvi név</v>
      </c>
      <c r="C30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498" t="s">
        <v>648</v>
      </c>
      <c r="B31" s="498" t="str">
        <f>CONCATENATE(ALAPADATOK!B21)</f>
        <v>5 kvi név</v>
      </c>
      <c r="C31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498" t="s">
        <v>649</v>
      </c>
      <c r="B32" s="498" t="str">
        <f>CONCATENATE(ALAPADATOK!B23)</f>
        <v>6 kvi név</v>
      </c>
      <c r="C32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498" t="s">
        <v>650</v>
      </c>
      <c r="B33" s="498" t="str">
        <f>CONCATENATE(ALAPADATOK!B25)</f>
        <v>7 kvi név</v>
      </c>
      <c r="C33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498" t="s">
        <v>651</v>
      </c>
      <c r="B34" s="498" t="str">
        <f>CONCATENATE(ALAPADATOK!B27)</f>
        <v>8 kvi név</v>
      </c>
      <c r="C34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x14ac:dyDescent="0.2">
      <c r="A35" s="498" t="s">
        <v>652</v>
      </c>
      <c r="B35" s="498" t="str">
        <f>CONCATENATE(ALAPADATOK!B29)</f>
        <v>9 kvi név</v>
      </c>
      <c r="C35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x14ac:dyDescent="0.2">
      <c r="A36" s="498" t="s">
        <v>653</v>
      </c>
      <c r="B36" s="498" t="str">
        <f>CONCATENATE(ALAPADATOK!B31)</f>
        <v>10 kvi név</v>
      </c>
      <c r="C36" s="55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x14ac:dyDescent="0.2">
      <c r="A37" s="498" t="s">
        <v>654</v>
      </c>
      <c r="B37" s="498" t="s">
        <v>662</v>
      </c>
      <c r="C37" s="554" t="str">
        <f ca="1">HYPERLINK(SUBSTITUTE(CELL("address",KV_10.sz.mell!A1),"'",""),SUBSTITUTE(MID(CELL("address",KV_10.sz.mell!A1),SEARCH("]",CELL("address",KV_10.sz.mell!A1),1)+1,LEN(CELL("address",KV_10.sz.mell!A1))-SEARCH("]",CELL("address",KV_10.sz.mell!A1),1)),"'",""))</f>
        <v>KV_10.sz.mell!$A$1</v>
      </c>
    </row>
    <row r="38" spans="1:3" x14ac:dyDescent="0.2">
      <c r="A38" s="498" t="s">
        <v>655</v>
      </c>
      <c r="B38" s="498" t="s">
        <v>593</v>
      </c>
      <c r="C38" s="554" t="str">
        <f ca="1">HYPERLINK(SUBSTITUTE(CELL("address",KV_1.sz.tájékoztató_t.!A1),"'",""),SUBSTITUTE(MID(CELL("address",KV_1.sz.tájékoztató_t.!A1),SEARCH("]",CELL("address",KV_1.sz.tájékoztató_t.!A1),1)+1,LEN(CELL("address",KV_1.sz.tájékoztató_t.!A1))-SEARCH("]",CELL("address",KV_1.sz.tájékoztató_t.!A1),1)),"'",""))</f>
        <v>KV_1.sz.tájékoztató_t.!$A$1</v>
      </c>
    </row>
    <row r="39" spans="1:3" ht="25.5" x14ac:dyDescent="0.2">
      <c r="A39" s="498" t="s">
        <v>656</v>
      </c>
      <c r="B39" s="555" t="s">
        <v>4</v>
      </c>
      <c r="C39" s="554" t="str">
        <f ca="1">HYPERLINK(SUBSTITUTE(CELL("address",KV_2.sz.tájékoztató_t.!A1),"'",""),SUBSTITUTE(MID(CELL("address",KV_2.sz.tájékoztató_t.!A1),SEARCH("]",CELL("address",KV_2.sz.tájékoztató_t.!A1),1)+1,LEN(CELL("address",KV_2.sz.tájékoztató_t.!A1))-SEARCH("]",CELL("address",KV_2.sz.tájékoztató_t.!A1),1)),"'",""))</f>
        <v>KV_2.sz.tájékoztató_t.!$A$1</v>
      </c>
    </row>
    <row r="40" spans="1:3" x14ac:dyDescent="0.2">
      <c r="A40" s="498" t="s">
        <v>657</v>
      </c>
      <c r="B40" s="498" t="s">
        <v>663</v>
      </c>
      <c r="C40" s="554" t="str">
        <f ca="1">HYPERLINK(SUBSTITUTE(CELL("address",KV_3.sz.tájékoztató_t.!A1),"'",""),SUBSTITUTE(MID(CELL("address",KV_3.sz.tájékoztató_t.!A1),SEARCH("]",CELL("address",KV_3.sz.tájékoztató_t.!A1),1)+1,LEN(CELL("address",KV_3.sz.tájékoztató_t.!A1))-SEARCH("]",CELL("address",KV_3.sz.tájékoztató_t.!A1),1)),"'",""))</f>
        <v>KV_3.sz.tájékoztató_t.!$A$1</v>
      </c>
    </row>
    <row r="41" spans="1:3" x14ac:dyDescent="0.2">
      <c r="A41" s="498" t="s">
        <v>658</v>
      </c>
      <c r="B41" s="498" t="s">
        <v>664</v>
      </c>
      <c r="C41" s="554" t="str">
        <f ca="1">HYPERLINK(SUBSTITUTE(CELL("address",KV_4.sz.tájékoztató_t.!A1),"'",""),SUBSTITUTE(MID(CELL("address",KV_4.sz.tájékoztató_t.!A1),SEARCH("]",CELL("address",KV_4.sz.tájékoztató_t.!A1),1)+1,LEN(CELL("address",KV_4.sz.tájékoztató_t.!A1))-SEARCH("]",CELL("address",KV_4.sz.tájékoztató_t.!A1),1)),"'",""))</f>
        <v>KV_4.sz.tájékoztató_t.!$A$1</v>
      </c>
    </row>
    <row r="42" spans="1:3" x14ac:dyDescent="0.2">
      <c r="A42" s="498" t="s">
        <v>659</v>
      </c>
      <c r="B42" s="498" t="s">
        <v>665</v>
      </c>
      <c r="C42" s="554" t="str">
        <f ca="1">HYPERLINK(SUBSTITUTE(CELL("address",KV_5.sz.tájékoztató_t!A1),"'",""),SUBSTITUTE(MID(CELL("address",KV_5.sz.tájékoztató_t!A1),SEARCH("]",CELL("address",KV_5.sz.tájékoztató_t!A1),1)+1,LEN(CELL("address",KV_5.sz.tájékoztató_t!A1))-SEARCH("]",CELL("address",KV_5.sz.tájékoztató_t!A1),1)),"'",""))</f>
        <v>KV_5.sz.tájékoztató_t!$A$1</v>
      </c>
    </row>
    <row r="43" spans="1:3" x14ac:dyDescent="0.2">
      <c r="A43" s="498" t="s">
        <v>660</v>
      </c>
      <c r="B43" s="498" t="s">
        <v>666</v>
      </c>
      <c r="C43" s="554" t="str">
        <f ca="1">HYPERLINK(SUBSTITUTE(CELL("address",KV_6.sz.tájékoztató_t.!A1),"'",""),SUBSTITUTE(MID(CELL("address",KV_6.sz.tájékoztató_t.!A1),SEARCH("]",CELL("address",KV_6.sz.tájékoztató_t.!A1),1)+1,LEN(CELL("address",KV_6.sz.tájékoztató_t.!A1))-SEARCH("]",CELL("address",KV_6.sz.tájékoztató_t.!A1),1)),"'",""))</f>
        <v>KV_6.sz.tájékoztató_t.!$A$1</v>
      </c>
    </row>
    <row r="44" spans="1:3" x14ac:dyDescent="0.2">
      <c r="A44" s="498" t="s">
        <v>661</v>
      </c>
      <c r="B44" s="498" t="s">
        <v>667</v>
      </c>
      <c r="C44" s="554" t="str">
        <f ca="1">HYPERLINK(SUBSTITUTE(CELL("address",KV_7.sz.tájékoztató_t.!A1),"'",""),SUBSTITUTE(MID(CELL("address",KV_7.sz.tájékoztató_t.!A1),SEARCH("]",CELL("address",KV_7.sz.tájékoztató_t.!A1),1)+1,LEN(CELL("address",KV_7.sz.tájékoztató_t.!A1))-SEARCH("]",CELL("address",KV_7.sz.tájékoztató_t.!A1),1)),"'",""))</f>
        <v>KV_7.sz.tájékoztató_t.!$A$1</v>
      </c>
    </row>
    <row r="45" spans="1:3" x14ac:dyDescent="0.2">
      <c r="A45" s="498"/>
      <c r="B45" s="498"/>
      <c r="C45" s="554"/>
    </row>
    <row r="46" spans="1:3" ht="18.75" x14ac:dyDescent="0.3">
      <c r="A46" s="869"/>
      <c r="B46" s="869"/>
      <c r="C46" s="869"/>
    </row>
    <row r="47" spans="1:3" x14ac:dyDescent="0.2">
      <c r="A47" s="498"/>
      <c r="B47" s="498"/>
      <c r="C47" s="498"/>
    </row>
    <row r="48" spans="1:3" x14ac:dyDescent="0.2">
      <c r="A48" s="498"/>
      <c r="B48" s="498"/>
      <c r="C48" s="498"/>
    </row>
    <row r="49" spans="1:3" x14ac:dyDescent="0.2">
      <c r="A49" s="498"/>
      <c r="B49" s="498"/>
      <c r="C49" s="498"/>
    </row>
    <row r="50" spans="1:3" x14ac:dyDescent="0.2">
      <c r="A50" s="498"/>
      <c r="B50" s="498"/>
      <c r="C50" s="498"/>
    </row>
    <row r="51" spans="1:3" x14ac:dyDescent="0.2">
      <c r="A51" s="498"/>
      <c r="B51" s="498"/>
      <c r="C51" s="498"/>
    </row>
    <row r="52" spans="1:3" x14ac:dyDescent="0.2">
      <c r="A52" s="498"/>
      <c r="B52" s="498"/>
      <c r="C52" s="498"/>
    </row>
    <row r="53" spans="1:3" x14ac:dyDescent="0.2">
      <c r="A53" s="498"/>
      <c r="B53" s="498"/>
      <c r="C53" s="498"/>
    </row>
    <row r="54" spans="1:3" x14ac:dyDescent="0.2">
      <c r="A54" s="498"/>
      <c r="B54" s="498"/>
      <c r="C54" s="498"/>
    </row>
    <row r="55" spans="1:3" x14ac:dyDescent="0.2">
      <c r="A55" s="498"/>
      <c r="B55" s="498"/>
      <c r="C55" s="498"/>
    </row>
    <row r="56" spans="1:3" x14ac:dyDescent="0.2">
      <c r="A56" s="498"/>
      <c r="B56" s="498"/>
      <c r="C56" s="498"/>
    </row>
    <row r="57" spans="1:3" x14ac:dyDescent="0.2">
      <c r="A57" s="498"/>
      <c r="B57" s="498"/>
      <c r="C57" s="498"/>
    </row>
    <row r="58" spans="1:3" x14ac:dyDescent="0.2">
      <c r="A58" s="498"/>
      <c r="B58" s="498"/>
      <c r="C58" s="498"/>
    </row>
    <row r="59" spans="1:3" x14ac:dyDescent="0.2">
      <c r="A59" s="498"/>
      <c r="B59" s="498"/>
      <c r="C59" s="498"/>
    </row>
    <row r="60" spans="1:3" x14ac:dyDescent="0.2">
      <c r="A60" s="498"/>
      <c r="B60" s="498"/>
      <c r="C60" s="498"/>
    </row>
    <row r="61" spans="1:3" ht="33.75" customHeight="1" x14ac:dyDescent="0.2">
      <c r="A61" s="871"/>
      <c r="B61" s="872"/>
      <c r="C61" s="872"/>
    </row>
    <row r="62" spans="1:3" x14ac:dyDescent="0.2">
      <c r="A62" s="498"/>
      <c r="B62" s="498"/>
      <c r="C62" s="498"/>
    </row>
    <row r="63" spans="1:3" x14ac:dyDescent="0.2">
      <c r="A63" s="498"/>
      <c r="B63" s="498"/>
      <c r="C63" s="498"/>
    </row>
    <row r="64" spans="1:3" x14ac:dyDescent="0.2">
      <c r="A64" s="498"/>
      <c r="B64" s="498"/>
      <c r="C64" s="498"/>
    </row>
    <row r="65" spans="1:3" x14ac:dyDescent="0.2">
      <c r="A65" s="498"/>
      <c r="B65" s="498"/>
      <c r="C65" s="498"/>
    </row>
    <row r="66" spans="1:3" x14ac:dyDescent="0.2">
      <c r="A66" s="498"/>
      <c r="B66" s="498"/>
      <c r="C66" s="498"/>
    </row>
    <row r="67" spans="1:3" x14ac:dyDescent="0.2">
      <c r="A67" s="498"/>
      <c r="B67" s="498"/>
      <c r="C67" s="498"/>
    </row>
    <row r="68" spans="1:3" x14ac:dyDescent="0.2">
      <c r="A68" s="498"/>
      <c r="B68" s="498"/>
      <c r="C68" s="498"/>
    </row>
    <row r="69" spans="1:3" x14ac:dyDescent="0.2">
      <c r="A69" s="498"/>
      <c r="B69" s="498"/>
      <c r="C69" s="498"/>
    </row>
    <row r="70" spans="1:3" x14ac:dyDescent="0.2">
      <c r="A70" s="498"/>
      <c r="B70" s="498"/>
      <c r="C70" s="498"/>
    </row>
    <row r="71" spans="1:3" x14ac:dyDescent="0.2">
      <c r="A71" s="498"/>
      <c r="B71" s="498"/>
      <c r="C71" s="498"/>
    </row>
    <row r="72" spans="1:3" x14ac:dyDescent="0.2">
      <c r="A72" s="498"/>
      <c r="B72" s="498"/>
      <c r="C72" s="498"/>
    </row>
    <row r="73" spans="1:3" x14ac:dyDescent="0.2">
      <c r="A73" s="498"/>
      <c r="B73" s="498"/>
      <c r="C73" s="498"/>
    </row>
    <row r="74" spans="1:3" x14ac:dyDescent="0.2">
      <c r="A74" s="498"/>
      <c r="B74" s="498"/>
      <c r="C74" s="498"/>
    </row>
    <row r="75" spans="1:3" x14ac:dyDescent="0.2">
      <c r="A75" s="498"/>
      <c r="B75" s="498"/>
      <c r="C75" s="498"/>
    </row>
    <row r="76" spans="1:3" x14ac:dyDescent="0.2">
      <c r="A76" s="498"/>
      <c r="B76" s="498"/>
      <c r="C76" s="498"/>
    </row>
    <row r="77" spans="1:3" x14ac:dyDescent="0.2">
      <c r="A77" s="498"/>
      <c r="B77" s="498"/>
      <c r="C77" s="498"/>
    </row>
    <row r="78" spans="1:3" x14ac:dyDescent="0.2">
      <c r="A78" s="498"/>
      <c r="B78" s="498"/>
      <c r="C78" s="498"/>
    </row>
    <row r="79" spans="1:3" x14ac:dyDescent="0.2">
      <c r="A79" s="498"/>
      <c r="B79" s="498"/>
      <c r="C79" s="498"/>
    </row>
    <row r="81" spans="1:3" ht="18.75" x14ac:dyDescent="0.3">
      <c r="A81" s="869"/>
      <c r="B81" s="869"/>
      <c r="C81" s="869"/>
    </row>
    <row r="103" spans="1:3" ht="18.75" x14ac:dyDescent="0.3">
      <c r="A103" s="869"/>
      <c r="B103" s="869"/>
      <c r="C103" s="869"/>
    </row>
  </sheetData>
  <sheetProtection sheet="1"/>
  <mergeCells count="6">
    <mergeCell ref="A103:C103"/>
    <mergeCell ref="A2:C2"/>
    <mergeCell ref="A6:C6"/>
    <mergeCell ref="A46:C46"/>
    <mergeCell ref="A61:C61"/>
    <mergeCell ref="A81:C8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="120" zoomScaleNormal="120" workbookViewId="0">
      <selection activeCell="E7" sqref="E7"/>
    </sheetView>
  </sheetViews>
  <sheetFormatPr defaultRowHeight="12.75" x14ac:dyDescent="0.2"/>
  <cols>
    <col min="1" max="1" width="46.33203125" customWidth="1"/>
    <col min="2" max="2" width="16.83203125" customWidth="1"/>
    <col min="3" max="3" width="66.1640625" customWidth="1"/>
    <col min="4" max="4" width="13.83203125" customWidth="1"/>
    <col min="5" max="5" width="17.6640625" customWidth="1"/>
  </cols>
  <sheetData>
    <row r="1" spans="1:5" ht="18.75" x14ac:dyDescent="0.3">
      <c r="A1" s="106" t="s">
        <v>149</v>
      </c>
      <c r="E1" s="109" t="s">
        <v>153</v>
      </c>
    </row>
    <row r="3" spans="1:5" x14ac:dyDescent="0.2">
      <c r="A3" s="107"/>
      <c r="B3" s="115"/>
      <c r="C3" s="107"/>
      <c r="D3" s="108"/>
      <c r="E3" s="115"/>
    </row>
    <row r="4" spans="1:5" ht="15.75" x14ac:dyDescent="0.25">
      <c r="A4" s="71" t="str">
        <f>+KV_ÖSSZEFÜGGÉSEK!A5</f>
        <v>2019. évi előirányzat BEVÉTELEK</v>
      </c>
      <c r="B4" s="116"/>
      <c r="C4" s="123"/>
      <c r="D4" s="108"/>
      <c r="E4" s="115"/>
    </row>
    <row r="5" spans="1:5" x14ac:dyDescent="0.2">
      <c r="A5" s="107"/>
      <c r="B5" s="115"/>
      <c r="C5" s="107"/>
      <c r="D5" s="108"/>
      <c r="E5" s="115"/>
    </row>
    <row r="6" spans="1:5" x14ac:dyDescent="0.2">
      <c r="A6" s="107" t="s">
        <v>533</v>
      </c>
      <c r="B6" s="115">
        <f>+KV_1.1.sz.mell.!C67</f>
        <v>1327823</v>
      </c>
      <c r="C6" s="107" t="s">
        <v>478</v>
      </c>
      <c r="D6" s="108">
        <f>+KV_2.1.sz.mell.!C18+KV_2.2.sz.mell.!C17</f>
        <v>1327823</v>
      </c>
      <c r="E6" s="115">
        <f t="shared" ref="E6:E15" si="0">+B6-D6</f>
        <v>0</v>
      </c>
    </row>
    <row r="7" spans="1:5" x14ac:dyDescent="0.2">
      <c r="A7" s="107" t="s">
        <v>534</v>
      </c>
      <c r="B7" s="115">
        <f>+KV_1.1.sz.mell.!C91</f>
        <v>876390</v>
      </c>
      <c r="C7" s="107" t="s">
        <v>479</v>
      </c>
      <c r="D7" s="108">
        <f>+KV_2.1.sz.mell.!C29+KV_2.2.sz.mell.!C30</f>
        <v>876390</v>
      </c>
      <c r="E7" s="115">
        <f t="shared" si="0"/>
        <v>0</v>
      </c>
    </row>
    <row r="8" spans="1:5" x14ac:dyDescent="0.2">
      <c r="A8" s="107" t="s">
        <v>535</v>
      </c>
      <c r="B8" s="115">
        <f>+KV_1.1.sz.mell.!C92</f>
        <v>2204213</v>
      </c>
      <c r="C8" s="107" t="s">
        <v>480</v>
      </c>
      <c r="D8" s="108">
        <f>+KV_2.1.sz.mell.!C30+KV_2.2.sz.mell.!C31</f>
        <v>2204213</v>
      </c>
      <c r="E8" s="115">
        <f t="shared" si="0"/>
        <v>0</v>
      </c>
    </row>
    <row r="9" spans="1:5" x14ac:dyDescent="0.2">
      <c r="A9" s="107"/>
      <c r="B9" s="115"/>
      <c r="C9" s="107"/>
      <c r="D9" s="108"/>
      <c r="E9" s="115"/>
    </row>
    <row r="10" spans="1:5" x14ac:dyDescent="0.2">
      <c r="A10" s="107"/>
      <c r="B10" s="115"/>
      <c r="C10" s="107"/>
      <c r="D10" s="108"/>
      <c r="E10" s="115"/>
    </row>
    <row r="11" spans="1:5" ht="15.75" x14ac:dyDescent="0.25">
      <c r="A11" s="71" t="str">
        <f>+KV_ÖSSZEFÜGGÉSEK!A12</f>
        <v>2019. évi előirányzat KIADÁSOK</v>
      </c>
      <c r="B11" s="116"/>
      <c r="C11" s="123"/>
      <c r="D11" s="108"/>
      <c r="E11" s="115"/>
    </row>
    <row r="12" spans="1:5" x14ac:dyDescent="0.2">
      <c r="A12" s="107"/>
      <c r="B12" s="115"/>
      <c r="C12" s="107"/>
      <c r="D12" s="108"/>
      <c r="E12" s="115"/>
    </row>
    <row r="13" spans="1:5" x14ac:dyDescent="0.2">
      <c r="A13" s="107" t="s">
        <v>536</v>
      </c>
      <c r="B13" s="115">
        <f>+KV_1.1.sz.mell.!C133</f>
        <v>2187707</v>
      </c>
      <c r="C13" s="107" t="s">
        <v>481</v>
      </c>
      <c r="D13" s="108">
        <f>+KV_2.1.sz.mell.!E18+KV_2.2.sz.mell.!E17</f>
        <v>2187707</v>
      </c>
      <c r="E13" s="115">
        <f t="shared" si="0"/>
        <v>0</v>
      </c>
    </row>
    <row r="14" spans="1:5" x14ac:dyDescent="0.2">
      <c r="A14" s="107" t="s">
        <v>537</v>
      </c>
      <c r="B14" s="115">
        <f>+KV_1.1.sz.mell.!C158</f>
        <v>16506</v>
      </c>
      <c r="C14" s="107" t="s">
        <v>482</v>
      </c>
      <c r="D14" s="108">
        <f>+KV_2.1.sz.mell.!E29+KV_2.2.sz.mell.!E30</f>
        <v>16506</v>
      </c>
      <c r="E14" s="115">
        <f t="shared" si="0"/>
        <v>0</v>
      </c>
    </row>
    <row r="15" spans="1:5" x14ac:dyDescent="0.2">
      <c r="A15" s="107" t="s">
        <v>538</v>
      </c>
      <c r="B15" s="115">
        <f>+KV_1.1.sz.mell.!C159</f>
        <v>2204213</v>
      </c>
      <c r="C15" s="107" t="s">
        <v>483</v>
      </c>
      <c r="D15" s="108">
        <f>+KV_2.1.sz.mell.!E30+KV_2.2.sz.mell.!E31</f>
        <v>2204213</v>
      </c>
      <c r="E15" s="115">
        <f t="shared" si="0"/>
        <v>0</v>
      </c>
    </row>
    <row r="16" spans="1:5" x14ac:dyDescent="0.2">
      <c r="A16" s="107"/>
      <c r="B16" s="107"/>
      <c r="C16" s="107"/>
      <c r="D16" s="108"/>
      <c r="E16" s="108"/>
    </row>
    <row r="17" spans="1:5" x14ac:dyDescent="0.2">
      <c r="A17" s="107"/>
      <c r="B17" s="107"/>
      <c r="C17" s="107"/>
      <c r="D17" s="107"/>
      <c r="E17" s="107"/>
    </row>
    <row r="18" spans="1:5" x14ac:dyDescent="0.2">
      <c r="A18" s="107"/>
      <c r="B18" s="107"/>
      <c r="C18" s="107"/>
      <c r="D18" s="107"/>
      <c r="E18" s="107"/>
    </row>
    <row r="19" spans="1:5" x14ac:dyDescent="0.2">
      <c r="A19" s="107"/>
      <c r="B19" s="107"/>
      <c r="C19" s="107"/>
      <c r="D19" s="107"/>
      <c r="E19" s="107"/>
    </row>
  </sheetData>
  <phoneticPr fontId="30" type="noConversion"/>
  <conditionalFormatting sqref="E3:E15">
    <cfRule type="cellIs" dxfId="7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L26" sqref="L26"/>
    </sheetView>
  </sheetViews>
  <sheetFormatPr defaultRowHeight="15" x14ac:dyDescent="0.25"/>
  <cols>
    <col min="1" max="1" width="5.6640625" style="125" customWidth="1"/>
    <col min="2" max="2" width="35.6640625" style="125" customWidth="1"/>
    <col min="3" max="6" width="14" style="125" customWidth="1"/>
    <col min="7" max="16384" width="9.33203125" style="125"/>
  </cols>
  <sheetData>
    <row r="1" spans="1:7" x14ac:dyDescent="0.25">
      <c r="A1" s="563"/>
      <c r="B1" s="563"/>
      <c r="C1" s="563"/>
      <c r="D1" s="563"/>
      <c r="E1" s="563"/>
      <c r="F1" s="563"/>
    </row>
    <row r="2" spans="1:7" x14ac:dyDescent="0.25">
      <c r="A2" s="563"/>
      <c r="B2" s="881" t="str">
        <f>CONCATENATE("3. melléklet ",ALAPADATOK!A7," ",ALAPADATOK!B7," ",ALAPADATOK!C7," ",ALAPADATOK!D7," ",ALAPADATOK!E7," ",ALAPADATOK!F7," ",ALAPADATOK!G7," ",ALAPADATOK!H7)</f>
        <v>3. melléklet a … / 2019 ( … ) önkormányzati rendelethez</v>
      </c>
      <c r="C2" s="881"/>
      <c r="D2" s="881"/>
      <c r="E2" s="881"/>
      <c r="F2" s="881"/>
    </row>
    <row r="3" spans="1:7" x14ac:dyDescent="0.25">
      <c r="A3" s="563"/>
      <c r="B3" s="563"/>
      <c r="C3" s="563"/>
      <c r="D3" s="563"/>
      <c r="E3" s="563"/>
      <c r="F3" s="563"/>
    </row>
    <row r="4" spans="1:7" ht="33.200000000000003" customHeight="1" x14ac:dyDescent="0.25">
      <c r="A4" s="893" t="s">
        <v>677</v>
      </c>
      <c r="B4" s="893"/>
      <c r="C4" s="893"/>
      <c r="D4" s="893"/>
      <c r="E4" s="893"/>
      <c r="F4" s="893"/>
    </row>
    <row r="5" spans="1:7" ht="15.95" customHeight="1" thickBot="1" x14ac:dyDescent="0.3">
      <c r="A5" s="564"/>
      <c r="B5" s="564"/>
      <c r="C5" s="894"/>
      <c r="D5" s="894"/>
      <c r="E5" s="901" t="str">
        <f>KV_2.2.sz.mell.!E2</f>
        <v>Forintban!</v>
      </c>
      <c r="F5" s="901"/>
      <c r="G5" s="131"/>
    </row>
    <row r="6" spans="1:7" ht="63.2" customHeight="1" x14ac:dyDescent="0.25">
      <c r="A6" s="897" t="s">
        <v>15</v>
      </c>
      <c r="B6" s="899" t="s">
        <v>195</v>
      </c>
      <c r="C6" s="899" t="s">
        <v>248</v>
      </c>
      <c r="D6" s="899"/>
      <c r="E6" s="899"/>
      <c r="F6" s="895" t="s">
        <v>493</v>
      </c>
    </row>
    <row r="7" spans="1:7" ht="15.75" thickBot="1" x14ac:dyDescent="0.3">
      <c r="A7" s="898"/>
      <c r="B7" s="900"/>
      <c r="C7" s="410">
        <f>+LEFT(KV_ÖSSZEFÜGGÉSEK!A5,4)+1</f>
        <v>2020</v>
      </c>
      <c r="D7" s="410">
        <f>+C7+1</f>
        <v>2021</v>
      </c>
      <c r="E7" s="410">
        <f>+D7+1</f>
        <v>2022</v>
      </c>
      <c r="F7" s="896"/>
    </row>
    <row r="8" spans="1:7" ht="15.75" thickBot="1" x14ac:dyDescent="0.3">
      <c r="A8" s="128"/>
      <c r="B8" s="129" t="s">
        <v>484</v>
      </c>
      <c r="C8" s="129" t="s">
        <v>485</v>
      </c>
      <c r="D8" s="129" t="s">
        <v>486</v>
      </c>
      <c r="E8" s="129" t="s">
        <v>488</v>
      </c>
      <c r="F8" s="130" t="s">
        <v>487</v>
      </c>
    </row>
    <row r="9" spans="1:7" x14ac:dyDescent="0.25">
      <c r="A9" s="127" t="s">
        <v>17</v>
      </c>
      <c r="B9" s="143"/>
      <c r="C9" s="447"/>
      <c r="D9" s="447"/>
      <c r="E9" s="447"/>
      <c r="F9" s="448">
        <f>SUM(C9:E9)</f>
        <v>0</v>
      </c>
    </row>
    <row r="10" spans="1:7" x14ac:dyDescent="0.25">
      <c r="A10" s="126" t="s">
        <v>18</v>
      </c>
      <c r="B10" s="144"/>
      <c r="C10" s="449"/>
      <c r="D10" s="449"/>
      <c r="E10" s="449"/>
      <c r="F10" s="450">
        <f>SUM(C10:E10)</f>
        <v>0</v>
      </c>
    </row>
    <row r="11" spans="1:7" x14ac:dyDescent="0.25">
      <c r="A11" s="126" t="s">
        <v>19</v>
      </c>
      <c r="B11" s="144"/>
      <c r="C11" s="449"/>
      <c r="D11" s="449"/>
      <c r="E11" s="449"/>
      <c r="F11" s="450">
        <f>SUM(C11:E11)</f>
        <v>0</v>
      </c>
    </row>
    <row r="12" spans="1:7" x14ac:dyDescent="0.25">
      <c r="A12" s="126" t="s">
        <v>20</v>
      </c>
      <c r="B12" s="144"/>
      <c r="C12" s="449"/>
      <c r="D12" s="449"/>
      <c r="E12" s="449"/>
      <c r="F12" s="450">
        <f>SUM(C12:E12)</f>
        <v>0</v>
      </c>
    </row>
    <row r="13" spans="1:7" ht="15.75" thickBot="1" x14ac:dyDescent="0.3">
      <c r="A13" s="132" t="s">
        <v>21</v>
      </c>
      <c r="B13" s="145"/>
      <c r="C13" s="451"/>
      <c r="D13" s="451"/>
      <c r="E13" s="451"/>
      <c r="F13" s="450">
        <f>SUM(C13:E13)</f>
        <v>0</v>
      </c>
    </row>
    <row r="14" spans="1:7" s="401" customFormat="1" thickBot="1" x14ac:dyDescent="0.25">
      <c r="A14" s="400" t="s">
        <v>22</v>
      </c>
      <c r="B14" s="133" t="s">
        <v>196</v>
      </c>
      <c r="C14" s="452">
        <f>SUM(C9:C13)</f>
        <v>0</v>
      </c>
      <c r="D14" s="452">
        <f>SUM(D9:D13)</f>
        <v>0</v>
      </c>
      <c r="E14" s="452">
        <f>SUM(E9:E13)</f>
        <v>0</v>
      </c>
      <c r="F14" s="453">
        <f>SUM(F9:F13)</f>
        <v>0</v>
      </c>
    </row>
  </sheetData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I15" sqref="I14:I15"/>
    </sheetView>
  </sheetViews>
  <sheetFormatPr defaultRowHeight="15" x14ac:dyDescent="0.25"/>
  <cols>
    <col min="1" max="1" width="5.6640625" style="125" customWidth="1"/>
    <col min="2" max="2" width="68.6640625" style="125" customWidth="1"/>
    <col min="3" max="3" width="19.5" style="125" customWidth="1"/>
    <col min="4" max="16384" width="9.33203125" style="125"/>
  </cols>
  <sheetData>
    <row r="1" spans="1:4" x14ac:dyDescent="0.25">
      <c r="A1" s="563"/>
      <c r="B1" s="563"/>
      <c r="C1" s="563"/>
    </row>
    <row r="2" spans="1:4" x14ac:dyDescent="0.25">
      <c r="A2" s="563"/>
      <c r="B2" s="881" t="str">
        <f>CONCATENATE("4. melléklet ",ALAPADATOK!A7," ",ALAPADATOK!B7," ",ALAPADATOK!C7," ",ALAPADATOK!D7," ",ALAPADATOK!E7," ",ALAPADATOK!F7," ",ALAPADATOK!G7," ",ALAPADATOK!H7)</f>
        <v>4. melléklet a … / 2019 ( … ) önkormányzati rendelethez</v>
      </c>
      <c r="C2" s="881"/>
    </row>
    <row r="3" spans="1:4" x14ac:dyDescent="0.25">
      <c r="A3" s="563"/>
      <c r="B3" s="563"/>
      <c r="C3" s="563"/>
    </row>
    <row r="4" spans="1:4" ht="33.200000000000003" customHeight="1" x14ac:dyDescent="0.25">
      <c r="A4" s="902" t="s">
        <v>678</v>
      </c>
      <c r="B4" s="902"/>
      <c r="C4" s="902"/>
    </row>
    <row r="5" spans="1:4" ht="15.95" customHeight="1" thickBot="1" x14ac:dyDescent="0.3">
      <c r="A5" s="564"/>
      <c r="B5" s="564"/>
      <c r="C5" s="565"/>
      <c r="D5" s="131"/>
    </row>
    <row r="6" spans="1:4" ht="26.45" customHeight="1" thickBot="1" x14ac:dyDescent="0.3">
      <c r="A6" s="566" t="s">
        <v>15</v>
      </c>
      <c r="B6" s="567" t="s">
        <v>194</v>
      </c>
      <c r="C6" s="568" t="str">
        <f>+KV_1.1.sz.mell.!C8</f>
        <v>2019. évi előirányzat</v>
      </c>
    </row>
    <row r="7" spans="1:4" ht="15.75" thickBot="1" x14ac:dyDescent="0.3">
      <c r="A7" s="146"/>
      <c r="B7" s="443" t="s">
        <v>484</v>
      </c>
      <c r="C7" s="444" t="s">
        <v>485</v>
      </c>
    </row>
    <row r="8" spans="1:4" x14ac:dyDescent="0.25">
      <c r="A8" s="147" t="s">
        <v>17</v>
      </c>
      <c r="B8" s="312" t="s">
        <v>494</v>
      </c>
      <c r="C8" s="309">
        <v>294000</v>
      </c>
    </row>
    <row r="9" spans="1:4" ht="24.75" x14ac:dyDescent="0.25">
      <c r="A9" s="148" t="s">
        <v>18</v>
      </c>
      <c r="B9" s="332" t="s">
        <v>245</v>
      </c>
      <c r="C9" s="310">
        <v>15500</v>
      </c>
    </row>
    <row r="10" spans="1:4" x14ac:dyDescent="0.25">
      <c r="A10" s="148" t="s">
        <v>19</v>
      </c>
      <c r="B10" s="333" t="s">
        <v>495</v>
      </c>
      <c r="C10" s="310"/>
    </row>
    <row r="11" spans="1:4" ht="24.75" x14ac:dyDescent="0.25">
      <c r="A11" s="148" t="s">
        <v>20</v>
      </c>
      <c r="B11" s="333" t="s">
        <v>247</v>
      </c>
      <c r="C11" s="310"/>
    </row>
    <row r="12" spans="1:4" x14ac:dyDescent="0.25">
      <c r="A12" s="149" t="s">
        <v>21</v>
      </c>
      <c r="B12" s="333" t="s">
        <v>246</v>
      </c>
      <c r="C12" s="311">
        <v>1605</v>
      </c>
    </row>
    <row r="13" spans="1:4" ht="15.75" thickBot="1" x14ac:dyDescent="0.3">
      <c r="A13" s="148" t="s">
        <v>22</v>
      </c>
      <c r="B13" s="334" t="s">
        <v>496</v>
      </c>
      <c r="C13" s="310"/>
    </row>
    <row r="14" spans="1:4" ht="15.75" thickBot="1" x14ac:dyDescent="0.3">
      <c r="A14" s="903" t="s">
        <v>197</v>
      </c>
      <c r="B14" s="904"/>
      <c r="C14" s="150">
        <f>SUM(C8:C13)</f>
        <v>311105</v>
      </c>
    </row>
    <row r="15" spans="1:4" ht="23.25" customHeight="1" x14ac:dyDescent="0.25">
      <c r="A15" s="905" t="s">
        <v>224</v>
      </c>
      <c r="B15" s="905"/>
      <c r="C15" s="905"/>
    </row>
  </sheetData>
  <mergeCells count="4">
    <mergeCell ref="A4:C4"/>
    <mergeCell ref="A14:B14"/>
    <mergeCell ref="A15:C15"/>
    <mergeCell ref="B2:C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B24" sqref="B24"/>
    </sheetView>
  </sheetViews>
  <sheetFormatPr defaultRowHeight="15" x14ac:dyDescent="0.25"/>
  <cols>
    <col min="1" max="1" width="5.6640625" style="125" customWidth="1"/>
    <col min="2" max="2" width="66.83203125" style="125" customWidth="1"/>
    <col min="3" max="3" width="27" style="125" customWidth="1"/>
    <col min="4" max="16384" width="9.33203125" style="125"/>
  </cols>
  <sheetData>
    <row r="1" spans="1:4" x14ac:dyDescent="0.25">
      <c r="A1" s="563"/>
      <c r="B1" s="563"/>
      <c r="C1" s="563"/>
    </row>
    <row r="2" spans="1:4" x14ac:dyDescent="0.25">
      <c r="A2" s="563"/>
      <c r="B2" s="881" t="str">
        <f>CONCATENATE("5. melléklet ",ALAPADATOK!A7," ",ALAPADATOK!B7," ",ALAPADATOK!C7," ",ALAPADATOK!D7," ",ALAPADATOK!E7," ",ALAPADATOK!F7," ",ALAPADATOK!G7," ",ALAPADATOK!H7)</f>
        <v>5. melléklet a … / 2019 ( … ) önkormányzati rendelethez</v>
      </c>
      <c r="C2" s="881"/>
    </row>
    <row r="3" spans="1:4" x14ac:dyDescent="0.25">
      <c r="A3" s="563"/>
      <c r="B3" s="563"/>
      <c r="C3" s="563"/>
    </row>
    <row r="4" spans="1:4" ht="33.200000000000003" customHeight="1" x14ac:dyDescent="0.25">
      <c r="A4" s="902" t="s">
        <v>679</v>
      </c>
      <c r="B4" s="902"/>
      <c r="C4" s="902"/>
    </row>
    <row r="5" spans="1:4" ht="15.95" customHeight="1" thickBot="1" x14ac:dyDescent="0.3">
      <c r="A5" s="564"/>
      <c r="B5" s="564"/>
      <c r="C5" s="565">
        <f>KV_4.sz.mell.!C5</f>
        <v>0</v>
      </c>
      <c r="D5" s="131"/>
    </row>
    <row r="6" spans="1:4" ht="26.45" customHeight="1" thickBot="1" x14ac:dyDescent="0.3">
      <c r="A6" s="566" t="s">
        <v>15</v>
      </c>
      <c r="B6" s="567" t="s">
        <v>198</v>
      </c>
      <c r="C6" s="568" t="s">
        <v>223</v>
      </c>
    </row>
    <row r="7" spans="1:4" ht="15.75" thickBot="1" x14ac:dyDescent="0.3">
      <c r="A7" s="146"/>
      <c r="B7" s="443" t="s">
        <v>484</v>
      </c>
      <c r="C7" s="444" t="s">
        <v>485</v>
      </c>
    </row>
    <row r="8" spans="1:4" x14ac:dyDescent="0.25">
      <c r="A8" s="147" t="s">
        <v>17</v>
      </c>
      <c r="B8" s="154"/>
      <c r="C8" s="151"/>
    </row>
    <row r="9" spans="1:4" x14ac:dyDescent="0.25">
      <c r="A9" s="148" t="s">
        <v>18</v>
      </c>
      <c r="B9" s="155"/>
      <c r="C9" s="152"/>
    </row>
    <row r="10" spans="1:4" ht="15.75" thickBot="1" x14ac:dyDescent="0.3">
      <c r="A10" s="149" t="s">
        <v>19</v>
      </c>
      <c r="B10" s="156"/>
      <c r="C10" s="153"/>
    </row>
    <row r="11" spans="1:4" s="401" customFormat="1" ht="17.25" customHeight="1" thickBot="1" x14ac:dyDescent="0.25">
      <c r="A11" s="402" t="s">
        <v>20</v>
      </c>
      <c r="B11" s="110" t="s">
        <v>199</v>
      </c>
      <c r="C11" s="150">
        <f>SUM(C8:C10)</f>
        <v>0</v>
      </c>
    </row>
    <row r="15" spans="1:4" ht="15.75" x14ac:dyDescent="0.25">
      <c r="B15" s="104"/>
    </row>
  </sheetData>
  <mergeCells count="2">
    <mergeCell ref="A4:C4"/>
    <mergeCell ref="B2:C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6"/>
  <sheetViews>
    <sheetView topLeftCell="A4" zoomScale="120" zoomScaleNormal="120" workbookViewId="0">
      <selection activeCell="N11" sqref="N11"/>
    </sheetView>
  </sheetViews>
  <sheetFormatPr defaultRowHeight="12.75" x14ac:dyDescent="0.2"/>
  <cols>
    <col min="1" max="1" width="47.1640625" style="36" customWidth="1"/>
    <col min="2" max="2" width="15.6640625" style="35" customWidth="1"/>
    <col min="3" max="3" width="16.33203125" style="35" customWidth="1"/>
    <col min="4" max="4" width="18" style="35" customWidth="1"/>
    <col min="5" max="5" width="16.6640625" style="35" customWidth="1"/>
    <col min="6" max="6" width="18.83203125" style="35" customWidth="1"/>
    <col min="7" max="7" width="15.5" style="35" customWidth="1"/>
    <col min="8" max="16384" width="9.33203125" style="35"/>
  </cols>
  <sheetData>
    <row r="1" spans="1:9" x14ac:dyDescent="0.2">
      <c r="A1" s="541"/>
      <c r="B1" s="529"/>
      <c r="C1" s="529"/>
      <c r="D1" s="529"/>
      <c r="E1" s="529"/>
      <c r="F1" s="529"/>
    </row>
    <row r="2" spans="1:9" ht="18" customHeight="1" x14ac:dyDescent="0.2">
      <c r="A2" s="541"/>
      <c r="B2" s="907" t="str">
        <f>CONCATENATE("6. melléklet ",ALAPADATOK!A7," ",ALAPADATOK!B7," ",ALAPADATOK!C7," ",ALAPADATOK!D7," ",ALAPADATOK!E7," ",ALAPADATOK!F7," ",ALAPADATOK!G7," ",ALAPADATOK!H7)</f>
        <v>6. melléklet a … / 2019 ( … ) önkormányzati rendelethez</v>
      </c>
      <c r="C2" s="908"/>
      <c r="D2" s="908"/>
      <c r="E2" s="908"/>
      <c r="F2" s="908"/>
    </row>
    <row r="3" spans="1:9" x14ac:dyDescent="0.2">
      <c r="A3" s="541"/>
      <c r="B3" s="529"/>
      <c r="C3" s="529"/>
      <c r="D3" s="529"/>
      <c r="E3" s="529"/>
      <c r="F3" s="529"/>
    </row>
    <row r="4" spans="1:9" ht="25.5" customHeight="1" x14ac:dyDescent="0.2">
      <c r="A4" s="906" t="s">
        <v>0</v>
      </c>
      <c r="B4" s="906"/>
      <c r="C4" s="906"/>
      <c r="D4" s="906"/>
      <c r="E4" s="906"/>
      <c r="F4" s="906"/>
    </row>
    <row r="5" spans="1:9" ht="22.5" customHeight="1" thickBot="1" x14ac:dyDescent="0.3">
      <c r="A5" s="541"/>
      <c r="B5" s="529"/>
      <c r="C5" s="529"/>
      <c r="D5" s="529"/>
      <c r="E5" s="529"/>
      <c r="F5" s="542">
        <f>KV_5.sz.mell.!C5</f>
        <v>0</v>
      </c>
    </row>
    <row r="6" spans="1:9" s="38" customFormat="1" ht="44.45" customHeight="1" thickBot="1" x14ac:dyDescent="0.25">
      <c r="A6" s="543" t="s">
        <v>63</v>
      </c>
      <c r="B6" s="544" t="s">
        <v>64</v>
      </c>
      <c r="C6" s="544" t="s">
        <v>65</v>
      </c>
      <c r="D6" s="544" t="str">
        <f>+CONCATENATE("Felhasználás   ",LEFT(KV_ÖSSZEFÜGGÉSEK!A5,4)-1,". XII. 31-ig")</f>
        <v>Felhasználás   2018. XII. 31-ig</v>
      </c>
      <c r="E6" s="544" t="str">
        <f>+KV_1.1.sz.mell.!C8</f>
        <v>2019. évi előirányzat</v>
      </c>
      <c r="F6" s="545" t="str">
        <f>+CONCATENATE(LEFT(KV_ÖSSZEFÜGGÉSEK!A5,4),". utáni szükséglet")</f>
        <v>2019. utáni szükséglet</v>
      </c>
    </row>
    <row r="7" spans="1:9" ht="12" customHeight="1" thickBot="1" x14ac:dyDescent="0.25">
      <c r="A7" s="42" t="s">
        <v>484</v>
      </c>
      <c r="B7" s="43" t="s">
        <v>485</v>
      </c>
      <c r="C7" s="43" t="s">
        <v>486</v>
      </c>
      <c r="D7" s="43" t="s">
        <v>488</v>
      </c>
      <c r="E7" s="43" t="s">
        <v>487</v>
      </c>
      <c r="F7" s="445" t="s">
        <v>550</v>
      </c>
    </row>
    <row r="8" spans="1:9" ht="24" x14ac:dyDescent="0.2">
      <c r="A8" s="636" t="s">
        <v>925</v>
      </c>
      <c r="B8" s="47">
        <v>1000</v>
      </c>
      <c r="C8" s="403" t="s">
        <v>926</v>
      </c>
      <c r="D8" s="47"/>
      <c r="E8" s="47">
        <v>1000</v>
      </c>
      <c r="F8" s="48">
        <f t="shared" ref="F8:F25" si="0">B8-D8-E8</f>
        <v>0</v>
      </c>
      <c r="G8" s="35" t="s">
        <v>993</v>
      </c>
    </row>
    <row r="9" spans="1:9" ht="24" x14ac:dyDescent="0.2">
      <c r="A9" s="636" t="s">
        <v>928</v>
      </c>
      <c r="B9" s="47">
        <v>1500</v>
      </c>
      <c r="C9" s="403" t="s">
        <v>926</v>
      </c>
      <c r="D9" s="47"/>
      <c r="E9" s="47">
        <v>1500</v>
      </c>
      <c r="F9" s="48">
        <f t="shared" si="0"/>
        <v>0</v>
      </c>
      <c r="G9" s="35" t="s">
        <v>993</v>
      </c>
    </row>
    <row r="10" spans="1:9" ht="15.95" customHeight="1" x14ac:dyDescent="0.2">
      <c r="A10" s="636" t="s">
        <v>927</v>
      </c>
      <c r="B10" s="47">
        <v>1500</v>
      </c>
      <c r="C10" s="403" t="s">
        <v>926</v>
      </c>
      <c r="D10" s="47"/>
      <c r="E10" s="47">
        <v>1500</v>
      </c>
      <c r="F10" s="48">
        <f t="shared" si="0"/>
        <v>0</v>
      </c>
      <c r="G10" s="35" t="s">
        <v>993</v>
      </c>
    </row>
    <row r="11" spans="1:9" ht="24" x14ac:dyDescent="0.2">
      <c r="A11" s="637" t="s">
        <v>929</v>
      </c>
      <c r="B11" s="47">
        <v>3500</v>
      </c>
      <c r="C11" s="403" t="s">
        <v>926</v>
      </c>
      <c r="D11" s="47"/>
      <c r="E11" s="47">
        <v>3500</v>
      </c>
      <c r="F11" s="48">
        <f t="shared" si="0"/>
        <v>0</v>
      </c>
      <c r="G11" s="35" t="s">
        <v>993</v>
      </c>
    </row>
    <row r="12" spans="1:9" ht="15.95" customHeight="1" x14ac:dyDescent="0.2">
      <c r="A12" s="636" t="s">
        <v>937</v>
      </c>
      <c r="B12" s="600">
        <v>1200</v>
      </c>
      <c r="C12" s="641" t="s">
        <v>926</v>
      </c>
      <c r="D12" s="600"/>
      <c r="E12" s="600">
        <v>1200</v>
      </c>
      <c r="F12" s="687">
        <f t="shared" si="0"/>
        <v>0</v>
      </c>
      <c r="G12" s="688" t="s">
        <v>993</v>
      </c>
      <c r="H12" s="688"/>
      <c r="I12" s="688"/>
    </row>
    <row r="13" spans="1:9" ht="15.95" customHeight="1" x14ac:dyDescent="0.2">
      <c r="A13" s="637" t="s">
        <v>938</v>
      </c>
      <c r="B13" s="47">
        <v>7000</v>
      </c>
      <c r="C13" s="403" t="s">
        <v>939</v>
      </c>
      <c r="D13" s="47">
        <v>1400</v>
      </c>
      <c r="E13" s="47">
        <v>5600</v>
      </c>
      <c r="F13" s="48">
        <f t="shared" si="0"/>
        <v>0</v>
      </c>
      <c r="G13" s="35" t="s">
        <v>993</v>
      </c>
    </row>
    <row r="14" spans="1:9" ht="15.95" customHeight="1" x14ac:dyDescent="0.2">
      <c r="A14" s="636" t="s">
        <v>940</v>
      </c>
      <c r="B14" s="47">
        <v>25000</v>
      </c>
      <c r="C14" s="403" t="s">
        <v>926</v>
      </c>
      <c r="D14" s="47"/>
      <c r="E14" s="47">
        <v>25000</v>
      </c>
      <c r="F14" s="48">
        <f t="shared" si="0"/>
        <v>0</v>
      </c>
      <c r="G14" s="35" t="s">
        <v>993</v>
      </c>
    </row>
    <row r="15" spans="1:9" ht="15.95" customHeight="1" x14ac:dyDescent="0.2">
      <c r="A15" s="636" t="s">
        <v>944</v>
      </c>
      <c r="B15" s="47">
        <v>6096</v>
      </c>
      <c r="C15" s="403" t="s">
        <v>926</v>
      </c>
      <c r="D15" s="47"/>
      <c r="E15" s="47">
        <v>6096</v>
      </c>
      <c r="F15" s="48">
        <f t="shared" si="0"/>
        <v>0</v>
      </c>
      <c r="G15" s="35" t="s">
        <v>993</v>
      </c>
    </row>
    <row r="16" spans="1:9" ht="15.95" customHeight="1" x14ac:dyDescent="0.2">
      <c r="A16" s="638" t="s">
        <v>968</v>
      </c>
      <c r="B16" s="639">
        <v>236521</v>
      </c>
      <c r="C16" s="403" t="s">
        <v>939</v>
      </c>
      <c r="D16" s="47">
        <v>63251</v>
      </c>
      <c r="E16" s="639">
        <v>173270</v>
      </c>
      <c r="F16" s="48">
        <f t="shared" si="0"/>
        <v>0</v>
      </c>
      <c r="G16" s="35" t="s">
        <v>993</v>
      </c>
    </row>
    <row r="17" spans="1:7" ht="15.95" customHeight="1" x14ac:dyDescent="0.2">
      <c r="A17" s="638" t="s">
        <v>969</v>
      </c>
      <c r="B17" s="639">
        <v>488766</v>
      </c>
      <c r="C17" s="403" t="s">
        <v>972</v>
      </c>
      <c r="D17" s="47">
        <v>25521</v>
      </c>
      <c r="E17" s="639">
        <v>463245</v>
      </c>
      <c r="F17" s="48">
        <f t="shared" si="0"/>
        <v>0</v>
      </c>
      <c r="G17" s="35" t="s">
        <v>993</v>
      </c>
    </row>
    <row r="18" spans="1:7" ht="15.95" customHeight="1" x14ac:dyDescent="0.2">
      <c r="A18" s="638" t="s">
        <v>970</v>
      </c>
      <c r="B18" s="639">
        <v>15396</v>
      </c>
      <c r="C18" s="403" t="s">
        <v>939</v>
      </c>
      <c r="D18" s="47">
        <v>413</v>
      </c>
      <c r="E18" s="639">
        <v>14983</v>
      </c>
      <c r="F18" s="48">
        <f t="shared" si="0"/>
        <v>0</v>
      </c>
      <c r="G18" s="35" t="s">
        <v>993</v>
      </c>
    </row>
    <row r="19" spans="1:7" ht="15.95" customHeight="1" x14ac:dyDescent="0.2">
      <c r="A19" s="640" t="s">
        <v>855</v>
      </c>
      <c r="B19" s="639">
        <v>446255</v>
      </c>
      <c r="C19" s="403" t="s">
        <v>971</v>
      </c>
      <c r="D19" s="47">
        <v>364183</v>
      </c>
      <c r="E19" s="639">
        <v>82072</v>
      </c>
      <c r="F19" s="48">
        <f t="shared" si="0"/>
        <v>0</v>
      </c>
      <c r="G19" s="35" t="s">
        <v>993</v>
      </c>
    </row>
    <row r="20" spans="1:7" ht="15.95" customHeight="1" x14ac:dyDescent="0.2">
      <c r="A20" s="636" t="s">
        <v>992</v>
      </c>
      <c r="B20" s="47">
        <v>800</v>
      </c>
      <c r="C20" s="403" t="s">
        <v>926</v>
      </c>
      <c r="D20" s="47"/>
      <c r="E20" s="47">
        <v>800</v>
      </c>
      <c r="F20" s="48">
        <f t="shared" si="0"/>
        <v>0</v>
      </c>
      <c r="G20" s="35" t="s">
        <v>993</v>
      </c>
    </row>
    <row r="21" spans="1:7" ht="15.95" customHeight="1" x14ac:dyDescent="0.2">
      <c r="A21" s="636" t="s">
        <v>1005</v>
      </c>
      <c r="B21" s="47">
        <v>1635</v>
      </c>
      <c r="C21" s="403" t="s">
        <v>926</v>
      </c>
      <c r="D21" s="47"/>
      <c r="E21" s="47">
        <v>1635</v>
      </c>
      <c r="F21" s="48">
        <f t="shared" si="0"/>
        <v>0</v>
      </c>
      <c r="G21" s="35" t="s">
        <v>993</v>
      </c>
    </row>
    <row r="22" spans="1:7" x14ac:dyDescent="0.2">
      <c r="A22" s="636" t="s">
        <v>994</v>
      </c>
      <c r="B22" s="47">
        <v>254</v>
      </c>
      <c r="C22" s="403" t="s">
        <v>926</v>
      </c>
      <c r="D22" s="47"/>
      <c r="E22" s="47">
        <v>254</v>
      </c>
      <c r="F22" s="48">
        <f t="shared" si="0"/>
        <v>0</v>
      </c>
      <c r="G22" s="35" t="s">
        <v>995</v>
      </c>
    </row>
    <row r="23" spans="1:7" ht="24" x14ac:dyDescent="0.2">
      <c r="A23" s="636" t="s">
        <v>997</v>
      </c>
      <c r="B23" s="47">
        <v>2150</v>
      </c>
      <c r="C23" s="403" t="s">
        <v>926</v>
      </c>
      <c r="D23" s="47"/>
      <c r="E23" s="47">
        <v>2150</v>
      </c>
      <c r="F23" s="48">
        <f t="shared" si="0"/>
        <v>0</v>
      </c>
      <c r="G23" s="35" t="s">
        <v>996</v>
      </c>
    </row>
    <row r="24" spans="1:7" ht="15.95" customHeight="1" x14ac:dyDescent="0.2">
      <c r="A24" s="636" t="s">
        <v>998</v>
      </c>
      <c r="B24" s="47">
        <v>300</v>
      </c>
      <c r="C24" s="403" t="s">
        <v>926</v>
      </c>
      <c r="D24" s="47"/>
      <c r="E24" s="47">
        <v>300</v>
      </c>
      <c r="F24" s="48">
        <f t="shared" si="0"/>
        <v>0</v>
      </c>
      <c r="G24" s="35" t="s">
        <v>996</v>
      </c>
    </row>
    <row r="25" spans="1:7" ht="15.95" customHeight="1" thickBot="1" x14ac:dyDescent="0.25">
      <c r="A25" s="49"/>
      <c r="B25" s="50"/>
      <c r="C25" s="404"/>
      <c r="D25" s="50"/>
      <c r="E25" s="50"/>
      <c r="F25" s="51">
        <f t="shared" si="0"/>
        <v>0</v>
      </c>
    </row>
    <row r="26" spans="1:7" s="45" customFormat="1" ht="18" customHeight="1" thickBot="1" x14ac:dyDescent="0.25">
      <c r="A26" s="161" t="s">
        <v>62</v>
      </c>
      <c r="B26" s="162">
        <f>SUM(B8:B25)</f>
        <v>1238873</v>
      </c>
      <c r="C26" s="99"/>
      <c r="D26" s="162">
        <f>SUM(D8:D25)</f>
        <v>454768</v>
      </c>
      <c r="E26" s="162">
        <f>SUM(E8:E25)</f>
        <v>784105</v>
      </c>
      <c r="F26" s="52">
        <f>SUM(F8:F25)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92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6"/>
  <sheetViews>
    <sheetView topLeftCell="A4" zoomScale="120" zoomScaleNormal="120" workbookViewId="0">
      <selection activeCell="N28" sqref="N28"/>
    </sheetView>
  </sheetViews>
  <sheetFormatPr defaultRowHeight="12.75" x14ac:dyDescent="0.2"/>
  <cols>
    <col min="1" max="1" width="60.6640625" style="36" customWidth="1"/>
    <col min="2" max="2" width="15.6640625" style="35" customWidth="1"/>
    <col min="3" max="3" width="16.33203125" style="35" customWidth="1"/>
    <col min="4" max="4" width="18" style="35" customWidth="1"/>
    <col min="5" max="5" width="16.6640625" style="35" customWidth="1"/>
    <col min="6" max="6" width="18.83203125" style="35" customWidth="1"/>
    <col min="7" max="7" width="14.1640625" style="35" bestFit="1" customWidth="1"/>
    <col min="8" max="8" width="12.83203125" style="35" customWidth="1"/>
    <col min="9" max="16384" width="9.33203125" style="35"/>
  </cols>
  <sheetData>
    <row r="1" spans="1:7" x14ac:dyDescent="0.2">
      <c r="A1" s="541"/>
      <c r="B1" s="529"/>
      <c r="C1" s="529"/>
      <c r="D1" s="529"/>
      <c r="E1" s="529"/>
      <c r="F1" s="529"/>
    </row>
    <row r="2" spans="1:7" ht="21.2" customHeight="1" x14ac:dyDescent="0.2">
      <c r="A2" s="541"/>
      <c r="B2" s="907" t="str">
        <f>CONCATENATE("7. melléklet ",ALAPADATOK!A7," ",ALAPADATOK!B7," ",ALAPADATOK!C7," ",ALAPADATOK!D7," ",ALAPADATOK!E7," ",ALAPADATOK!F7," ",ALAPADATOK!G7," ",ALAPADATOK!H7)</f>
        <v>7. melléklet a … / 2019 ( … ) önkormányzati rendelethez</v>
      </c>
      <c r="C2" s="907"/>
      <c r="D2" s="907"/>
      <c r="E2" s="907"/>
      <c r="F2" s="907"/>
    </row>
    <row r="3" spans="1:7" x14ac:dyDescent="0.2">
      <c r="A3" s="541"/>
      <c r="B3" s="529"/>
      <c r="C3" s="529"/>
      <c r="D3" s="529"/>
      <c r="E3" s="529"/>
      <c r="F3" s="529"/>
    </row>
    <row r="4" spans="1:7" ht="24.75" customHeight="1" x14ac:dyDescent="0.2">
      <c r="A4" s="906" t="s">
        <v>1</v>
      </c>
      <c r="B4" s="906"/>
      <c r="C4" s="906"/>
      <c r="D4" s="906"/>
      <c r="E4" s="906"/>
      <c r="F4" s="906"/>
    </row>
    <row r="5" spans="1:7" ht="23.25" customHeight="1" thickBot="1" x14ac:dyDescent="0.3">
      <c r="A5" s="541"/>
      <c r="B5" s="529"/>
      <c r="C5" s="529"/>
      <c r="D5" s="529"/>
      <c r="E5" s="529"/>
      <c r="F5" s="542">
        <f>KV_6.sz.mell.!F5</f>
        <v>0</v>
      </c>
    </row>
    <row r="6" spans="1:7" s="38" customFormat="1" ht="48.75" customHeight="1" thickBot="1" x14ac:dyDescent="0.25">
      <c r="A6" s="543" t="s">
        <v>66</v>
      </c>
      <c r="B6" s="544" t="s">
        <v>64</v>
      </c>
      <c r="C6" s="544" t="s">
        <v>65</v>
      </c>
      <c r="D6" s="544" t="str">
        <f>+KV_6.sz.mell.!D6</f>
        <v>Felhasználás   2018. XII. 31-ig</v>
      </c>
      <c r="E6" s="544" t="str">
        <f>+KV_6.sz.mell.!E6</f>
        <v>2019. évi előirányzat</v>
      </c>
      <c r="F6" s="546" t="str">
        <f>+CONCATENATE(LEFT(KV_ÖSSZEFÜGGÉSEK!A5,4),". utáni szükséglet ",CHAR(10),"")</f>
        <v xml:space="preserve">2019. utáni szükséglet 
</v>
      </c>
    </row>
    <row r="7" spans="1:7" ht="15.2" customHeight="1" thickBot="1" x14ac:dyDescent="0.25">
      <c r="A7" s="42" t="s">
        <v>484</v>
      </c>
      <c r="B7" s="43" t="s">
        <v>485</v>
      </c>
      <c r="C7" s="43" t="s">
        <v>486</v>
      </c>
      <c r="D7" s="43" t="s">
        <v>488</v>
      </c>
      <c r="E7" s="43" t="s">
        <v>487</v>
      </c>
      <c r="F7" s="446" t="s">
        <v>550</v>
      </c>
    </row>
    <row r="8" spans="1:7" ht="15.95" customHeight="1" x14ac:dyDescent="0.2">
      <c r="A8" s="648" t="s">
        <v>930</v>
      </c>
      <c r="B8" s="47">
        <v>600</v>
      </c>
      <c r="C8" s="403" t="s">
        <v>926</v>
      </c>
      <c r="D8" s="47"/>
      <c r="E8" s="47">
        <v>600</v>
      </c>
      <c r="F8" s="48">
        <f t="shared" ref="F8:F25" si="0">B8-D8-E8</f>
        <v>0</v>
      </c>
      <c r="G8" s="35" t="s">
        <v>993</v>
      </c>
    </row>
    <row r="9" spans="1:7" ht="36" x14ac:dyDescent="0.2">
      <c r="A9" s="648" t="s">
        <v>931</v>
      </c>
      <c r="B9" s="47">
        <v>3000</v>
      </c>
      <c r="C9" s="403" t="s">
        <v>926</v>
      </c>
      <c r="D9" s="47"/>
      <c r="E9" s="47">
        <v>3000</v>
      </c>
      <c r="F9" s="48">
        <f t="shared" si="0"/>
        <v>0</v>
      </c>
      <c r="G9" s="35" t="s">
        <v>993</v>
      </c>
    </row>
    <row r="10" spans="1:7" ht="24" x14ac:dyDescent="0.2">
      <c r="A10" s="648" t="s">
        <v>932</v>
      </c>
      <c r="B10" s="47">
        <v>2000</v>
      </c>
      <c r="C10" s="403" t="s">
        <v>926</v>
      </c>
      <c r="D10" s="47"/>
      <c r="E10" s="47">
        <v>2000</v>
      </c>
      <c r="F10" s="48">
        <f t="shared" si="0"/>
        <v>0</v>
      </c>
      <c r="G10" s="35" t="s">
        <v>993</v>
      </c>
    </row>
    <row r="11" spans="1:7" ht="15.95" customHeight="1" x14ac:dyDescent="0.2">
      <c r="A11" s="648" t="s">
        <v>936</v>
      </c>
      <c r="B11" s="47">
        <v>2000</v>
      </c>
      <c r="C11" s="403" t="s">
        <v>926</v>
      </c>
      <c r="D11" s="47"/>
      <c r="E11" s="47">
        <v>2000</v>
      </c>
      <c r="F11" s="48">
        <f t="shared" si="0"/>
        <v>0</v>
      </c>
      <c r="G11" s="35" t="s">
        <v>993</v>
      </c>
    </row>
    <row r="12" spans="1:7" ht="15.95" customHeight="1" x14ac:dyDescent="0.2">
      <c r="A12" s="648" t="s">
        <v>933</v>
      </c>
      <c r="B12" s="600">
        <v>10000</v>
      </c>
      <c r="C12" s="641" t="s">
        <v>926</v>
      </c>
      <c r="D12" s="600"/>
      <c r="E12" s="600">
        <v>10000</v>
      </c>
      <c r="F12" s="48">
        <f t="shared" si="0"/>
        <v>0</v>
      </c>
      <c r="G12" s="35" t="s">
        <v>993</v>
      </c>
    </row>
    <row r="13" spans="1:7" ht="15.95" customHeight="1" x14ac:dyDescent="0.2">
      <c r="A13" s="648" t="s">
        <v>934</v>
      </c>
      <c r="B13" s="600">
        <v>2000</v>
      </c>
      <c r="C13" s="641" t="s">
        <v>926</v>
      </c>
      <c r="D13" s="600"/>
      <c r="E13" s="600">
        <v>2000</v>
      </c>
      <c r="F13" s="48">
        <f t="shared" si="0"/>
        <v>0</v>
      </c>
      <c r="G13" s="35" t="s">
        <v>993</v>
      </c>
    </row>
    <row r="14" spans="1:7" ht="15.95" customHeight="1" x14ac:dyDescent="0.2">
      <c r="A14" s="648" t="s">
        <v>935</v>
      </c>
      <c r="B14" s="600">
        <v>0</v>
      </c>
      <c r="C14" s="641" t="s">
        <v>926</v>
      </c>
      <c r="D14" s="600"/>
      <c r="E14" s="600">
        <v>0</v>
      </c>
      <c r="F14" s="48">
        <f t="shared" si="0"/>
        <v>0</v>
      </c>
      <c r="G14" s="35" t="s">
        <v>993</v>
      </c>
    </row>
    <row r="15" spans="1:7" ht="15.95" customHeight="1" x14ac:dyDescent="0.2">
      <c r="A15" s="648" t="s">
        <v>941</v>
      </c>
      <c r="B15" s="600">
        <v>1024</v>
      </c>
      <c r="C15" s="641" t="s">
        <v>939</v>
      </c>
      <c r="D15" s="600">
        <v>361</v>
      </c>
      <c r="E15" s="600">
        <v>663</v>
      </c>
      <c r="F15" s="48">
        <f t="shared" si="0"/>
        <v>0</v>
      </c>
      <c r="G15" s="35" t="s">
        <v>993</v>
      </c>
    </row>
    <row r="16" spans="1:7" ht="15.95" customHeight="1" x14ac:dyDescent="0.2">
      <c r="A16" s="648" t="s">
        <v>945</v>
      </c>
      <c r="B16" s="600">
        <v>840</v>
      </c>
      <c r="C16" s="641" t="s">
        <v>926</v>
      </c>
      <c r="D16" s="600"/>
      <c r="E16" s="600">
        <v>840</v>
      </c>
      <c r="F16" s="48">
        <f t="shared" si="0"/>
        <v>0</v>
      </c>
      <c r="G16" s="35" t="s">
        <v>993</v>
      </c>
    </row>
    <row r="17" spans="1:13" ht="15.95" customHeight="1" x14ac:dyDescent="0.2">
      <c r="A17" s="648" t="s">
        <v>946</v>
      </c>
      <c r="B17" s="47">
        <v>570</v>
      </c>
      <c r="C17" s="403" t="s">
        <v>926</v>
      </c>
      <c r="D17" s="47"/>
      <c r="E17" s="47">
        <v>570</v>
      </c>
      <c r="F17" s="48">
        <f t="shared" si="0"/>
        <v>0</v>
      </c>
      <c r="G17" s="35" t="s">
        <v>993</v>
      </c>
      <c r="M17" s="35">
        <v>0</v>
      </c>
    </row>
    <row r="18" spans="1:13" ht="15.95" customHeight="1" x14ac:dyDescent="0.2">
      <c r="A18" s="648" t="s">
        <v>973</v>
      </c>
      <c r="B18" s="47">
        <v>260</v>
      </c>
      <c r="C18" s="403" t="s">
        <v>926</v>
      </c>
      <c r="D18" s="47"/>
      <c r="E18" s="47">
        <v>260</v>
      </c>
      <c r="F18" s="48">
        <f t="shared" si="0"/>
        <v>0</v>
      </c>
      <c r="G18" s="35" t="s">
        <v>993</v>
      </c>
    </row>
    <row r="19" spans="1:13" ht="15.95" customHeight="1" x14ac:dyDescent="0.2">
      <c r="A19" s="648" t="s">
        <v>947</v>
      </c>
      <c r="B19" s="47">
        <v>140</v>
      </c>
      <c r="C19" s="403" t="s">
        <v>926</v>
      </c>
      <c r="D19" s="47"/>
      <c r="E19" s="47">
        <v>140</v>
      </c>
      <c r="F19" s="48">
        <f t="shared" si="0"/>
        <v>0</v>
      </c>
      <c r="G19" s="35" t="s">
        <v>993</v>
      </c>
    </row>
    <row r="20" spans="1:13" ht="15.95" customHeight="1" x14ac:dyDescent="0.2">
      <c r="A20" s="649" t="s">
        <v>942</v>
      </c>
      <c r="B20" s="600">
        <v>19498</v>
      </c>
      <c r="C20" s="641" t="s">
        <v>939</v>
      </c>
      <c r="D20" s="600">
        <v>2973</v>
      </c>
      <c r="E20" s="600">
        <v>16525</v>
      </c>
      <c r="F20" s="48">
        <f t="shared" si="0"/>
        <v>0</v>
      </c>
      <c r="G20" s="35" t="s">
        <v>993</v>
      </c>
    </row>
    <row r="21" spans="1:13" ht="15.95" customHeight="1" x14ac:dyDescent="0.2">
      <c r="A21" s="649" t="s">
        <v>943</v>
      </c>
      <c r="B21" s="600">
        <v>22137</v>
      </c>
      <c r="C21" s="641" t="s">
        <v>939</v>
      </c>
      <c r="D21" s="600">
        <v>7368</v>
      </c>
      <c r="E21" s="600">
        <v>14769</v>
      </c>
      <c r="F21" s="48">
        <f t="shared" si="0"/>
        <v>0</v>
      </c>
      <c r="G21" s="35" t="s">
        <v>993</v>
      </c>
    </row>
    <row r="22" spans="1:13" ht="15.95" customHeight="1" x14ac:dyDescent="0.2">
      <c r="A22" s="46"/>
      <c r="B22" s="47"/>
      <c r="C22" s="403"/>
      <c r="D22" s="47"/>
      <c r="E22" s="47"/>
      <c r="F22" s="48">
        <f t="shared" si="0"/>
        <v>0</v>
      </c>
    </row>
    <row r="23" spans="1:13" ht="15.95" customHeight="1" x14ac:dyDescent="0.2">
      <c r="A23" s="46"/>
      <c r="B23" s="47"/>
      <c r="C23" s="403"/>
      <c r="D23" s="47"/>
      <c r="E23" s="47"/>
      <c r="F23" s="48">
        <f t="shared" si="0"/>
        <v>0</v>
      </c>
    </row>
    <row r="24" spans="1:13" ht="15.95" customHeight="1" x14ac:dyDescent="0.2">
      <c r="A24" s="46"/>
      <c r="B24" s="47"/>
      <c r="C24" s="403"/>
      <c r="D24" s="47"/>
      <c r="E24" s="47"/>
      <c r="F24" s="48">
        <f t="shared" si="0"/>
        <v>0</v>
      </c>
    </row>
    <row r="25" spans="1:13" ht="15.95" customHeight="1" thickBot="1" x14ac:dyDescent="0.25">
      <c r="A25" s="49"/>
      <c r="B25" s="50"/>
      <c r="C25" s="404"/>
      <c r="D25" s="50"/>
      <c r="E25" s="50"/>
      <c r="F25" s="51">
        <f t="shared" si="0"/>
        <v>0</v>
      </c>
    </row>
    <row r="26" spans="1:13" s="45" customFormat="1" ht="18" customHeight="1" thickBot="1" x14ac:dyDescent="0.25">
      <c r="A26" s="161" t="s">
        <v>62</v>
      </c>
      <c r="B26" s="162">
        <f>SUM(B8:B25)</f>
        <v>64069</v>
      </c>
      <c r="C26" s="99"/>
      <c r="D26" s="162">
        <f>SUM(D8:D25)</f>
        <v>10702</v>
      </c>
      <c r="E26" s="162">
        <f>SUM(E8:E25)</f>
        <v>53367</v>
      </c>
      <c r="F26" s="52">
        <f>SUM(F8:F25)</f>
        <v>0</v>
      </c>
    </row>
  </sheetData>
  <mergeCells count="2">
    <mergeCell ref="A4:F4"/>
    <mergeCell ref="B2:F2"/>
  </mergeCells>
  <phoneticPr fontId="0" type="noConversion"/>
  <printOptions horizontalCentered="1"/>
  <pageMargins left="0.39370078740157483" right="0.39370078740157483" top="1.2204724409448819" bottom="0.98425196850393704" header="0.78740157480314965" footer="0.78740157480314965"/>
  <pageSetup paperSize="9" scale="88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19"/>
  <sheetViews>
    <sheetView topLeftCell="A13" zoomScale="120" zoomScaleNormal="120" workbookViewId="0">
      <selection activeCell="H18" sqref="H18"/>
    </sheetView>
  </sheetViews>
  <sheetFormatPr defaultRowHeight="12.75" x14ac:dyDescent="0.2"/>
  <cols>
    <col min="1" max="1" width="38.6640625" customWidth="1"/>
    <col min="2" max="5" width="13.83203125" customWidth="1"/>
    <col min="6" max="6" width="11" bestFit="1" customWidth="1"/>
    <col min="7" max="7" width="16.5" customWidth="1"/>
  </cols>
  <sheetData>
    <row r="1" spans="1:5" ht="15" x14ac:dyDescent="0.25">
      <c r="A1" s="882" t="str">
        <f>CONCATENATE("8. melléklet ",[1]ALAPADATOK!A7," ",[1]ALAPADATOK!B7," ",[1]ALAPADATOK!C7," ",[1]ALAPADATOK!D7," ",[1]ALAPADATOK!E7," ",[1]ALAPADATOK!F7," ",[1]ALAPADATOK!G7," ",[1]ALAPADATOK!H7)</f>
        <v>8. melléklet a … / 2019 ( … ) önkormányzati rendelethez</v>
      </c>
      <c r="B1" s="909"/>
      <c r="C1" s="909"/>
      <c r="D1" s="909"/>
      <c r="E1" s="909"/>
    </row>
    <row r="2" spans="1:5" ht="11.1" customHeight="1" x14ac:dyDescent="0.25">
      <c r="A2" s="644"/>
      <c r="B2" s="645"/>
      <c r="C2" s="645"/>
      <c r="D2" s="645"/>
      <c r="E2" s="645"/>
    </row>
    <row r="3" spans="1:5" ht="15.75" x14ac:dyDescent="0.25">
      <c r="A3" s="913" t="s">
        <v>668</v>
      </c>
      <c r="B3" s="913"/>
      <c r="C3" s="913"/>
      <c r="D3" s="913"/>
      <c r="E3" s="913"/>
    </row>
    <row r="4" spans="1:5" ht="15.75" x14ac:dyDescent="0.25">
      <c r="A4" s="913" t="s">
        <v>669</v>
      </c>
      <c r="B4" s="913"/>
      <c r="C4" s="913"/>
      <c r="D4" s="913"/>
      <c r="E4" s="913"/>
    </row>
    <row r="5" spans="1:5" ht="15.75" x14ac:dyDescent="0.25">
      <c r="A5" s="469" t="s">
        <v>137</v>
      </c>
      <c r="B5" s="910" t="s">
        <v>974</v>
      </c>
      <c r="C5" s="910"/>
      <c r="D5" s="910"/>
      <c r="E5" s="910"/>
    </row>
    <row r="6" spans="1:5" ht="14.25" thickBot="1" x14ac:dyDescent="0.3">
      <c r="A6" s="136"/>
      <c r="B6" s="136"/>
      <c r="C6" s="136"/>
      <c r="D6" s="911" t="str">
        <f>[1]KV_7.sz.mell.!F5</f>
        <v>Forintban!</v>
      </c>
      <c r="E6" s="911"/>
    </row>
    <row r="7" spans="1:5" ht="15.2" customHeight="1" thickBot="1" x14ac:dyDescent="0.25">
      <c r="A7" s="547" t="s">
        <v>130</v>
      </c>
      <c r="B7" s="548" t="str">
        <f>CONCATENATE((LEFT([1]KV_ÖSSZEFÜGGÉSEK!A5,4)),".")</f>
        <v>2019.</v>
      </c>
      <c r="C7" s="548" t="str">
        <f>CONCATENATE((LEFT([1]KV_ÖSSZEFÜGGÉSEK!A5,4))+1,".")</f>
        <v>2020.</v>
      </c>
      <c r="D7" s="548" t="str">
        <f>CONCATENATE((LEFT([1]KV_ÖSSZEFÜGGÉSEK!A5,4))+1,". után")</f>
        <v>2020. után</v>
      </c>
      <c r="E7" s="549" t="s">
        <v>50</v>
      </c>
    </row>
    <row r="8" spans="1:5" x14ac:dyDescent="0.2">
      <c r="A8" s="178" t="s">
        <v>131</v>
      </c>
      <c r="B8" s="72"/>
      <c r="C8" s="72"/>
      <c r="D8" s="72"/>
      <c r="E8" s="179">
        <f t="shared" ref="E8:E14" si="0">SUM(B8:D8)</f>
        <v>0</v>
      </c>
    </row>
    <row r="9" spans="1:5" x14ac:dyDescent="0.2">
      <c r="A9" s="180" t="s">
        <v>143</v>
      </c>
      <c r="B9" s="73"/>
      <c r="C9" s="73"/>
      <c r="D9" s="73"/>
      <c r="E9" s="181">
        <f t="shared" si="0"/>
        <v>0</v>
      </c>
    </row>
    <row r="10" spans="1:5" x14ac:dyDescent="0.2">
      <c r="A10" s="182" t="s">
        <v>132</v>
      </c>
      <c r="B10" s="74">
        <v>15540913</v>
      </c>
      <c r="C10" s="74"/>
      <c r="D10" s="74"/>
      <c r="E10" s="183">
        <f t="shared" si="0"/>
        <v>15540913</v>
      </c>
    </row>
    <row r="11" spans="1:5" x14ac:dyDescent="0.2">
      <c r="A11" s="182" t="s">
        <v>145</v>
      </c>
      <c r="B11" s="74"/>
      <c r="C11" s="74"/>
      <c r="D11" s="74"/>
      <c r="E11" s="183">
        <f t="shared" si="0"/>
        <v>0</v>
      </c>
    </row>
    <row r="12" spans="1:5" x14ac:dyDescent="0.2">
      <c r="A12" s="182" t="s">
        <v>133</v>
      </c>
      <c r="B12" s="74"/>
      <c r="C12" s="74"/>
      <c r="D12" s="74"/>
      <c r="E12" s="183">
        <f t="shared" si="0"/>
        <v>0</v>
      </c>
    </row>
    <row r="13" spans="1:5" x14ac:dyDescent="0.2">
      <c r="A13" s="182" t="s">
        <v>134</v>
      </c>
      <c r="B13" s="74"/>
      <c r="C13" s="74"/>
      <c r="D13" s="74"/>
      <c r="E13" s="183">
        <f t="shared" si="0"/>
        <v>0</v>
      </c>
    </row>
    <row r="14" spans="1:5" ht="13.5" thickBot="1" x14ac:dyDescent="0.25">
      <c r="A14" s="75"/>
      <c r="B14" s="76"/>
      <c r="C14" s="76"/>
      <c r="D14" s="76"/>
      <c r="E14" s="183">
        <f t="shared" si="0"/>
        <v>0</v>
      </c>
    </row>
    <row r="15" spans="1:5" ht="13.5" thickBot="1" x14ac:dyDescent="0.25">
      <c r="A15" s="184" t="s">
        <v>136</v>
      </c>
      <c r="B15" s="185">
        <f>B8+SUM(B10:B14)</f>
        <v>15540913</v>
      </c>
      <c r="C15" s="185">
        <f>C8+SUM(C10:C14)</f>
        <v>0</v>
      </c>
      <c r="D15" s="185">
        <f>D8+SUM(D10:D14)</f>
        <v>0</v>
      </c>
      <c r="E15" s="186">
        <f>E8+SUM(E10:E14)</f>
        <v>15540913</v>
      </c>
    </row>
    <row r="16" spans="1:5" ht="13.5" thickBot="1" x14ac:dyDescent="0.25">
      <c r="A16" s="40"/>
      <c r="B16" s="40"/>
      <c r="C16" s="40"/>
      <c r="D16" s="40"/>
      <c r="E16" s="40"/>
    </row>
    <row r="17" spans="1:5" ht="15.2" customHeight="1" thickBot="1" x14ac:dyDescent="0.25">
      <c r="A17" s="175" t="s">
        <v>135</v>
      </c>
      <c r="B17" s="176" t="str">
        <f>+B7</f>
        <v>2019.</v>
      </c>
      <c r="C17" s="176" t="str">
        <f>+C7</f>
        <v>2020.</v>
      </c>
      <c r="D17" s="176" t="str">
        <f>+D7</f>
        <v>2020. után</v>
      </c>
      <c r="E17" s="177" t="s">
        <v>50</v>
      </c>
    </row>
    <row r="18" spans="1:5" x14ac:dyDescent="0.2">
      <c r="A18" s="178" t="s">
        <v>139</v>
      </c>
      <c r="B18" s="72"/>
      <c r="C18" s="72"/>
      <c r="D18" s="72"/>
      <c r="E18" s="179">
        <f t="shared" ref="E18:E23" si="1">SUM(B18:D18)</f>
        <v>0</v>
      </c>
    </row>
    <row r="19" spans="1:5" x14ac:dyDescent="0.2">
      <c r="A19" s="187" t="s">
        <v>140</v>
      </c>
      <c r="B19" s="74">
        <v>128008000</v>
      </c>
      <c r="C19" s="74">
        <v>45262500</v>
      </c>
      <c r="D19" s="74"/>
      <c r="E19" s="183">
        <f t="shared" si="1"/>
        <v>173270500</v>
      </c>
    </row>
    <row r="20" spans="1:5" x14ac:dyDescent="0.2">
      <c r="A20" s="182" t="s">
        <v>141</v>
      </c>
      <c r="B20" s="74">
        <v>11865228</v>
      </c>
      <c r="C20" s="74">
        <v>13466339</v>
      </c>
      <c r="D20" s="74"/>
      <c r="E20" s="183">
        <f t="shared" si="1"/>
        <v>25331567</v>
      </c>
    </row>
    <row r="21" spans="1:5" x14ac:dyDescent="0.2">
      <c r="A21" s="182" t="s">
        <v>142</v>
      </c>
      <c r="B21" s="74"/>
      <c r="C21" s="74"/>
      <c r="D21" s="74"/>
      <c r="E21" s="183">
        <f t="shared" si="1"/>
        <v>0</v>
      </c>
    </row>
    <row r="22" spans="1:5" x14ac:dyDescent="0.2">
      <c r="A22" s="77"/>
      <c r="B22" s="74"/>
      <c r="C22" s="74"/>
      <c r="D22" s="74"/>
      <c r="E22" s="183">
        <f t="shared" si="1"/>
        <v>0</v>
      </c>
    </row>
    <row r="23" spans="1:5" ht="13.5" thickBot="1" x14ac:dyDescent="0.25">
      <c r="A23" s="75"/>
      <c r="B23" s="76"/>
      <c r="C23" s="76"/>
      <c r="D23" s="76"/>
      <c r="E23" s="183">
        <f t="shared" si="1"/>
        <v>0</v>
      </c>
    </row>
    <row r="24" spans="1:5" ht="13.5" thickBot="1" x14ac:dyDescent="0.25">
      <c r="A24" s="184" t="s">
        <v>52</v>
      </c>
      <c r="B24" s="185">
        <f>SUM(B18:B23)</f>
        <v>139873228</v>
      </c>
      <c r="C24" s="185">
        <f>SUM(C18:C23)</f>
        <v>58728839</v>
      </c>
      <c r="D24" s="185">
        <f>SUM(D18:D23)</f>
        <v>0</v>
      </c>
      <c r="E24" s="186">
        <f>SUM(E18:E23)</f>
        <v>198602067</v>
      </c>
    </row>
    <row r="26" spans="1:5" ht="15.75" x14ac:dyDescent="0.25">
      <c r="A26" s="469" t="s">
        <v>137</v>
      </c>
      <c r="B26" s="910" t="s">
        <v>975</v>
      </c>
      <c r="C26" s="910"/>
      <c r="D26" s="910"/>
      <c r="E26" s="910"/>
    </row>
    <row r="27" spans="1:5" ht="14.25" thickBot="1" x14ac:dyDescent="0.3">
      <c r="D27" s="912" t="str">
        <f>D6</f>
        <v>Forintban!</v>
      </c>
      <c r="E27" s="912"/>
    </row>
    <row r="28" spans="1:5" ht="13.5" thickBot="1" x14ac:dyDescent="0.25">
      <c r="A28" s="175" t="s">
        <v>130</v>
      </c>
      <c r="B28" s="176" t="str">
        <f>+B17</f>
        <v>2019.</v>
      </c>
      <c r="C28" s="176" t="str">
        <f>+C17</f>
        <v>2020.</v>
      </c>
      <c r="D28" s="176" t="str">
        <f>+D17</f>
        <v>2020. után</v>
      </c>
      <c r="E28" s="177" t="s">
        <v>50</v>
      </c>
    </row>
    <row r="29" spans="1:5" x14ac:dyDescent="0.2">
      <c r="A29" s="178" t="s">
        <v>131</v>
      </c>
      <c r="B29" s="72"/>
      <c r="C29" s="72"/>
      <c r="D29" s="72"/>
      <c r="E29" s="179">
        <f t="shared" ref="E29:E35" si="2">SUM(B29:D29)</f>
        <v>0</v>
      </c>
    </row>
    <row r="30" spans="1:5" x14ac:dyDescent="0.2">
      <c r="A30" s="180" t="s">
        <v>143</v>
      </c>
      <c r="B30" s="73"/>
      <c r="C30" s="73"/>
      <c r="D30" s="73"/>
      <c r="E30" s="181">
        <f t="shared" si="2"/>
        <v>0</v>
      </c>
    </row>
    <row r="31" spans="1:5" x14ac:dyDescent="0.2">
      <c r="A31" s="182" t="s">
        <v>132</v>
      </c>
      <c r="B31" s="74">
        <v>45690071</v>
      </c>
      <c r="C31" s="74"/>
      <c r="D31" s="74"/>
      <c r="E31" s="183">
        <f t="shared" si="2"/>
        <v>45690071</v>
      </c>
    </row>
    <row r="32" spans="1:5" x14ac:dyDescent="0.2">
      <c r="A32" s="182" t="s">
        <v>145</v>
      </c>
      <c r="B32" s="74"/>
      <c r="C32" s="74"/>
      <c r="D32" s="74"/>
      <c r="E32" s="183">
        <f t="shared" si="2"/>
        <v>0</v>
      </c>
    </row>
    <row r="33" spans="1:5" x14ac:dyDescent="0.2">
      <c r="A33" s="182" t="s">
        <v>133</v>
      </c>
      <c r="B33" s="74"/>
      <c r="C33" s="74"/>
      <c r="D33" s="74"/>
      <c r="E33" s="183">
        <f t="shared" si="2"/>
        <v>0</v>
      </c>
    </row>
    <row r="34" spans="1:5" x14ac:dyDescent="0.2">
      <c r="A34" s="182" t="s">
        <v>134</v>
      </c>
      <c r="B34" s="74"/>
      <c r="C34" s="74"/>
      <c r="D34" s="74"/>
      <c r="E34" s="183">
        <f t="shared" si="2"/>
        <v>0</v>
      </c>
    </row>
    <row r="35" spans="1:5" ht="13.5" thickBot="1" x14ac:dyDescent="0.25">
      <c r="A35" s="75"/>
      <c r="B35" s="76"/>
      <c r="C35" s="76"/>
      <c r="D35" s="76"/>
      <c r="E35" s="183">
        <f t="shared" si="2"/>
        <v>0</v>
      </c>
    </row>
    <row r="36" spans="1:5" ht="13.5" thickBot="1" x14ac:dyDescent="0.25">
      <c r="A36" s="184" t="s">
        <v>136</v>
      </c>
      <c r="B36" s="185">
        <f>B29+SUM(B31:B35)</f>
        <v>45690071</v>
      </c>
      <c r="C36" s="185">
        <f>C29+SUM(C31:C35)</f>
        <v>0</v>
      </c>
      <c r="D36" s="185">
        <f>D29+SUM(D31:D35)</f>
        <v>0</v>
      </c>
      <c r="E36" s="186">
        <f>E29+SUM(E31:E35)</f>
        <v>45690071</v>
      </c>
    </row>
    <row r="37" spans="1:5" ht="13.5" thickBot="1" x14ac:dyDescent="0.25">
      <c r="A37" s="40"/>
      <c r="B37" s="40"/>
      <c r="C37" s="40"/>
      <c r="D37" s="40"/>
      <c r="E37" s="40"/>
    </row>
    <row r="38" spans="1:5" ht="13.5" thickBot="1" x14ac:dyDescent="0.25">
      <c r="A38" s="175" t="s">
        <v>135</v>
      </c>
      <c r="B38" s="176" t="str">
        <f>+B28</f>
        <v>2019.</v>
      </c>
      <c r="C38" s="176" t="str">
        <f>+C28</f>
        <v>2020.</v>
      </c>
      <c r="D38" s="176" t="str">
        <f>+D28</f>
        <v>2020. után</v>
      </c>
      <c r="E38" s="177" t="s">
        <v>50</v>
      </c>
    </row>
    <row r="39" spans="1:5" x14ac:dyDescent="0.2">
      <c r="A39" s="178" t="s">
        <v>139</v>
      </c>
      <c r="B39" s="72"/>
      <c r="C39" s="72"/>
      <c r="D39" s="72"/>
      <c r="E39" s="179">
        <f>SUM(B39:D39)</f>
        <v>0</v>
      </c>
    </row>
    <row r="40" spans="1:5" x14ac:dyDescent="0.2">
      <c r="A40" s="187" t="s">
        <v>140</v>
      </c>
      <c r="B40" s="74">
        <v>442680473</v>
      </c>
      <c r="C40" s="74"/>
      <c r="D40" s="74"/>
      <c r="E40" s="183">
        <f>SUM(B40:D40)</f>
        <v>442680473</v>
      </c>
    </row>
    <row r="41" spans="1:5" x14ac:dyDescent="0.2">
      <c r="A41" s="182" t="s">
        <v>141</v>
      </c>
      <c r="B41" s="74">
        <v>82504327</v>
      </c>
      <c r="C41" s="74"/>
      <c r="D41" s="74"/>
      <c r="E41" s="183">
        <f>SUM(B41:D41)</f>
        <v>82504327</v>
      </c>
    </row>
    <row r="42" spans="1:5" x14ac:dyDescent="0.2">
      <c r="A42" s="182" t="s">
        <v>142</v>
      </c>
      <c r="B42" s="74"/>
      <c r="C42" s="74"/>
      <c r="D42" s="74"/>
      <c r="E42" s="183">
        <f>SUM(B42:D42)</f>
        <v>0</v>
      </c>
    </row>
    <row r="43" spans="1:5" ht="13.5" thickBot="1" x14ac:dyDescent="0.25">
      <c r="A43" s="75"/>
      <c r="B43" s="76"/>
      <c r="C43" s="76"/>
      <c r="D43" s="76"/>
      <c r="E43" s="183">
        <f>SUM(B43:D43)</f>
        <v>0</v>
      </c>
    </row>
    <row r="44" spans="1:5" ht="13.5" thickBot="1" x14ac:dyDescent="0.25">
      <c r="A44" s="184" t="s">
        <v>52</v>
      </c>
      <c r="B44" s="185">
        <f>SUM(B39:B43)</f>
        <v>525184800</v>
      </c>
      <c r="C44" s="185">
        <f>SUM(C39:C43)</f>
        <v>0</v>
      </c>
      <c r="D44" s="185">
        <f>SUM(D39:D43)</f>
        <v>0</v>
      </c>
      <c r="E44" s="186">
        <f>SUM(E39:E43)</f>
        <v>525184800</v>
      </c>
    </row>
    <row r="46" spans="1:5" ht="15.75" x14ac:dyDescent="0.25">
      <c r="A46" s="469" t="s">
        <v>137</v>
      </c>
      <c r="B46" s="910" t="s">
        <v>976</v>
      </c>
      <c r="C46" s="910"/>
      <c r="D46" s="910"/>
      <c r="E46" s="910"/>
    </row>
    <row r="47" spans="1:5" ht="14.25" thickBot="1" x14ac:dyDescent="0.3">
      <c r="D47" s="914">
        <f>D22</f>
        <v>0</v>
      </c>
      <c r="E47" s="914"/>
    </row>
    <row r="48" spans="1:5" ht="13.5" thickBot="1" x14ac:dyDescent="0.25">
      <c r="A48" s="175" t="s">
        <v>130</v>
      </c>
      <c r="B48" s="176" t="str">
        <f>+B38</f>
        <v>2019.</v>
      </c>
      <c r="C48" s="176" t="str">
        <f>+C38</f>
        <v>2020.</v>
      </c>
      <c r="D48" s="176" t="str">
        <f>+D38</f>
        <v>2020. után</v>
      </c>
      <c r="E48" s="177" t="s">
        <v>50</v>
      </c>
    </row>
    <row r="49" spans="1:5" x14ac:dyDescent="0.2">
      <c r="A49" s="178" t="s">
        <v>131</v>
      </c>
      <c r="B49" s="72"/>
      <c r="C49" s="72"/>
      <c r="D49" s="72"/>
      <c r="E49" s="179">
        <f t="shared" ref="E49:E55" si="3">SUM(B49:D49)</f>
        <v>0</v>
      </c>
    </row>
    <row r="50" spans="1:5" x14ac:dyDescent="0.2">
      <c r="A50" s="180" t="s">
        <v>143</v>
      </c>
      <c r="B50" s="73"/>
      <c r="C50" s="73"/>
      <c r="D50" s="73"/>
      <c r="E50" s="181">
        <f t="shared" si="3"/>
        <v>0</v>
      </c>
    </row>
    <row r="51" spans="1:5" x14ac:dyDescent="0.2">
      <c r="A51" s="182" t="s">
        <v>132</v>
      </c>
      <c r="B51" s="74">
        <v>1695666</v>
      </c>
      <c r="C51" s="74"/>
      <c r="D51" s="74"/>
      <c r="E51" s="183">
        <f t="shared" si="3"/>
        <v>1695666</v>
      </c>
    </row>
    <row r="52" spans="1:5" x14ac:dyDescent="0.2">
      <c r="A52" s="182" t="s">
        <v>145</v>
      </c>
      <c r="B52" s="74"/>
      <c r="C52" s="74"/>
      <c r="D52" s="74"/>
      <c r="E52" s="183">
        <f t="shared" si="3"/>
        <v>0</v>
      </c>
    </row>
    <row r="53" spans="1:5" x14ac:dyDescent="0.2">
      <c r="A53" s="182" t="s">
        <v>133</v>
      </c>
      <c r="B53" s="74"/>
      <c r="C53" s="74"/>
      <c r="D53" s="74"/>
      <c r="E53" s="183">
        <f t="shared" si="3"/>
        <v>0</v>
      </c>
    </row>
    <row r="54" spans="1:5" x14ac:dyDescent="0.2">
      <c r="A54" s="182" t="s">
        <v>134</v>
      </c>
      <c r="B54" s="74"/>
      <c r="C54" s="74"/>
      <c r="D54" s="74"/>
      <c r="E54" s="183">
        <f t="shared" si="3"/>
        <v>0</v>
      </c>
    </row>
    <row r="55" spans="1:5" ht="13.5" thickBot="1" x14ac:dyDescent="0.25">
      <c r="A55" s="75"/>
      <c r="B55" s="76"/>
      <c r="C55" s="76"/>
      <c r="D55" s="76"/>
      <c r="E55" s="183">
        <f t="shared" si="3"/>
        <v>0</v>
      </c>
    </row>
    <row r="56" spans="1:5" ht="13.5" thickBot="1" x14ac:dyDescent="0.25">
      <c r="A56" s="184" t="s">
        <v>136</v>
      </c>
      <c r="B56" s="185">
        <f>B49+SUM(B51:B55)</f>
        <v>1695666</v>
      </c>
      <c r="C56" s="185">
        <f>C49+SUM(C51:C55)</f>
        <v>0</v>
      </c>
      <c r="D56" s="185">
        <f>D49+SUM(D51:D55)</f>
        <v>0</v>
      </c>
      <c r="E56" s="186">
        <f>E49+SUM(E51:E55)</f>
        <v>1695666</v>
      </c>
    </row>
    <row r="57" spans="1:5" ht="13.5" thickBot="1" x14ac:dyDescent="0.25">
      <c r="A57" s="40"/>
      <c r="B57" s="40"/>
      <c r="C57" s="40"/>
      <c r="D57" s="40"/>
      <c r="E57" s="40"/>
    </row>
    <row r="58" spans="1:5" ht="13.5" thickBot="1" x14ac:dyDescent="0.25">
      <c r="A58" s="175" t="s">
        <v>135</v>
      </c>
      <c r="B58" s="176" t="s">
        <v>977</v>
      </c>
      <c r="C58" s="176" t="str">
        <f>+C48</f>
        <v>2020.</v>
      </c>
      <c r="D58" s="176" t="str">
        <f>+D48</f>
        <v>2020. után</v>
      </c>
      <c r="E58" s="177" t="s">
        <v>50</v>
      </c>
    </row>
    <row r="59" spans="1:5" x14ac:dyDescent="0.2">
      <c r="A59" s="178" t="s">
        <v>139</v>
      </c>
      <c r="B59" s="72"/>
      <c r="C59" s="72"/>
      <c r="D59" s="72"/>
      <c r="E59" s="179">
        <f t="shared" ref="E59:E65" si="4">SUM(B59:D59)</f>
        <v>0</v>
      </c>
    </row>
    <row r="60" spans="1:5" x14ac:dyDescent="0.2">
      <c r="A60" s="187" t="s">
        <v>140</v>
      </c>
      <c r="B60" s="74">
        <v>14983460</v>
      </c>
      <c r="C60" s="74"/>
      <c r="D60" s="74"/>
      <c r="E60" s="183">
        <f t="shared" si="4"/>
        <v>14983460</v>
      </c>
    </row>
    <row r="61" spans="1:5" x14ac:dyDescent="0.2">
      <c r="A61" s="182" t="s">
        <v>141</v>
      </c>
      <c r="B61" s="74">
        <v>3294380</v>
      </c>
      <c r="C61" s="74"/>
      <c r="D61" s="74"/>
      <c r="E61" s="183">
        <f t="shared" si="4"/>
        <v>3294380</v>
      </c>
    </row>
    <row r="62" spans="1:5" x14ac:dyDescent="0.2">
      <c r="A62" s="182" t="s">
        <v>142</v>
      </c>
      <c r="B62" s="74"/>
      <c r="C62" s="74"/>
      <c r="D62" s="74"/>
      <c r="E62" s="183">
        <f t="shared" si="4"/>
        <v>0</v>
      </c>
    </row>
    <row r="63" spans="1:5" x14ac:dyDescent="0.2">
      <c r="A63" s="77"/>
      <c r="B63" s="74"/>
      <c r="C63" s="74"/>
      <c r="D63" s="74"/>
      <c r="E63" s="183">
        <f t="shared" si="4"/>
        <v>0</v>
      </c>
    </row>
    <row r="64" spans="1:5" x14ac:dyDescent="0.2">
      <c r="A64" s="77"/>
      <c r="B64" s="74"/>
      <c r="C64" s="74"/>
      <c r="D64" s="74"/>
      <c r="E64" s="183">
        <f t="shared" si="4"/>
        <v>0</v>
      </c>
    </row>
    <row r="65" spans="1:5" ht="13.5" thickBot="1" x14ac:dyDescent="0.25">
      <c r="A65" s="75"/>
      <c r="B65" s="76"/>
      <c r="C65" s="76"/>
      <c r="D65" s="76"/>
      <c r="E65" s="183">
        <f t="shared" si="4"/>
        <v>0</v>
      </c>
    </row>
    <row r="66" spans="1:5" ht="13.5" thickBot="1" x14ac:dyDescent="0.25">
      <c r="A66" s="184" t="s">
        <v>52</v>
      </c>
      <c r="B66" s="185">
        <f>SUM(B59:B65)</f>
        <v>18277840</v>
      </c>
      <c r="C66" s="185">
        <f>SUM(C59:C65)</f>
        <v>0</v>
      </c>
      <c r="D66" s="185">
        <f>SUM(D59:D65)</f>
        <v>0</v>
      </c>
      <c r="E66" s="186">
        <f>SUM(E59:E65)</f>
        <v>18277840</v>
      </c>
    </row>
    <row r="68" spans="1:5" ht="28.5" customHeight="1" x14ac:dyDescent="0.25">
      <c r="A68" s="469" t="s">
        <v>137</v>
      </c>
      <c r="B68" s="915" t="s">
        <v>978</v>
      </c>
      <c r="C68" s="916"/>
      <c r="D68" s="916"/>
      <c r="E68" s="916"/>
    </row>
    <row r="69" spans="1:5" ht="14.25" thickBot="1" x14ac:dyDescent="0.3">
      <c r="D69" s="914">
        <f>D43</f>
        <v>0</v>
      </c>
      <c r="E69" s="914"/>
    </row>
    <row r="70" spans="1:5" ht="13.5" thickBot="1" x14ac:dyDescent="0.25">
      <c r="A70" s="175" t="s">
        <v>130</v>
      </c>
      <c r="B70" s="176" t="s">
        <v>977</v>
      </c>
      <c r="C70" s="176" t="s">
        <v>979</v>
      </c>
      <c r="D70" s="176" t="s">
        <v>980</v>
      </c>
      <c r="E70" s="177" t="s">
        <v>50</v>
      </c>
    </row>
    <row r="71" spans="1:5" x14ac:dyDescent="0.2">
      <c r="A71" s="178" t="s">
        <v>131</v>
      </c>
      <c r="B71" s="72"/>
      <c r="C71" s="72"/>
      <c r="D71" s="72"/>
      <c r="E71" s="179">
        <f t="shared" ref="E71:E77" si="5">SUM(B71:D71)</f>
        <v>0</v>
      </c>
    </row>
    <row r="72" spans="1:5" x14ac:dyDescent="0.2">
      <c r="A72" s="180" t="s">
        <v>143</v>
      </c>
      <c r="B72" s="73"/>
      <c r="C72" s="73"/>
      <c r="D72" s="73"/>
      <c r="E72" s="181">
        <f t="shared" si="5"/>
        <v>0</v>
      </c>
    </row>
    <row r="73" spans="1:5" x14ac:dyDescent="0.2">
      <c r="A73" s="182" t="s">
        <v>132</v>
      </c>
      <c r="B73" s="74"/>
      <c r="C73" s="74"/>
      <c r="D73" s="74"/>
      <c r="E73" s="183">
        <f t="shared" si="5"/>
        <v>0</v>
      </c>
    </row>
    <row r="74" spans="1:5" x14ac:dyDescent="0.2">
      <c r="A74" s="182" t="s">
        <v>145</v>
      </c>
      <c r="B74" s="74"/>
      <c r="C74" s="74"/>
      <c r="D74" s="74"/>
      <c r="E74" s="183">
        <f t="shared" si="5"/>
        <v>0</v>
      </c>
    </row>
    <row r="75" spans="1:5" x14ac:dyDescent="0.2">
      <c r="A75" s="182" t="s">
        <v>133</v>
      </c>
      <c r="B75" s="74"/>
      <c r="C75" s="74"/>
      <c r="D75" s="74"/>
      <c r="E75" s="183">
        <f t="shared" si="5"/>
        <v>0</v>
      </c>
    </row>
    <row r="76" spans="1:5" x14ac:dyDescent="0.2">
      <c r="A76" s="182" t="s">
        <v>134</v>
      </c>
      <c r="B76" s="74"/>
      <c r="C76" s="74"/>
      <c r="D76" s="74"/>
      <c r="E76" s="183">
        <f t="shared" si="5"/>
        <v>0</v>
      </c>
    </row>
    <row r="77" spans="1:5" ht="13.5" thickBot="1" x14ac:dyDescent="0.25">
      <c r="A77" s="75"/>
      <c r="B77" s="76"/>
      <c r="C77" s="76"/>
      <c r="D77" s="76"/>
      <c r="E77" s="183">
        <f t="shared" si="5"/>
        <v>0</v>
      </c>
    </row>
    <row r="78" spans="1:5" ht="13.5" thickBot="1" x14ac:dyDescent="0.25">
      <c r="A78" s="184" t="s">
        <v>136</v>
      </c>
      <c r="B78" s="185">
        <f>B71+SUM(B73:B77)</f>
        <v>0</v>
      </c>
      <c r="C78" s="185">
        <f>C71+SUM(C73:C77)</f>
        <v>0</v>
      </c>
      <c r="D78" s="185">
        <f>D71+SUM(D73:D77)</f>
        <v>0</v>
      </c>
      <c r="E78" s="186">
        <f>E71+SUM(E73:E77)</f>
        <v>0</v>
      </c>
    </row>
    <row r="79" spans="1:5" ht="13.5" thickBot="1" x14ac:dyDescent="0.25">
      <c r="A79" s="40"/>
      <c r="B79" s="40"/>
      <c r="C79" s="40"/>
      <c r="D79" s="40"/>
      <c r="E79" s="40"/>
    </row>
    <row r="80" spans="1:5" ht="13.5" thickBot="1" x14ac:dyDescent="0.25">
      <c r="A80" s="175" t="s">
        <v>135</v>
      </c>
      <c r="B80" s="176" t="str">
        <f>+B70</f>
        <v>2019.</v>
      </c>
      <c r="C80" s="176" t="str">
        <f>+C70</f>
        <v>2020.</v>
      </c>
      <c r="D80" s="176" t="str">
        <f>+D70</f>
        <v>2020. után</v>
      </c>
      <c r="E80" s="177" t="s">
        <v>50</v>
      </c>
    </row>
    <row r="81" spans="1:5" x14ac:dyDescent="0.2">
      <c r="A81" s="178" t="s">
        <v>139</v>
      </c>
      <c r="B81" s="72"/>
      <c r="C81" s="72"/>
      <c r="D81" s="72"/>
      <c r="E81" s="179">
        <f t="shared" ref="E81:E87" si="6">SUM(B81:D81)</f>
        <v>0</v>
      </c>
    </row>
    <row r="82" spans="1:5" x14ac:dyDescent="0.2">
      <c r="A82" s="187" t="s">
        <v>140</v>
      </c>
      <c r="B82" s="74"/>
      <c r="C82" s="74"/>
      <c r="D82" s="74"/>
      <c r="E82" s="183">
        <f t="shared" si="6"/>
        <v>0</v>
      </c>
    </row>
    <row r="83" spans="1:5" x14ac:dyDescent="0.2">
      <c r="A83" s="182" t="s">
        <v>141</v>
      </c>
      <c r="B83" s="74">
        <v>3301999</v>
      </c>
      <c r="C83" s="74"/>
      <c r="D83" s="74"/>
      <c r="E83" s="183">
        <f t="shared" si="6"/>
        <v>3301999</v>
      </c>
    </row>
    <row r="84" spans="1:5" x14ac:dyDescent="0.2">
      <c r="A84" s="182" t="s">
        <v>142</v>
      </c>
      <c r="B84" s="74"/>
      <c r="C84" s="74"/>
      <c r="D84" s="74"/>
      <c r="E84" s="183">
        <f t="shared" si="6"/>
        <v>0</v>
      </c>
    </row>
    <row r="85" spans="1:5" x14ac:dyDescent="0.2">
      <c r="A85" s="77"/>
      <c r="B85" s="74"/>
      <c r="C85" s="74"/>
      <c r="D85" s="74"/>
      <c r="E85" s="183">
        <f t="shared" si="6"/>
        <v>0</v>
      </c>
    </row>
    <row r="86" spans="1:5" x14ac:dyDescent="0.2">
      <c r="A86" s="77"/>
      <c r="B86" s="74"/>
      <c r="C86" s="74"/>
      <c r="D86" s="74"/>
      <c r="E86" s="183">
        <f t="shared" si="6"/>
        <v>0</v>
      </c>
    </row>
    <row r="87" spans="1:5" ht="13.5" thickBot="1" x14ac:dyDescent="0.25">
      <c r="A87" s="75"/>
      <c r="B87" s="76"/>
      <c r="C87" s="76"/>
      <c r="D87" s="76"/>
      <c r="E87" s="183">
        <f t="shared" si="6"/>
        <v>0</v>
      </c>
    </row>
    <row r="88" spans="1:5" ht="13.5" thickBot="1" x14ac:dyDescent="0.25">
      <c r="A88" s="184" t="s">
        <v>52</v>
      </c>
      <c r="B88" s="185">
        <f>SUM(B81:B87)</f>
        <v>3301999</v>
      </c>
      <c r="C88" s="185">
        <f>SUM(C81:C87)</f>
        <v>0</v>
      </c>
      <c r="D88" s="185">
        <f>SUM(D81:D87)</f>
        <v>0</v>
      </c>
      <c r="E88" s="186">
        <f>SUM(E81:E87)</f>
        <v>3301999</v>
      </c>
    </row>
    <row r="90" spans="1:5" ht="28.5" customHeight="1" x14ac:dyDescent="0.25">
      <c r="A90" s="469" t="s">
        <v>137</v>
      </c>
      <c r="B90" s="915" t="s">
        <v>981</v>
      </c>
      <c r="C90" s="916"/>
      <c r="D90" s="916"/>
      <c r="E90" s="916"/>
    </row>
    <row r="91" spans="1:5" ht="14.25" thickBot="1" x14ac:dyDescent="0.3">
      <c r="D91" s="914">
        <f>D65</f>
        <v>0</v>
      </c>
      <c r="E91" s="914"/>
    </row>
    <row r="92" spans="1:5" ht="13.5" thickBot="1" x14ac:dyDescent="0.25">
      <c r="A92" s="175" t="s">
        <v>130</v>
      </c>
      <c r="B92" s="176" t="s">
        <v>977</v>
      </c>
      <c r="C92" s="176" t="s">
        <v>979</v>
      </c>
      <c r="D92" s="176" t="s">
        <v>980</v>
      </c>
      <c r="E92" s="177" t="s">
        <v>50</v>
      </c>
    </row>
    <row r="93" spans="1:5" x14ac:dyDescent="0.2">
      <c r="A93" s="178" t="s">
        <v>131</v>
      </c>
      <c r="B93" s="72"/>
      <c r="C93" s="72"/>
      <c r="D93" s="72"/>
      <c r="E93" s="179">
        <f t="shared" ref="E93:E99" si="7">SUM(B93:D93)</f>
        <v>0</v>
      </c>
    </row>
    <row r="94" spans="1:5" x14ac:dyDescent="0.2">
      <c r="A94" s="180" t="s">
        <v>143</v>
      </c>
      <c r="B94" s="73"/>
      <c r="C94" s="73"/>
      <c r="D94" s="73"/>
      <c r="E94" s="181">
        <f t="shared" si="7"/>
        <v>0</v>
      </c>
    </row>
    <row r="95" spans="1:5" x14ac:dyDescent="0.2">
      <c r="A95" s="182" t="s">
        <v>132</v>
      </c>
      <c r="B95" s="74">
        <v>62140504</v>
      </c>
      <c r="C95" s="74"/>
      <c r="D95" s="74"/>
      <c r="E95" s="183">
        <f t="shared" si="7"/>
        <v>62140504</v>
      </c>
    </row>
    <row r="96" spans="1:5" x14ac:dyDescent="0.2">
      <c r="A96" s="182" t="s">
        <v>145</v>
      </c>
      <c r="B96" s="74"/>
      <c r="C96" s="74"/>
      <c r="D96" s="74"/>
      <c r="E96" s="183">
        <f t="shared" si="7"/>
        <v>0</v>
      </c>
    </row>
    <row r="97" spans="1:5" x14ac:dyDescent="0.2">
      <c r="A97" s="182" t="s">
        <v>133</v>
      </c>
      <c r="B97" s="74"/>
      <c r="C97" s="74"/>
      <c r="D97" s="74"/>
      <c r="E97" s="183">
        <f t="shared" si="7"/>
        <v>0</v>
      </c>
    </row>
    <row r="98" spans="1:5" x14ac:dyDescent="0.2">
      <c r="A98" s="182" t="s">
        <v>134</v>
      </c>
      <c r="B98" s="74">
        <v>22438099</v>
      </c>
      <c r="C98" s="74"/>
      <c r="D98" s="74"/>
      <c r="E98" s="183">
        <f t="shared" si="7"/>
        <v>22438099</v>
      </c>
    </row>
    <row r="99" spans="1:5" ht="13.5" thickBot="1" x14ac:dyDescent="0.25">
      <c r="A99" s="75"/>
      <c r="B99" s="76"/>
      <c r="C99" s="76"/>
      <c r="D99" s="76"/>
      <c r="E99" s="183">
        <f t="shared" si="7"/>
        <v>0</v>
      </c>
    </row>
    <row r="100" spans="1:5" ht="13.5" thickBot="1" x14ac:dyDescent="0.25">
      <c r="A100" s="184" t="s">
        <v>136</v>
      </c>
      <c r="B100" s="185">
        <f>B93+SUM(B95:B99)</f>
        <v>84578603</v>
      </c>
      <c r="C100" s="185">
        <f>C93+SUM(C95:C99)</f>
        <v>0</v>
      </c>
      <c r="D100" s="185">
        <f>D93+SUM(D95:D99)</f>
        <v>0</v>
      </c>
      <c r="E100" s="186">
        <f>E93+SUM(E95:E99)</f>
        <v>84578603</v>
      </c>
    </row>
    <row r="101" spans="1:5" ht="13.5" thickBot="1" x14ac:dyDescent="0.25">
      <c r="A101" s="40"/>
      <c r="B101" s="40"/>
      <c r="C101" s="40"/>
      <c r="D101" s="40"/>
      <c r="E101" s="40"/>
    </row>
    <row r="102" spans="1:5" ht="13.5" thickBot="1" x14ac:dyDescent="0.25">
      <c r="A102" s="175" t="s">
        <v>135</v>
      </c>
      <c r="B102" s="176" t="str">
        <f>+B92</f>
        <v>2019.</v>
      </c>
      <c r="C102" s="176" t="str">
        <f>+C92</f>
        <v>2020.</v>
      </c>
      <c r="D102" s="176" t="str">
        <f>+D92</f>
        <v>2020. után</v>
      </c>
      <c r="E102" s="177" t="s">
        <v>50</v>
      </c>
    </row>
    <row r="103" spans="1:5" x14ac:dyDescent="0.2">
      <c r="A103" s="178" t="s">
        <v>139</v>
      </c>
      <c r="B103" s="72"/>
      <c r="C103" s="72"/>
      <c r="D103" s="72"/>
      <c r="E103" s="179">
        <f t="shared" ref="E103:E109" si="8">SUM(B103:D103)</f>
        <v>0</v>
      </c>
    </row>
    <row r="104" spans="1:5" x14ac:dyDescent="0.2">
      <c r="A104" s="187" t="s">
        <v>140</v>
      </c>
      <c r="B104" s="74">
        <v>82074553</v>
      </c>
      <c r="C104" s="74"/>
      <c r="D104" s="74"/>
      <c r="E104" s="183">
        <f t="shared" si="8"/>
        <v>82074553</v>
      </c>
    </row>
    <row r="105" spans="1:5" x14ac:dyDescent="0.2">
      <c r="A105" s="182" t="s">
        <v>141</v>
      </c>
      <c r="B105" s="74">
        <v>2507050</v>
      </c>
      <c r="C105" s="74"/>
      <c r="D105" s="74"/>
      <c r="E105" s="183">
        <f t="shared" si="8"/>
        <v>2507050</v>
      </c>
    </row>
    <row r="106" spans="1:5" x14ac:dyDescent="0.2">
      <c r="A106" s="182" t="s">
        <v>142</v>
      </c>
      <c r="B106" s="74"/>
      <c r="C106" s="74"/>
      <c r="D106" s="74"/>
      <c r="E106" s="183">
        <f t="shared" si="8"/>
        <v>0</v>
      </c>
    </row>
    <row r="107" spans="1:5" x14ac:dyDescent="0.2">
      <c r="A107" s="77"/>
      <c r="B107" s="74"/>
      <c r="C107" s="74"/>
      <c r="D107" s="74"/>
      <c r="E107" s="183">
        <f t="shared" si="8"/>
        <v>0</v>
      </c>
    </row>
    <row r="108" spans="1:5" x14ac:dyDescent="0.2">
      <c r="A108" s="77"/>
      <c r="B108" s="74"/>
      <c r="C108" s="74"/>
      <c r="D108" s="74"/>
      <c r="E108" s="183">
        <f t="shared" si="8"/>
        <v>0</v>
      </c>
    </row>
    <row r="109" spans="1:5" ht="13.5" thickBot="1" x14ac:dyDescent="0.25">
      <c r="A109" s="75"/>
      <c r="B109" s="76"/>
      <c r="C109" s="76"/>
      <c r="D109" s="76"/>
      <c r="E109" s="183">
        <f t="shared" si="8"/>
        <v>0</v>
      </c>
    </row>
    <row r="110" spans="1:5" ht="13.5" thickBot="1" x14ac:dyDescent="0.25">
      <c r="A110" s="184" t="s">
        <v>52</v>
      </c>
      <c r="B110" s="185">
        <f>SUM(B103:B109)</f>
        <v>84581603</v>
      </c>
      <c r="C110" s="185">
        <f>SUM(C103:C109)</f>
        <v>0</v>
      </c>
      <c r="D110" s="185">
        <f>SUM(D103:D109)</f>
        <v>0</v>
      </c>
      <c r="E110" s="186">
        <f>SUM(E103:E109)</f>
        <v>84581603</v>
      </c>
    </row>
    <row r="111" spans="1:5" x14ac:dyDescent="0.2">
      <c r="A111" s="136"/>
      <c r="B111" s="136"/>
      <c r="C111" s="136"/>
      <c r="D111" s="136"/>
      <c r="E111" s="136"/>
    </row>
    <row r="112" spans="1:5" x14ac:dyDescent="0.2">
      <c r="A112" s="136"/>
      <c r="B112" s="136"/>
      <c r="C112" s="136"/>
      <c r="D112" s="136"/>
      <c r="E112" s="136"/>
    </row>
    <row r="113" spans="1:5" ht="28.5" customHeight="1" x14ac:dyDescent="0.25">
      <c r="A113" s="469" t="s">
        <v>137</v>
      </c>
      <c r="B113" s="915" t="s">
        <v>1000</v>
      </c>
      <c r="C113" s="916"/>
      <c r="D113" s="916"/>
      <c r="E113" s="916"/>
    </row>
    <row r="114" spans="1:5" ht="14.25" thickBot="1" x14ac:dyDescent="0.3">
      <c r="D114" s="914">
        <f>D88</f>
        <v>0</v>
      </c>
      <c r="E114" s="914"/>
    </row>
    <row r="115" spans="1:5" ht="13.5" thickBot="1" x14ac:dyDescent="0.25">
      <c r="A115" s="175" t="s">
        <v>130</v>
      </c>
      <c r="B115" s="176" t="s">
        <v>977</v>
      </c>
      <c r="C115" s="176" t="s">
        <v>979</v>
      </c>
      <c r="D115" s="176" t="s">
        <v>980</v>
      </c>
      <c r="E115" s="177" t="s">
        <v>50</v>
      </c>
    </row>
    <row r="116" spans="1:5" x14ac:dyDescent="0.2">
      <c r="A116" s="178" t="s">
        <v>131</v>
      </c>
      <c r="B116" s="72"/>
      <c r="C116" s="72"/>
      <c r="D116" s="72"/>
      <c r="E116" s="179">
        <f t="shared" ref="E116:E122" si="9">SUM(B116:D116)</f>
        <v>0</v>
      </c>
    </row>
    <row r="117" spans="1:5" x14ac:dyDescent="0.2">
      <c r="A117" s="180" t="s">
        <v>143</v>
      </c>
      <c r="B117" s="73"/>
      <c r="C117" s="73"/>
      <c r="D117" s="73"/>
      <c r="E117" s="181">
        <f t="shared" si="9"/>
        <v>0</v>
      </c>
    </row>
    <row r="118" spans="1:5" x14ac:dyDescent="0.2">
      <c r="A118" s="182" t="s">
        <v>132</v>
      </c>
      <c r="B118" s="74">
        <v>6995289</v>
      </c>
      <c r="C118" s="74">
        <v>3752401</v>
      </c>
      <c r="D118" s="74"/>
      <c r="E118" s="183">
        <f t="shared" si="9"/>
        <v>10747690</v>
      </c>
    </row>
    <row r="119" spans="1:5" x14ac:dyDescent="0.2">
      <c r="A119" s="182" t="s">
        <v>145</v>
      </c>
      <c r="B119" s="74"/>
      <c r="C119" s="74"/>
      <c r="D119" s="74"/>
      <c r="E119" s="183">
        <f t="shared" si="9"/>
        <v>0</v>
      </c>
    </row>
    <row r="120" spans="1:5" x14ac:dyDescent="0.2">
      <c r="A120" s="182" t="s">
        <v>133</v>
      </c>
      <c r="B120" s="74"/>
      <c r="C120" s="74"/>
      <c r="D120" s="74"/>
      <c r="E120" s="183">
        <f t="shared" si="9"/>
        <v>0</v>
      </c>
    </row>
    <row r="121" spans="1:5" x14ac:dyDescent="0.2">
      <c r="A121" s="182" t="s">
        <v>134</v>
      </c>
      <c r="B121" s="74"/>
      <c r="C121" s="74"/>
      <c r="D121" s="74"/>
      <c r="E121" s="183">
        <f t="shared" si="9"/>
        <v>0</v>
      </c>
    </row>
    <row r="122" spans="1:5" ht="13.5" thickBot="1" x14ac:dyDescent="0.25">
      <c r="A122" s="75"/>
      <c r="B122" s="76"/>
      <c r="C122" s="76"/>
      <c r="D122" s="76"/>
      <c r="E122" s="183">
        <f t="shared" si="9"/>
        <v>0</v>
      </c>
    </row>
    <row r="123" spans="1:5" ht="13.5" thickBot="1" x14ac:dyDescent="0.25">
      <c r="A123" s="184" t="s">
        <v>136</v>
      </c>
      <c r="B123" s="185">
        <f>B116+SUM(B118:B122)</f>
        <v>6995289</v>
      </c>
      <c r="C123" s="185">
        <f>C116+SUM(C118:C122)</f>
        <v>3752401</v>
      </c>
      <c r="D123" s="185">
        <f>D116+SUM(D118:D122)</f>
        <v>0</v>
      </c>
      <c r="E123" s="186">
        <f>E116+SUM(E118:E122)</f>
        <v>10747690</v>
      </c>
    </row>
    <row r="124" spans="1:5" ht="13.5" thickBot="1" x14ac:dyDescent="0.25">
      <c r="A124" s="40"/>
      <c r="B124" s="40"/>
      <c r="C124" s="40"/>
      <c r="D124" s="40"/>
      <c r="E124" s="40"/>
    </row>
    <row r="125" spans="1:5" ht="13.5" thickBot="1" x14ac:dyDescent="0.25">
      <c r="A125" s="175" t="s">
        <v>135</v>
      </c>
      <c r="B125" s="176" t="str">
        <f>+B115</f>
        <v>2019.</v>
      </c>
      <c r="C125" s="176" t="str">
        <f>+C115</f>
        <v>2020.</v>
      </c>
      <c r="D125" s="176" t="str">
        <f>+D115</f>
        <v>2020. után</v>
      </c>
      <c r="E125" s="177" t="s">
        <v>50</v>
      </c>
    </row>
    <row r="126" spans="1:5" x14ac:dyDescent="0.2">
      <c r="A126" s="178" t="s">
        <v>139</v>
      </c>
      <c r="B126" s="72">
        <v>4093440</v>
      </c>
      <c r="C126" s="72">
        <v>2046722</v>
      </c>
      <c r="D126" s="72"/>
      <c r="E126" s="179">
        <f t="shared" ref="E126:E132" si="10">SUM(B126:D126)</f>
        <v>6140162</v>
      </c>
    </row>
    <row r="127" spans="1:5" x14ac:dyDescent="0.2">
      <c r="A127" s="187" t="s">
        <v>140</v>
      </c>
      <c r="B127" s="74">
        <v>2149538</v>
      </c>
      <c r="C127" s="74"/>
      <c r="D127" s="74"/>
      <c r="E127" s="183">
        <f t="shared" si="10"/>
        <v>2149538</v>
      </c>
    </row>
    <row r="128" spans="1:5" x14ac:dyDescent="0.2">
      <c r="A128" s="182" t="s">
        <v>141</v>
      </c>
      <c r="B128" s="74">
        <v>11500000</v>
      </c>
      <c r="C128" s="74">
        <v>1705679</v>
      </c>
      <c r="D128" s="74"/>
      <c r="E128" s="183">
        <f t="shared" si="10"/>
        <v>13205679</v>
      </c>
    </row>
    <row r="129" spans="1:5" x14ac:dyDescent="0.2">
      <c r="A129" s="182" t="s">
        <v>142</v>
      </c>
      <c r="B129" s="74"/>
      <c r="C129" s="74"/>
      <c r="D129" s="74"/>
      <c r="E129" s="183">
        <f t="shared" si="10"/>
        <v>0</v>
      </c>
    </row>
    <row r="130" spans="1:5" x14ac:dyDescent="0.2">
      <c r="A130" s="77"/>
      <c r="B130" s="74"/>
      <c r="C130" s="74"/>
      <c r="D130" s="74"/>
      <c r="E130" s="183">
        <f t="shared" si="10"/>
        <v>0</v>
      </c>
    </row>
    <row r="131" spans="1:5" x14ac:dyDescent="0.2">
      <c r="A131" s="77"/>
      <c r="B131" s="74"/>
      <c r="C131" s="74"/>
      <c r="D131" s="74"/>
      <c r="E131" s="183">
        <f t="shared" si="10"/>
        <v>0</v>
      </c>
    </row>
    <row r="132" spans="1:5" ht="13.5" thickBot="1" x14ac:dyDescent="0.25">
      <c r="A132" s="75"/>
      <c r="B132" s="76"/>
      <c r="C132" s="76"/>
      <c r="D132" s="76"/>
      <c r="E132" s="183">
        <f t="shared" si="10"/>
        <v>0</v>
      </c>
    </row>
    <row r="133" spans="1:5" ht="13.5" thickBot="1" x14ac:dyDescent="0.25">
      <c r="A133" s="184" t="s">
        <v>52</v>
      </c>
      <c r="B133" s="185">
        <f>SUM(B126:B132)</f>
        <v>17742978</v>
      </c>
      <c r="C133" s="185">
        <f>SUM(C126:C132)</f>
        <v>3752401</v>
      </c>
      <c r="D133" s="185">
        <f>SUM(D126:D132)</f>
        <v>0</v>
      </c>
      <c r="E133" s="186">
        <f>SUM(E126:E132)</f>
        <v>21495379</v>
      </c>
    </row>
    <row r="134" spans="1:5" x14ac:dyDescent="0.2">
      <c r="A134" s="136"/>
      <c r="B134" s="136"/>
      <c r="C134" s="136"/>
      <c r="D134" s="136"/>
      <c r="E134" s="136"/>
    </row>
    <row r="135" spans="1:5" x14ac:dyDescent="0.2">
      <c r="A135" s="136"/>
      <c r="B135" s="136"/>
      <c r="C135" s="136"/>
      <c r="D135" s="136"/>
      <c r="E135" s="136"/>
    </row>
    <row r="136" spans="1:5" x14ac:dyDescent="0.2">
      <c r="A136" s="136"/>
      <c r="B136" s="136"/>
      <c r="C136" s="136"/>
      <c r="D136" s="136"/>
      <c r="E136" s="136"/>
    </row>
    <row r="137" spans="1:5" x14ac:dyDescent="0.2">
      <c r="A137" s="136"/>
      <c r="B137" s="136"/>
      <c r="C137" s="136"/>
      <c r="D137" s="136"/>
      <c r="E137" s="136"/>
    </row>
    <row r="138" spans="1:5" x14ac:dyDescent="0.2">
      <c r="A138" s="136"/>
      <c r="B138" s="136"/>
      <c r="C138" s="136"/>
      <c r="D138" s="136"/>
      <c r="E138" s="136"/>
    </row>
    <row r="139" spans="1:5" x14ac:dyDescent="0.2">
      <c r="A139" s="136"/>
      <c r="B139" s="136"/>
      <c r="C139" s="136"/>
      <c r="D139" s="136"/>
      <c r="E139" s="136"/>
    </row>
    <row r="140" spans="1:5" x14ac:dyDescent="0.2">
      <c r="A140" s="136"/>
      <c r="B140" s="136"/>
      <c r="C140" s="136"/>
      <c r="D140" s="136"/>
      <c r="E140" s="136"/>
    </row>
    <row r="141" spans="1:5" x14ac:dyDescent="0.2">
      <c r="A141" s="136"/>
      <c r="B141" s="136"/>
      <c r="C141" s="136"/>
      <c r="D141" s="136"/>
      <c r="E141" s="136"/>
    </row>
    <row r="142" spans="1:5" x14ac:dyDescent="0.2">
      <c r="A142" s="136"/>
      <c r="B142" s="136"/>
      <c r="C142" s="136"/>
      <c r="D142" s="136"/>
      <c r="E142" s="136"/>
    </row>
    <row r="143" spans="1:5" x14ac:dyDescent="0.2">
      <c r="A143" s="136"/>
      <c r="B143" s="136"/>
      <c r="C143" s="136"/>
      <c r="D143" s="136"/>
      <c r="E143" s="136"/>
    </row>
    <row r="144" spans="1:5" x14ac:dyDescent="0.2">
      <c r="A144" s="136"/>
      <c r="B144" s="136"/>
      <c r="C144" s="136"/>
      <c r="D144" s="136"/>
      <c r="E144" s="136"/>
    </row>
    <row r="145" spans="1:5" x14ac:dyDescent="0.2">
      <c r="A145" s="136"/>
      <c r="B145" s="136"/>
      <c r="C145" s="136"/>
      <c r="D145" s="136"/>
      <c r="E145" s="136"/>
    </row>
    <row r="146" spans="1:5" x14ac:dyDescent="0.2">
      <c r="A146" s="136"/>
      <c r="B146" s="136"/>
      <c r="C146" s="136"/>
      <c r="D146" s="136"/>
      <c r="E146" s="136"/>
    </row>
    <row r="147" spans="1:5" x14ac:dyDescent="0.2">
      <c r="A147" s="136"/>
      <c r="B147" s="136"/>
      <c r="C147" s="136"/>
      <c r="D147" s="136"/>
      <c r="E147" s="136"/>
    </row>
    <row r="148" spans="1:5" x14ac:dyDescent="0.2">
      <c r="A148" s="136"/>
      <c r="B148" s="136"/>
      <c r="C148" s="136"/>
      <c r="D148" s="136"/>
      <c r="E148" s="136"/>
    </row>
    <row r="149" spans="1:5" x14ac:dyDescent="0.2">
      <c r="A149" s="136"/>
      <c r="B149" s="136"/>
      <c r="C149" s="136"/>
      <c r="D149" s="136"/>
      <c r="E149" s="136"/>
    </row>
    <row r="150" spans="1:5" x14ac:dyDescent="0.2">
      <c r="A150" s="136"/>
      <c r="B150" s="136"/>
      <c r="C150" s="136"/>
      <c r="D150" s="136"/>
      <c r="E150" s="136"/>
    </row>
    <row r="151" spans="1:5" x14ac:dyDescent="0.2">
      <c r="A151" s="136"/>
      <c r="B151" s="136"/>
      <c r="C151" s="136"/>
      <c r="D151" s="136"/>
      <c r="E151" s="136"/>
    </row>
    <row r="152" spans="1:5" x14ac:dyDescent="0.2">
      <c r="A152" s="136"/>
      <c r="B152" s="136"/>
      <c r="C152" s="136"/>
      <c r="D152" s="136"/>
      <c r="E152" s="136"/>
    </row>
    <row r="153" spans="1:5" x14ac:dyDescent="0.2">
      <c r="A153" s="136"/>
      <c r="B153" s="136"/>
      <c r="C153" s="136"/>
      <c r="D153" s="136"/>
      <c r="E153" s="136"/>
    </row>
    <row r="154" spans="1:5" x14ac:dyDescent="0.2">
      <c r="A154" s="136"/>
      <c r="B154" s="136"/>
      <c r="C154" s="136"/>
      <c r="D154" s="136"/>
      <c r="E154" s="136"/>
    </row>
    <row r="155" spans="1:5" x14ac:dyDescent="0.2">
      <c r="A155" s="136"/>
      <c r="B155" s="136"/>
      <c r="C155" s="136"/>
      <c r="D155" s="136"/>
      <c r="E155" s="136"/>
    </row>
    <row r="156" spans="1:5" x14ac:dyDescent="0.2">
      <c r="A156" s="136"/>
      <c r="B156" s="136"/>
      <c r="C156" s="136"/>
      <c r="D156" s="136"/>
      <c r="E156" s="136"/>
    </row>
    <row r="157" spans="1:5" x14ac:dyDescent="0.2">
      <c r="A157" s="136"/>
      <c r="B157" s="136"/>
      <c r="C157" s="136"/>
      <c r="D157" s="136"/>
      <c r="E157" s="136"/>
    </row>
    <row r="158" spans="1:5" x14ac:dyDescent="0.2">
      <c r="A158" s="136"/>
      <c r="B158" s="136"/>
      <c r="C158" s="136"/>
      <c r="D158" s="136"/>
      <c r="E158" s="136"/>
    </row>
    <row r="159" spans="1:5" x14ac:dyDescent="0.2">
      <c r="A159" s="136"/>
      <c r="B159" s="136"/>
      <c r="C159" s="136"/>
      <c r="D159" s="136"/>
      <c r="E159" s="136"/>
    </row>
    <row r="160" spans="1:5" x14ac:dyDescent="0.2">
      <c r="A160" s="136"/>
      <c r="B160" s="136"/>
      <c r="C160" s="136"/>
      <c r="D160" s="136"/>
      <c r="E160" s="136"/>
    </row>
    <row r="161" spans="1:5" x14ac:dyDescent="0.2">
      <c r="A161" s="136"/>
      <c r="B161" s="136"/>
      <c r="C161" s="136"/>
      <c r="D161" s="136"/>
      <c r="E161" s="136"/>
    </row>
    <row r="162" spans="1:5" x14ac:dyDescent="0.2">
      <c r="A162" s="136"/>
      <c r="B162" s="136"/>
      <c r="C162" s="136"/>
      <c r="D162" s="136"/>
      <c r="E162" s="136"/>
    </row>
    <row r="163" spans="1:5" x14ac:dyDescent="0.2">
      <c r="A163" s="136"/>
      <c r="B163" s="136"/>
      <c r="C163" s="136"/>
      <c r="D163" s="136"/>
      <c r="E163" s="136"/>
    </row>
    <row r="164" spans="1:5" x14ac:dyDescent="0.2">
      <c r="A164" s="136"/>
      <c r="B164" s="136"/>
      <c r="C164" s="136"/>
      <c r="D164" s="136"/>
      <c r="E164" s="136"/>
    </row>
    <row r="165" spans="1:5" x14ac:dyDescent="0.2">
      <c r="A165" s="136"/>
      <c r="B165" s="136"/>
      <c r="C165" s="136"/>
      <c r="D165" s="136"/>
      <c r="E165" s="136"/>
    </row>
    <row r="166" spans="1:5" x14ac:dyDescent="0.2">
      <c r="A166" s="136"/>
      <c r="B166" s="136"/>
      <c r="C166" s="136"/>
      <c r="D166" s="136"/>
      <c r="E166" s="136"/>
    </row>
    <row r="167" spans="1:5" x14ac:dyDescent="0.2">
      <c r="A167" s="136"/>
      <c r="B167" s="136"/>
      <c r="C167" s="136"/>
      <c r="D167" s="136"/>
      <c r="E167" s="136"/>
    </row>
    <row r="168" spans="1:5" x14ac:dyDescent="0.2">
      <c r="A168" s="136"/>
      <c r="B168" s="136"/>
      <c r="C168" s="136"/>
      <c r="D168" s="136"/>
      <c r="E168" s="136"/>
    </row>
    <row r="169" spans="1:5" x14ac:dyDescent="0.2">
      <c r="A169" s="136"/>
      <c r="B169" s="136"/>
      <c r="C169" s="136"/>
      <c r="D169" s="136"/>
      <c r="E169" s="136"/>
    </row>
    <row r="170" spans="1:5" x14ac:dyDescent="0.2">
      <c r="A170" s="136"/>
      <c r="B170" s="136"/>
      <c r="C170" s="136"/>
      <c r="D170" s="136"/>
      <c r="E170" s="136"/>
    </row>
    <row r="171" spans="1:5" x14ac:dyDescent="0.2">
      <c r="A171" s="136"/>
      <c r="B171" s="136"/>
      <c r="C171" s="136"/>
      <c r="D171" s="136"/>
      <c r="E171" s="136"/>
    </row>
    <row r="172" spans="1:5" x14ac:dyDescent="0.2">
      <c r="A172" s="136"/>
      <c r="B172" s="136"/>
      <c r="C172" s="136"/>
      <c r="D172" s="136"/>
      <c r="E172" s="136"/>
    </row>
    <row r="173" spans="1:5" x14ac:dyDescent="0.2">
      <c r="A173" s="136"/>
      <c r="B173" s="136"/>
      <c r="C173" s="136"/>
      <c r="D173" s="136"/>
      <c r="E173" s="136"/>
    </row>
    <row r="174" spans="1:5" x14ac:dyDescent="0.2">
      <c r="A174" s="136"/>
      <c r="B174" s="136"/>
      <c r="C174" s="136"/>
      <c r="D174" s="136"/>
      <c r="E174" s="136"/>
    </row>
    <row r="175" spans="1:5" x14ac:dyDescent="0.2">
      <c r="A175" s="136"/>
      <c r="B175" s="136"/>
      <c r="C175" s="136"/>
      <c r="D175" s="136"/>
      <c r="E175" s="136"/>
    </row>
    <row r="176" spans="1:5" x14ac:dyDescent="0.2">
      <c r="A176" s="136"/>
      <c r="B176" s="136"/>
      <c r="C176" s="136"/>
      <c r="D176" s="136"/>
      <c r="E176" s="136"/>
    </row>
    <row r="177" spans="1:5" x14ac:dyDescent="0.2">
      <c r="A177" s="136"/>
      <c r="B177" s="136"/>
      <c r="C177" s="136"/>
      <c r="D177" s="136"/>
      <c r="E177" s="136"/>
    </row>
    <row r="178" spans="1:5" x14ac:dyDescent="0.2">
      <c r="A178" s="136"/>
      <c r="B178" s="136"/>
      <c r="C178" s="136"/>
      <c r="D178" s="136"/>
      <c r="E178" s="136"/>
    </row>
    <row r="179" spans="1:5" x14ac:dyDescent="0.2">
      <c r="A179" s="136"/>
      <c r="B179" s="136"/>
      <c r="C179" s="136"/>
      <c r="D179" s="136"/>
      <c r="E179" s="136"/>
    </row>
    <row r="180" spans="1:5" x14ac:dyDescent="0.2">
      <c r="A180" s="136"/>
      <c r="B180" s="136"/>
      <c r="C180" s="136"/>
      <c r="D180" s="136"/>
      <c r="E180" s="136"/>
    </row>
    <row r="181" spans="1:5" x14ac:dyDescent="0.2">
      <c r="A181" s="136"/>
      <c r="B181" s="136"/>
      <c r="C181" s="136"/>
      <c r="D181" s="136"/>
      <c r="E181" s="136"/>
    </row>
    <row r="182" spans="1:5" x14ac:dyDescent="0.2">
      <c r="A182" s="136"/>
      <c r="B182" s="136"/>
      <c r="C182" s="136"/>
      <c r="D182" s="136"/>
      <c r="E182" s="136"/>
    </row>
    <row r="183" spans="1:5" x14ac:dyDescent="0.2">
      <c r="A183" s="136"/>
      <c r="B183" s="136"/>
      <c r="C183" s="136"/>
      <c r="D183" s="136"/>
      <c r="E183" s="136"/>
    </row>
    <row r="184" spans="1:5" x14ac:dyDescent="0.2">
      <c r="A184" s="136"/>
      <c r="B184" s="136"/>
      <c r="C184" s="136"/>
      <c r="D184" s="136"/>
      <c r="E184" s="136"/>
    </row>
    <row r="185" spans="1:5" x14ac:dyDescent="0.2">
      <c r="A185" s="136"/>
      <c r="B185" s="136"/>
      <c r="C185" s="136"/>
      <c r="D185" s="136"/>
      <c r="E185" s="136"/>
    </row>
    <row r="186" spans="1:5" x14ac:dyDescent="0.2">
      <c r="A186" s="136"/>
      <c r="B186" s="136"/>
      <c r="C186" s="136"/>
      <c r="D186" s="136"/>
      <c r="E186" s="136"/>
    </row>
    <row r="187" spans="1:5" x14ac:dyDescent="0.2">
      <c r="A187" s="136"/>
      <c r="B187" s="136"/>
      <c r="C187" s="136"/>
      <c r="D187" s="136"/>
      <c r="E187" s="136"/>
    </row>
    <row r="188" spans="1:5" x14ac:dyDescent="0.2">
      <c r="A188" s="136"/>
      <c r="B188" s="136"/>
      <c r="C188" s="136"/>
      <c r="D188" s="136"/>
      <c r="E188" s="136"/>
    </row>
    <row r="189" spans="1:5" x14ac:dyDescent="0.2">
      <c r="A189" s="136"/>
      <c r="B189" s="136"/>
      <c r="C189" s="136"/>
      <c r="D189" s="136"/>
      <c r="E189" s="136"/>
    </row>
    <row r="190" spans="1:5" x14ac:dyDescent="0.2">
      <c r="A190" s="136"/>
      <c r="B190" s="136"/>
      <c r="C190" s="136"/>
      <c r="D190" s="136"/>
      <c r="E190" s="136"/>
    </row>
    <row r="191" spans="1:5" x14ac:dyDescent="0.2">
      <c r="A191" s="136"/>
      <c r="B191" s="136"/>
      <c r="C191" s="136"/>
      <c r="D191" s="136"/>
      <c r="E191" s="136"/>
    </row>
    <row r="192" spans="1:5" x14ac:dyDescent="0.2">
      <c r="A192" s="136"/>
      <c r="B192" s="136"/>
      <c r="C192" s="136"/>
      <c r="D192" s="136"/>
      <c r="E192" s="136"/>
    </row>
    <row r="193" spans="1:5" x14ac:dyDescent="0.2">
      <c r="A193" s="136"/>
      <c r="B193" s="136"/>
      <c r="C193" s="136"/>
      <c r="D193" s="136"/>
      <c r="E193" s="136"/>
    </row>
    <row r="194" spans="1:5" x14ac:dyDescent="0.2">
      <c r="A194" s="136"/>
      <c r="B194" s="136"/>
      <c r="C194" s="136"/>
      <c r="D194" s="136"/>
      <c r="E194" s="136"/>
    </row>
    <row r="195" spans="1:5" x14ac:dyDescent="0.2">
      <c r="A195" s="136"/>
      <c r="B195" s="136"/>
      <c r="C195" s="136"/>
      <c r="D195" s="136"/>
      <c r="E195" s="136"/>
    </row>
    <row r="196" spans="1:5" x14ac:dyDescent="0.2">
      <c r="A196" s="136"/>
      <c r="B196" s="136"/>
      <c r="C196" s="136"/>
      <c r="D196" s="136"/>
      <c r="E196" s="136"/>
    </row>
    <row r="197" spans="1:5" x14ac:dyDescent="0.2">
      <c r="A197" s="136"/>
      <c r="B197" s="136"/>
      <c r="C197" s="136"/>
      <c r="D197" s="136"/>
      <c r="E197" s="136"/>
    </row>
    <row r="198" spans="1:5" x14ac:dyDescent="0.2">
      <c r="A198" s="136"/>
      <c r="B198" s="136"/>
      <c r="C198" s="136"/>
      <c r="D198" s="136"/>
      <c r="E198" s="136"/>
    </row>
    <row r="199" spans="1:5" x14ac:dyDescent="0.2">
      <c r="A199" s="136"/>
      <c r="B199" s="136"/>
      <c r="C199" s="136"/>
      <c r="D199" s="136"/>
      <c r="E199" s="136"/>
    </row>
    <row r="200" spans="1:5" x14ac:dyDescent="0.2">
      <c r="A200" s="136"/>
      <c r="B200" s="136"/>
      <c r="C200" s="136"/>
      <c r="D200" s="136"/>
      <c r="E200" s="136"/>
    </row>
    <row r="201" spans="1:5" x14ac:dyDescent="0.2">
      <c r="A201" s="136"/>
      <c r="B201" s="136"/>
      <c r="C201" s="136"/>
      <c r="D201" s="136"/>
      <c r="E201" s="136"/>
    </row>
    <row r="202" spans="1:5" x14ac:dyDescent="0.2">
      <c r="A202" s="136"/>
      <c r="B202" s="136"/>
      <c r="C202" s="136"/>
      <c r="D202" s="136"/>
      <c r="E202" s="136"/>
    </row>
    <row r="203" spans="1:5" x14ac:dyDescent="0.2">
      <c r="A203" s="136"/>
      <c r="B203" s="136"/>
      <c r="C203" s="136"/>
      <c r="D203" s="136"/>
      <c r="E203" s="136"/>
    </row>
    <row r="204" spans="1:5" x14ac:dyDescent="0.2">
      <c r="A204" s="136"/>
      <c r="B204" s="136"/>
      <c r="C204" s="136"/>
      <c r="D204" s="136"/>
      <c r="E204" s="136"/>
    </row>
    <row r="205" spans="1:5" x14ac:dyDescent="0.2">
      <c r="A205" s="136"/>
      <c r="B205" s="136"/>
      <c r="C205" s="136"/>
      <c r="D205" s="136"/>
      <c r="E205" s="136"/>
    </row>
    <row r="206" spans="1:5" x14ac:dyDescent="0.2">
      <c r="A206" s="136"/>
      <c r="B206" s="136"/>
      <c r="C206" s="136"/>
      <c r="D206" s="136"/>
      <c r="E206" s="136"/>
    </row>
    <row r="207" spans="1:5" x14ac:dyDescent="0.2">
      <c r="A207" s="136"/>
      <c r="B207" s="136"/>
      <c r="C207" s="136"/>
      <c r="D207" s="136"/>
      <c r="E207" s="136"/>
    </row>
    <row r="208" spans="1:5" x14ac:dyDescent="0.2">
      <c r="A208" s="136"/>
      <c r="B208" s="136"/>
      <c r="C208" s="136"/>
      <c r="D208" s="136"/>
      <c r="E208" s="136"/>
    </row>
    <row r="209" spans="1:5" x14ac:dyDescent="0.2">
      <c r="A209" s="136"/>
      <c r="B209" s="136"/>
      <c r="C209" s="136"/>
      <c r="D209" s="136"/>
      <c r="E209" s="136"/>
    </row>
    <row r="210" spans="1:5" x14ac:dyDescent="0.2">
      <c r="A210" s="136"/>
      <c r="B210" s="136"/>
      <c r="C210" s="136"/>
      <c r="D210" s="136"/>
      <c r="E210" s="136"/>
    </row>
    <row r="211" spans="1:5" x14ac:dyDescent="0.2">
      <c r="A211" s="136"/>
      <c r="B211" s="136"/>
      <c r="C211" s="136"/>
      <c r="D211" s="136"/>
      <c r="E211" s="136"/>
    </row>
    <row r="212" spans="1:5" x14ac:dyDescent="0.2">
      <c r="A212" s="136"/>
      <c r="B212" s="136"/>
      <c r="C212" s="136"/>
      <c r="D212" s="136"/>
      <c r="E212" s="136"/>
    </row>
    <row r="213" spans="1:5" x14ac:dyDescent="0.2">
      <c r="A213" s="136"/>
      <c r="B213" s="136"/>
      <c r="C213" s="136"/>
      <c r="D213" s="136"/>
      <c r="E213" s="136"/>
    </row>
    <row r="214" spans="1:5" x14ac:dyDescent="0.2">
      <c r="A214" s="136"/>
      <c r="B214" s="136"/>
      <c r="C214" s="136"/>
      <c r="D214" s="136"/>
      <c r="E214" s="136"/>
    </row>
    <row r="215" spans="1:5" x14ac:dyDescent="0.2">
      <c r="A215" s="136"/>
      <c r="B215" s="136"/>
      <c r="C215" s="136"/>
      <c r="D215" s="136"/>
      <c r="E215" s="136"/>
    </row>
    <row r="216" spans="1:5" x14ac:dyDescent="0.2">
      <c r="A216" s="136"/>
      <c r="B216" s="136"/>
      <c r="C216" s="136"/>
      <c r="D216" s="136"/>
      <c r="E216" s="136"/>
    </row>
    <row r="217" spans="1:5" x14ac:dyDescent="0.2">
      <c r="A217" s="136"/>
      <c r="B217" s="136"/>
      <c r="C217" s="136"/>
      <c r="D217" s="136"/>
      <c r="E217" s="136"/>
    </row>
    <row r="218" spans="1:5" x14ac:dyDescent="0.2">
      <c r="A218" s="136"/>
      <c r="B218" s="136"/>
      <c r="C218" s="136"/>
      <c r="D218" s="136"/>
      <c r="E218" s="136"/>
    </row>
    <row r="219" spans="1:5" x14ac:dyDescent="0.2">
      <c r="A219" s="136"/>
      <c r="B219" s="136"/>
      <c r="C219" s="136"/>
      <c r="D219" s="136"/>
      <c r="E219" s="136"/>
    </row>
  </sheetData>
  <mergeCells count="15">
    <mergeCell ref="D91:E91"/>
    <mergeCell ref="B113:E113"/>
    <mergeCell ref="D114:E114"/>
    <mergeCell ref="B46:E46"/>
    <mergeCell ref="D47:E47"/>
    <mergeCell ref="B68:E68"/>
    <mergeCell ref="D69:E69"/>
    <mergeCell ref="B90:E90"/>
    <mergeCell ref="A1:E1"/>
    <mergeCell ref="B5:E5"/>
    <mergeCell ref="B26:E26"/>
    <mergeCell ref="D6:E6"/>
    <mergeCell ref="D27:E27"/>
    <mergeCell ref="A3:E3"/>
    <mergeCell ref="A4:E4"/>
  </mergeCells>
  <phoneticPr fontId="30" type="noConversion"/>
  <conditionalFormatting sqref="E116:E123 B123:D123 E126:E133 B133:D133">
    <cfRule type="cellIs" dxfId="6" priority="1" stopIfTrue="1" operator="equal">
      <formula>0</formula>
    </cfRule>
  </conditionalFormatting>
  <conditionalFormatting sqref="B44:D44 E29:E36 B36:D36 E39:E44 B24:E24 E8:E15 B15:D15 E18:E23">
    <cfRule type="cellIs" dxfId="5" priority="5" stopIfTrue="1" operator="equal">
      <formula>0</formula>
    </cfRule>
  </conditionalFormatting>
  <conditionalFormatting sqref="E49:E56 B56:D56 E59:E66 B66:D66">
    <cfRule type="cellIs" dxfId="4" priority="4" stopIfTrue="1" operator="equal">
      <formula>0</formula>
    </cfRule>
  </conditionalFormatting>
  <conditionalFormatting sqref="E71:E78 B78:D78 E81:E88 B88:D88">
    <cfRule type="cellIs" dxfId="3" priority="3" stopIfTrue="1" operator="equal">
      <formula>0</formula>
    </cfRule>
  </conditionalFormatting>
  <conditionalFormatting sqref="E93:E100 B100:D100 E103:E110 B110:D110">
    <cfRule type="cellIs" dxfId="2" priority="2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fitToHeight="3" orientation="portrait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C176"/>
  <sheetViews>
    <sheetView zoomScale="120" zoomScaleNormal="120" zoomScaleSheetLayoutView="85" workbookViewId="0">
      <selection activeCell="P119" sqref="P119"/>
    </sheetView>
  </sheetViews>
  <sheetFormatPr defaultRowHeight="12.75" x14ac:dyDescent="0.2"/>
  <cols>
    <col min="1" max="1" width="19.5" style="337" customWidth="1"/>
    <col min="2" max="2" width="72" style="338" customWidth="1"/>
    <col min="3" max="3" width="13.6640625" style="702" customWidth="1"/>
    <col min="4" max="16384" width="9.33203125" style="3"/>
  </cols>
  <sheetData>
    <row r="1" spans="1:3" s="2" customFormat="1" ht="16.5" customHeight="1" thickBot="1" x14ac:dyDescent="0.25">
      <c r="A1" s="506"/>
      <c r="B1" s="507"/>
      <c r="C1" s="689" t="str">
        <f>CONCATENATE("9.1. melléklet ",ALAPADATOK!A7," ",ALAPADATOK!B7," ",ALAPADATOK!C7," ",ALAPADATOK!D7," ",ALAPADATOK!E7," ",ALAPADATOK!F7," ",ALAPADATOK!G7," ",ALAPADATOK!H7)</f>
        <v>9.1. melléklet a … / 2019 ( … ) önkormányzati rendelethez</v>
      </c>
    </row>
    <row r="2" spans="1:3" s="78" customFormat="1" ht="33" customHeight="1" x14ac:dyDescent="0.2">
      <c r="A2" s="508" t="s">
        <v>60</v>
      </c>
      <c r="B2" s="509" t="str">
        <f>CONCATENATE(ALAPADATOK!A3)</f>
        <v>BÁTASZÉK VÁROS ÖNKORMÁNYZATA</v>
      </c>
      <c r="C2" s="690"/>
    </row>
    <row r="3" spans="1:3" s="78" customFormat="1" ht="16.5" thickBot="1" x14ac:dyDescent="0.25">
      <c r="A3" s="510" t="s">
        <v>200</v>
      </c>
      <c r="B3" s="511" t="s">
        <v>394</v>
      </c>
      <c r="C3" s="691"/>
    </row>
    <row r="4" spans="1:3" s="79" customFormat="1" ht="15.95" customHeight="1" thickBot="1" x14ac:dyDescent="0.3">
      <c r="A4" s="512"/>
      <c r="B4" s="512"/>
      <c r="C4" s="692">
        <f>KV_7.sz.mell.!F5</f>
        <v>0</v>
      </c>
    </row>
    <row r="5" spans="1:3" ht="13.5" thickBot="1" x14ac:dyDescent="0.25">
      <c r="A5" s="514" t="s">
        <v>202</v>
      </c>
      <c r="B5" s="515" t="s">
        <v>551</v>
      </c>
      <c r="C5" s="693" t="s">
        <v>54</v>
      </c>
    </row>
    <row r="6" spans="1:3" s="53" customFormat="1" ht="12.95" customHeight="1" thickBot="1" x14ac:dyDescent="0.25">
      <c r="A6" s="516"/>
      <c r="B6" s="517" t="s">
        <v>484</v>
      </c>
      <c r="C6" s="694" t="s">
        <v>485</v>
      </c>
    </row>
    <row r="7" spans="1:3" s="53" customFormat="1" ht="15.95" customHeight="1" thickBot="1" x14ac:dyDescent="0.25">
      <c r="A7" s="519"/>
      <c r="B7" s="520" t="s">
        <v>55</v>
      </c>
      <c r="C7" s="695"/>
    </row>
    <row r="8" spans="1:3" s="53" customFormat="1" ht="12" customHeight="1" thickBot="1" x14ac:dyDescent="0.25">
      <c r="A8" s="28" t="s">
        <v>17</v>
      </c>
      <c r="B8" s="21" t="s">
        <v>249</v>
      </c>
      <c r="C8" s="659">
        <f>+C9+C10+C11+C12+C13+C14</f>
        <v>489562</v>
      </c>
    </row>
    <row r="9" spans="1:3" s="80" customFormat="1" ht="12" customHeight="1" x14ac:dyDescent="0.2">
      <c r="A9" s="373" t="s">
        <v>97</v>
      </c>
      <c r="B9" s="358" t="s">
        <v>250</v>
      </c>
      <c r="C9" s="653">
        <v>133820</v>
      </c>
    </row>
    <row r="10" spans="1:3" s="81" customFormat="1" ht="12" customHeight="1" x14ac:dyDescent="0.2">
      <c r="A10" s="374" t="s">
        <v>98</v>
      </c>
      <c r="B10" s="359" t="s">
        <v>251</v>
      </c>
      <c r="C10" s="651">
        <v>173418</v>
      </c>
    </row>
    <row r="11" spans="1:3" s="81" customFormat="1" ht="12" customHeight="1" x14ac:dyDescent="0.2">
      <c r="A11" s="374" t="s">
        <v>99</v>
      </c>
      <c r="B11" s="359" t="s">
        <v>539</v>
      </c>
      <c r="C11" s="651">
        <v>155004</v>
      </c>
    </row>
    <row r="12" spans="1:3" s="81" customFormat="1" ht="12" customHeight="1" x14ac:dyDescent="0.2">
      <c r="A12" s="374" t="s">
        <v>100</v>
      </c>
      <c r="B12" s="359" t="s">
        <v>253</v>
      </c>
      <c r="C12" s="651">
        <v>7910</v>
      </c>
    </row>
    <row r="13" spans="1:3" s="81" customFormat="1" ht="12" customHeight="1" x14ac:dyDescent="0.2">
      <c r="A13" s="374" t="s">
        <v>146</v>
      </c>
      <c r="B13" s="359" t="s">
        <v>497</v>
      </c>
      <c r="C13" s="651">
        <v>19410</v>
      </c>
    </row>
    <row r="14" spans="1:3" s="80" customFormat="1" ht="12" customHeight="1" thickBot="1" x14ac:dyDescent="0.25">
      <c r="A14" s="375" t="s">
        <v>101</v>
      </c>
      <c r="B14" s="465" t="s">
        <v>563</v>
      </c>
      <c r="C14" s="651"/>
    </row>
    <row r="15" spans="1:3" s="80" customFormat="1" ht="12" customHeight="1" thickBot="1" x14ac:dyDescent="0.25">
      <c r="A15" s="28" t="s">
        <v>18</v>
      </c>
      <c r="B15" s="249" t="s">
        <v>254</v>
      </c>
      <c r="C15" s="659">
        <f>+C16+C17+C18+C19+C20</f>
        <v>62894</v>
      </c>
    </row>
    <row r="16" spans="1:3" s="80" customFormat="1" ht="12" customHeight="1" x14ac:dyDescent="0.2">
      <c r="A16" s="373" t="s">
        <v>103</v>
      </c>
      <c r="B16" s="358" t="s">
        <v>255</v>
      </c>
      <c r="C16" s="653"/>
    </row>
    <row r="17" spans="1:3" s="80" customFormat="1" ht="12" customHeight="1" x14ac:dyDescent="0.2">
      <c r="A17" s="374" t="s">
        <v>104</v>
      </c>
      <c r="B17" s="359" t="s">
        <v>256</v>
      </c>
      <c r="C17" s="651"/>
    </row>
    <row r="18" spans="1:3" s="80" customFormat="1" ht="12" customHeight="1" x14ac:dyDescent="0.2">
      <c r="A18" s="374" t="s">
        <v>105</v>
      </c>
      <c r="B18" s="359" t="s">
        <v>416</v>
      </c>
      <c r="C18" s="651"/>
    </row>
    <row r="19" spans="1:3" s="80" customFormat="1" ht="12" customHeight="1" x14ac:dyDescent="0.2">
      <c r="A19" s="374" t="s">
        <v>106</v>
      </c>
      <c r="B19" s="359" t="s">
        <v>417</v>
      </c>
      <c r="C19" s="651"/>
    </row>
    <row r="20" spans="1:3" s="80" customFormat="1" ht="12" customHeight="1" x14ac:dyDescent="0.2">
      <c r="A20" s="374" t="s">
        <v>107</v>
      </c>
      <c r="B20" s="359" t="s">
        <v>257</v>
      </c>
      <c r="C20" s="651">
        <v>62894</v>
      </c>
    </row>
    <row r="21" spans="1:3" s="81" customFormat="1" ht="12" customHeight="1" thickBot="1" x14ac:dyDescent="0.25">
      <c r="A21" s="375" t="s">
        <v>116</v>
      </c>
      <c r="B21" s="465" t="s">
        <v>564</v>
      </c>
      <c r="C21" s="652"/>
    </row>
    <row r="22" spans="1:3" s="81" customFormat="1" ht="12" customHeight="1" thickBot="1" x14ac:dyDescent="0.25">
      <c r="A22" s="28" t="s">
        <v>19</v>
      </c>
      <c r="B22" s="21" t="s">
        <v>259</v>
      </c>
      <c r="C22" s="659">
        <f>+C23+C24+C25+C26+C27</f>
        <v>177506</v>
      </c>
    </row>
    <row r="23" spans="1:3" s="81" customFormat="1" ht="12" customHeight="1" x14ac:dyDescent="0.2">
      <c r="A23" s="373" t="s">
        <v>86</v>
      </c>
      <c r="B23" s="358" t="s">
        <v>260</v>
      </c>
      <c r="C23" s="653"/>
    </row>
    <row r="24" spans="1:3" s="80" customFormat="1" ht="12" customHeight="1" x14ac:dyDescent="0.2">
      <c r="A24" s="374" t="s">
        <v>87</v>
      </c>
      <c r="B24" s="359" t="s">
        <v>261</v>
      </c>
      <c r="C24" s="651"/>
    </row>
    <row r="25" spans="1:3" s="81" customFormat="1" ht="12" customHeight="1" x14ac:dyDescent="0.2">
      <c r="A25" s="374" t="s">
        <v>88</v>
      </c>
      <c r="B25" s="359" t="s">
        <v>418</v>
      </c>
      <c r="C25" s="651"/>
    </row>
    <row r="26" spans="1:3" s="81" customFormat="1" ht="12" customHeight="1" x14ac:dyDescent="0.2">
      <c r="A26" s="374" t="s">
        <v>89</v>
      </c>
      <c r="B26" s="359" t="s">
        <v>419</v>
      </c>
      <c r="C26" s="651"/>
    </row>
    <row r="27" spans="1:3" s="81" customFormat="1" ht="12" customHeight="1" x14ac:dyDescent="0.2">
      <c r="A27" s="374" t="s">
        <v>169</v>
      </c>
      <c r="B27" s="359" t="s">
        <v>262</v>
      </c>
      <c r="C27" s="651">
        <v>177506</v>
      </c>
    </row>
    <row r="28" spans="1:3" s="81" customFormat="1" ht="12" customHeight="1" thickBot="1" x14ac:dyDescent="0.25">
      <c r="A28" s="375" t="s">
        <v>170</v>
      </c>
      <c r="B28" s="465" t="s">
        <v>556</v>
      </c>
      <c r="C28" s="660">
        <v>125068</v>
      </c>
    </row>
    <row r="29" spans="1:3" s="81" customFormat="1" ht="12" customHeight="1" thickBot="1" x14ac:dyDescent="0.25">
      <c r="A29" s="28" t="s">
        <v>171</v>
      </c>
      <c r="B29" s="21" t="s">
        <v>549</v>
      </c>
      <c r="C29" s="661">
        <f>+C30+C31+C32+C33+C34+C35+C36</f>
        <v>316800</v>
      </c>
    </row>
    <row r="30" spans="1:3" s="81" customFormat="1" ht="12" customHeight="1" x14ac:dyDescent="0.2">
      <c r="A30" s="373" t="s">
        <v>265</v>
      </c>
      <c r="B30" s="358" t="s">
        <v>544</v>
      </c>
      <c r="C30" s="662"/>
    </row>
    <row r="31" spans="1:3" s="81" customFormat="1" ht="12" customHeight="1" x14ac:dyDescent="0.2">
      <c r="A31" s="374" t="s">
        <v>266</v>
      </c>
      <c r="B31" s="359" t="s">
        <v>962</v>
      </c>
      <c r="C31" s="651">
        <v>32000</v>
      </c>
    </row>
    <row r="32" spans="1:3" s="81" customFormat="1" ht="12" customHeight="1" x14ac:dyDescent="0.2">
      <c r="A32" s="374" t="s">
        <v>267</v>
      </c>
      <c r="B32" s="359" t="s">
        <v>546</v>
      </c>
      <c r="C32" s="651">
        <v>262000</v>
      </c>
    </row>
    <row r="33" spans="1:3" s="81" customFormat="1" ht="12" customHeight="1" x14ac:dyDescent="0.2">
      <c r="A33" s="374" t="s">
        <v>268</v>
      </c>
      <c r="B33" s="359" t="s">
        <v>547</v>
      </c>
      <c r="C33" s="651">
        <v>200</v>
      </c>
    </row>
    <row r="34" spans="1:3" s="81" customFormat="1" ht="12" customHeight="1" x14ac:dyDescent="0.2">
      <c r="A34" s="374" t="s">
        <v>541</v>
      </c>
      <c r="B34" s="359" t="s">
        <v>269</v>
      </c>
      <c r="C34" s="651">
        <v>21000</v>
      </c>
    </row>
    <row r="35" spans="1:3" s="81" customFormat="1" ht="12" customHeight="1" x14ac:dyDescent="0.2">
      <c r="A35" s="374" t="s">
        <v>542</v>
      </c>
      <c r="B35" s="359" t="s">
        <v>270</v>
      </c>
      <c r="C35" s="651"/>
    </row>
    <row r="36" spans="1:3" s="81" customFormat="1" ht="12" customHeight="1" thickBot="1" x14ac:dyDescent="0.25">
      <c r="A36" s="375" t="s">
        <v>543</v>
      </c>
      <c r="B36" s="442" t="s">
        <v>271</v>
      </c>
      <c r="C36" s="652">
        <v>1600</v>
      </c>
    </row>
    <row r="37" spans="1:3" s="81" customFormat="1" ht="12" customHeight="1" thickBot="1" x14ac:dyDescent="0.25">
      <c r="A37" s="28" t="s">
        <v>21</v>
      </c>
      <c r="B37" s="21" t="s">
        <v>425</v>
      </c>
      <c r="C37" s="659">
        <f>SUM(C38:C48)</f>
        <v>243223</v>
      </c>
    </row>
    <row r="38" spans="1:3" s="81" customFormat="1" ht="12" customHeight="1" x14ac:dyDescent="0.2">
      <c r="A38" s="373" t="s">
        <v>90</v>
      </c>
      <c r="B38" s="358" t="s">
        <v>274</v>
      </c>
      <c r="C38" s="653"/>
    </row>
    <row r="39" spans="1:3" s="81" customFormat="1" ht="12" customHeight="1" x14ac:dyDescent="0.2">
      <c r="A39" s="374" t="s">
        <v>91</v>
      </c>
      <c r="B39" s="359" t="s">
        <v>275</v>
      </c>
      <c r="C39" s="651">
        <v>15000</v>
      </c>
    </row>
    <row r="40" spans="1:3" s="81" customFormat="1" ht="12" customHeight="1" x14ac:dyDescent="0.2">
      <c r="A40" s="374" t="s">
        <v>92</v>
      </c>
      <c r="B40" s="359" t="s">
        <v>276</v>
      </c>
      <c r="C40" s="651">
        <v>990</v>
      </c>
    </row>
    <row r="41" spans="1:3" s="81" customFormat="1" ht="12" customHeight="1" x14ac:dyDescent="0.2">
      <c r="A41" s="374" t="s">
        <v>173</v>
      </c>
      <c r="B41" s="359" t="s">
        <v>277</v>
      </c>
      <c r="C41" s="651">
        <v>8000</v>
      </c>
    </row>
    <row r="42" spans="1:3" s="81" customFormat="1" ht="12" customHeight="1" x14ac:dyDescent="0.2">
      <c r="A42" s="374" t="s">
        <v>174</v>
      </c>
      <c r="B42" s="359" t="s">
        <v>278</v>
      </c>
      <c r="C42" s="651"/>
    </row>
    <row r="43" spans="1:3" s="81" customFormat="1" ht="12" customHeight="1" x14ac:dyDescent="0.2">
      <c r="A43" s="374" t="s">
        <v>175</v>
      </c>
      <c r="B43" s="359" t="s">
        <v>279</v>
      </c>
      <c r="C43" s="651">
        <v>4310</v>
      </c>
    </row>
    <row r="44" spans="1:3" s="81" customFormat="1" ht="12" customHeight="1" x14ac:dyDescent="0.2">
      <c r="A44" s="374" t="s">
        <v>176</v>
      </c>
      <c r="B44" s="359" t="s">
        <v>280</v>
      </c>
      <c r="C44" s="651">
        <v>214923</v>
      </c>
    </row>
    <row r="45" spans="1:3" s="81" customFormat="1" ht="12" customHeight="1" x14ac:dyDescent="0.2">
      <c r="A45" s="374" t="s">
        <v>177</v>
      </c>
      <c r="B45" s="359" t="s">
        <v>548</v>
      </c>
      <c r="C45" s="651"/>
    </row>
    <row r="46" spans="1:3" s="81" customFormat="1" ht="12" customHeight="1" x14ac:dyDescent="0.2">
      <c r="A46" s="374" t="s">
        <v>272</v>
      </c>
      <c r="B46" s="359" t="s">
        <v>282</v>
      </c>
      <c r="C46" s="663"/>
    </row>
    <row r="47" spans="1:3" s="81" customFormat="1" ht="12" customHeight="1" x14ac:dyDescent="0.2">
      <c r="A47" s="375" t="s">
        <v>273</v>
      </c>
      <c r="B47" s="360" t="s">
        <v>427</v>
      </c>
      <c r="C47" s="664"/>
    </row>
    <row r="48" spans="1:3" s="81" customFormat="1" ht="12" customHeight="1" thickBot="1" x14ac:dyDescent="0.25">
      <c r="A48" s="375" t="s">
        <v>426</v>
      </c>
      <c r="B48" s="465" t="s">
        <v>565</v>
      </c>
      <c r="C48" s="665"/>
    </row>
    <row r="49" spans="1:3" s="81" customFormat="1" ht="12" customHeight="1" thickBot="1" x14ac:dyDescent="0.25">
      <c r="A49" s="28" t="s">
        <v>22</v>
      </c>
      <c r="B49" s="21" t="s">
        <v>284</v>
      </c>
      <c r="C49" s="659">
        <f>SUM(C50:C54)</f>
        <v>0</v>
      </c>
    </row>
    <row r="50" spans="1:3" s="81" customFormat="1" ht="12" customHeight="1" x14ac:dyDescent="0.2">
      <c r="A50" s="373" t="s">
        <v>93</v>
      </c>
      <c r="B50" s="358" t="s">
        <v>288</v>
      </c>
      <c r="C50" s="666"/>
    </row>
    <row r="51" spans="1:3" s="81" customFormat="1" ht="12" customHeight="1" x14ac:dyDescent="0.2">
      <c r="A51" s="374" t="s">
        <v>94</v>
      </c>
      <c r="B51" s="359" t="s">
        <v>289</v>
      </c>
      <c r="C51" s="663">
        <v>0</v>
      </c>
    </row>
    <row r="52" spans="1:3" s="81" customFormat="1" ht="12" customHeight="1" x14ac:dyDescent="0.2">
      <c r="A52" s="374" t="s">
        <v>285</v>
      </c>
      <c r="B52" s="359" t="s">
        <v>290</v>
      </c>
      <c r="C52" s="663"/>
    </row>
    <row r="53" spans="1:3" s="81" customFormat="1" ht="12" customHeight="1" x14ac:dyDescent="0.2">
      <c r="A53" s="374" t="s">
        <v>286</v>
      </c>
      <c r="B53" s="359" t="s">
        <v>291</v>
      </c>
      <c r="C53" s="663"/>
    </row>
    <row r="54" spans="1:3" s="81" customFormat="1" ht="12" customHeight="1" thickBot="1" x14ac:dyDescent="0.25">
      <c r="A54" s="375" t="s">
        <v>287</v>
      </c>
      <c r="B54" s="360" t="s">
        <v>292</v>
      </c>
      <c r="C54" s="664"/>
    </row>
    <row r="55" spans="1:3" s="81" customFormat="1" ht="12" customHeight="1" thickBot="1" x14ac:dyDescent="0.25">
      <c r="A55" s="28" t="s">
        <v>178</v>
      </c>
      <c r="B55" s="21" t="s">
        <v>293</v>
      </c>
      <c r="C55" s="659">
        <f>SUM(C56:C58)</f>
        <v>0</v>
      </c>
    </row>
    <row r="56" spans="1:3" s="81" customFormat="1" ht="12" customHeight="1" x14ac:dyDescent="0.2">
      <c r="A56" s="373" t="s">
        <v>95</v>
      </c>
      <c r="B56" s="358" t="s">
        <v>294</v>
      </c>
      <c r="C56" s="653"/>
    </row>
    <row r="57" spans="1:3" s="81" customFormat="1" ht="12" customHeight="1" x14ac:dyDescent="0.2">
      <c r="A57" s="374" t="s">
        <v>96</v>
      </c>
      <c r="B57" s="359" t="s">
        <v>420</v>
      </c>
      <c r="C57" s="651"/>
    </row>
    <row r="58" spans="1:3" s="81" customFormat="1" ht="12" customHeight="1" x14ac:dyDescent="0.2">
      <c r="A58" s="374" t="s">
        <v>297</v>
      </c>
      <c r="B58" s="359" t="s">
        <v>295</v>
      </c>
      <c r="C58" s="651"/>
    </row>
    <row r="59" spans="1:3" s="81" customFormat="1" ht="12" customHeight="1" thickBot="1" x14ac:dyDescent="0.25">
      <c r="A59" s="375" t="s">
        <v>298</v>
      </c>
      <c r="B59" s="360" t="s">
        <v>296</v>
      </c>
      <c r="C59" s="652"/>
    </row>
    <row r="60" spans="1:3" s="81" customFormat="1" ht="12" customHeight="1" thickBot="1" x14ac:dyDescent="0.25">
      <c r="A60" s="28" t="s">
        <v>24</v>
      </c>
      <c r="B60" s="249" t="s">
        <v>299</v>
      </c>
      <c r="C60" s="659">
        <f>SUM(C61:C63)</f>
        <v>4650</v>
      </c>
    </row>
    <row r="61" spans="1:3" s="81" customFormat="1" ht="12" customHeight="1" x14ac:dyDescent="0.2">
      <c r="A61" s="373" t="s">
        <v>179</v>
      </c>
      <c r="B61" s="358" t="s">
        <v>301</v>
      </c>
      <c r="C61" s="663"/>
    </row>
    <row r="62" spans="1:3" s="81" customFormat="1" ht="12" customHeight="1" x14ac:dyDescent="0.2">
      <c r="A62" s="374" t="s">
        <v>180</v>
      </c>
      <c r="B62" s="359" t="s">
        <v>421</v>
      </c>
      <c r="C62" s="663"/>
    </row>
    <row r="63" spans="1:3" s="81" customFormat="1" ht="12" customHeight="1" x14ac:dyDescent="0.2">
      <c r="A63" s="374" t="s">
        <v>228</v>
      </c>
      <c r="B63" s="359" t="s">
        <v>302</v>
      </c>
      <c r="C63" s="663">
        <v>4650</v>
      </c>
    </row>
    <row r="64" spans="1:3" s="81" customFormat="1" ht="12" customHeight="1" thickBot="1" x14ac:dyDescent="0.25">
      <c r="A64" s="375" t="s">
        <v>300</v>
      </c>
      <c r="B64" s="360" t="s">
        <v>303</v>
      </c>
      <c r="C64" s="663"/>
    </row>
    <row r="65" spans="1:3" s="81" customFormat="1" ht="12" customHeight="1" thickBot="1" x14ac:dyDescent="0.25">
      <c r="A65" s="28" t="s">
        <v>25</v>
      </c>
      <c r="B65" s="21" t="s">
        <v>304</v>
      </c>
      <c r="C65" s="661">
        <f>+C8+C15+C22+C29+C37+C49+C55+C60</f>
        <v>1294635</v>
      </c>
    </row>
    <row r="66" spans="1:3" s="81" customFormat="1" ht="12" customHeight="1" thickBot="1" x14ac:dyDescent="0.2">
      <c r="A66" s="376" t="s">
        <v>390</v>
      </c>
      <c r="B66" s="249" t="s">
        <v>306</v>
      </c>
      <c r="C66" s="659">
        <f>SUM(C67:C69)</f>
        <v>0</v>
      </c>
    </row>
    <row r="67" spans="1:3" s="81" customFormat="1" ht="12" customHeight="1" x14ac:dyDescent="0.2">
      <c r="A67" s="373" t="s">
        <v>333</v>
      </c>
      <c r="B67" s="358" t="s">
        <v>307</v>
      </c>
      <c r="C67" s="663"/>
    </row>
    <row r="68" spans="1:3" s="81" customFormat="1" ht="12" customHeight="1" x14ac:dyDescent="0.2">
      <c r="A68" s="374" t="s">
        <v>342</v>
      </c>
      <c r="B68" s="359" t="s">
        <v>308</v>
      </c>
      <c r="C68" s="663"/>
    </row>
    <row r="69" spans="1:3" s="81" customFormat="1" ht="12" customHeight="1" thickBot="1" x14ac:dyDescent="0.25">
      <c r="A69" s="375" t="s">
        <v>343</v>
      </c>
      <c r="B69" s="361" t="s">
        <v>452</v>
      </c>
      <c r="C69" s="663"/>
    </row>
    <row r="70" spans="1:3" s="81" customFormat="1" ht="12" customHeight="1" thickBot="1" x14ac:dyDescent="0.2">
      <c r="A70" s="376" t="s">
        <v>309</v>
      </c>
      <c r="B70" s="249" t="s">
        <v>310</v>
      </c>
      <c r="C70" s="659">
        <f>SUM(C71:C74)</f>
        <v>0</v>
      </c>
    </row>
    <row r="71" spans="1:3" s="81" customFormat="1" ht="12" customHeight="1" x14ac:dyDescent="0.2">
      <c r="A71" s="373" t="s">
        <v>147</v>
      </c>
      <c r="B71" s="358" t="s">
        <v>311</v>
      </c>
      <c r="C71" s="663"/>
    </row>
    <row r="72" spans="1:3" s="81" customFormat="1" ht="12" customHeight="1" x14ac:dyDescent="0.2">
      <c r="A72" s="374" t="s">
        <v>148</v>
      </c>
      <c r="B72" s="359" t="s">
        <v>558</v>
      </c>
      <c r="C72" s="663"/>
    </row>
    <row r="73" spans="1:3" s="81" customFormat="1" ht="12" customHeight="1" x14ac:dyDescent="0.2">
      <c r="A73" s="374" t="s">
        <v>334</v>
      </c>
      <c r="B73" s="359" t="s">
        <v>312</v>
      </c>
      <c r="C73" s="663"/>
    </row>
    <row r="74" spans="1:3" s="81" customFormat="1" ht="12" customHeight="1" thickBot="1" x14ac:dyDescent="0.25">
      <c r="A74" s="375" t="s">
        <v>335</v>
      </c>
      <c r="B74" s="251" t="s">
        <v>559</v>
      </c>
      <c r="C74" s="663"/>
    </row>
    <row r="75" spans="1:3" s="81" customFormat="1" ht="12" customHeight="1" thickBot="1" x14ac:dyDescent="0.2">
      <c r="A75" s="376" t="s">
        <v>313</v>
      </c>
      <c r="B75" s="249" t="s">
        <v>314</v>
      </c>
      <c r="C75" s="659">
        <f>SUM(C76:C77)</f>
        <v>863937</v>
      </c>
    </row>
    <row r="76" spans="1:3" s="81" customFormat="1" ht="12" customHeight="1" x14ac:dyDescent="0.2">
      <c r="A76" s="373" t="s">
        <v>336</v>
      </c>
      <c r="B76" s="358" t="s">
        <v>315</v>
      </c>
      <c r="C76" s="663">
        <v>863937</v>
      </c>
    </row>
    <row r="77" spans="1:3" s="81" customFormat="1" ht="12" customHeight="1" thickBot="1" x14ac:dyDescent="0.25">
      <c r="A77" s="375" t="s">
        <v>337</v>
      </c>
      <c r="B77" s="360" t="s">
        <v>316</v>
      </c>
      <c r="C77" s="663"/>
    </row>
    <row r="78" spans="1:3" s="80" customFormat="1" ht="12" customHeight="1" thickBot="1" x14ac:dyDescent="0.2">
      <c r="A78" s="376" t="s">
        <v>317</v>
      </c>
      <c r="B78" s="249" t="s">
        <v>318</v>
      </c>
      <c r="C78" s="659">
        <f>SUM(C79:C81)</f>
        <v>0</v>
      </c>
    </row>
    <row r="79" spans="1:3" s="81" customFormat="1" ht="12" customHeight="1" x14ac:dyDescent="0.2">
      <c r="A79" s="373" t="s">
        <v>338</v>
      </c>
      <c r="B79" s="358" t="s">
        <v>319</v>
      </c>
      <c r="C79" s="663"/>
    </row>
    <row r="80" spans="1:3" s="81" customFormat="1" ht="12" customHeight="1" x14ac:dyDescent="0.2">
      <c r="A80" s="374" t="s">
        <v>339</v>
      </c>
      <c r="B80" s="359" t="s">
        <v>320</v>
      </c>
      <c r="C80" s="663"/>
    </row>
    <row r="81" spans="1:3" s="81" customFormat="1" ht="12" customHeight="1" thickBot="1" x14ac:dyDescent="0.25">
      <c r="A81" s="375" t="s">
        <v>340</v>
      </c>
      <c r="B81" s="360" t="s">
        <v>560</v>
      </c>
      <c r="C81" s="663"/>
    </row>
    <row r="82" spans="1:3" s="81" customFormat="1" ht="12" customHeight="1" thickBot="1" x14ac:dyDescent="0.2">
      <c r="A82" s="376" t="s">
        <v>321</v>
      </c>
      <c r="B82" s="249" t="s">
        <v>341</v>
      </c>
      <c r="C82" s="659">
        <f>SUM(C83:C86)</f>
        <v>0</v>
      </c>
    </row>
    <row r="83" spans="1:3" s="81" customFormat="1" ht="12" customHeight="1" x14ac:dyDescent="0.2">
      <c r="A83" s="377" t="s">
        <v>322</v>
      </c>
      <c r="B83" s="358" t="s">
        <v>323</v>
      </c>
      <c r="C83" s="663"/>
    </row>
    <row r="84" spans="1:3" s="81" customFormat="1" ht="12" customHeight="1" x14ac:dyDescent="0.2">
      <c r="A84" s="378" t="s">
        <v>324</v>
      </c>
      <c r="B84" s="359" t="s">
        <v>325</v>
      </c>
      <c r="C84" s="663"/>
    </row>
    <row r="85" spans="1:3" s="81" customFormat="1" ht="12" customHeight="1" x14ac:dyDescent="0.2">
      <c r="A85" s="378" t="s">
        <v>326</v>
      </c>
      <c r="B85" s="359" t="s">
        <v>327</v>
      </c>
      <c r="C85" s="663"/>
    </row>
    <row r="86" spans="1:3" s="80" customFormat="1" ht="12" customHeight="1" thickBot="1" x14ac:dyDescent="0.25">
      <c r="A86" s="379" t="s">
        <v>328</v>
      </c>
      <c r="B86" s="360" t="s">
        <v>329</v>
      </c>
      <c r="C86" s="663"/>
    </row>
    <row r="87" spans="1:3" s="80" customFormat="1" ht="12" customHeight="1" thickBot="1" x14ac:dyDescent="0.2">
      <c r="A87" s="376" t="s">
        <v>330</v>
      </c>
      <c r="B87" s="249" t="s">
        <v>466</v>
      </c>
      <c r="C87" s="667"/>
    </row>
    <row r="88" spans="1:3" s="80" customFormat="1" ht="12" customHeight="1" thickBot="1" x14ac:dyDescent="0.2">
      <c r="A88" s="376" t="s">
        <v>498</v>
      </c>
      <c r="B88" s="249" t="s">
        <v>331</v>
      </c>
      <c r="C88" s="667"/>
    </row>
    <row r="89" spans="1:3" s="80" customFormat="1" ht="12" customHeight="1" thickBot="1" x14ac:dyDescent="0.2">
      <c r="A89" s="376" t="s">
        <v>499</v>
      </c>
      <c r="B89" s="365" t="s">
        <v>469</v>
      </c>
      <c r="C89" s="661">
        <f>+C66+C70+C75+C78+C82+C88+C87</f>
        <v>863937</v>
      </c>
    </row>
    <row r="90" spans="1:3" s="80" customFormat="1" ht="12" customHeight="1" thickBot="1" x14ac:dyDescent="0.2">
      <c r="A90" s="380" t="s">
        <v>500</v>
      </c>
      <c r="B90" s="366" t="s">
        <v>501</v>
      </c>
      <c r="C90" s="661">
        <f>+C65+C89</f>
        <v>2158572</v>
      </c>
    </row>
    <row r="91" spans="1:3" s="81" customFormat="1" ht="15.2" customHeight="1" thickBot="1" x14ac:dyDescent="0.25">
      <c r="A91" s="199"/>
      <c r="B91" s="200"/>
      <c r="C91" s="696"/>
    </row>
    <row r="92" spans="1:3" s="53" customFormat="1" ht="16.5" customHeight="1" thickBot="1" x14ac:dyDescent="0.25">
      <c r="A92" s="203"/>
      <c r="B92" s="204" t="s">
        <v>56</v>
      </c>
      <c r="C92" s="697"/>
    </row>
    <row r="93" spans="1:3" s="82" customFormat="1" ht="12" customHeight="1" thickBot="1" x14ac:dyDescent="0.25">
      <c r="A93" s="355" t="s">
        <v>17</v>
      </c>
      <c r="B93" s="26" t="s">
        <v>505</v>
      </c>
      <c r="C93" s="671">
        <f>+C94+C95+C96+C97+C98+C111</f>
        <v>1121561</v>
      </c>
    </row>
    <row r="94" spans="1:3" ht="12" customHeight="1" x14ac:dyDescent="0.2">
      <c r="A94" s="381" t="s">
        <v>97</v>
      </c>
      <c r="B94" s="10" t="s">
        <v>48</v>
      </c>
      <c r="C94" s="672">
        <v>38051</v>
      </c>
    </row>
    <row r="95" spans="1:3" ht="12" customHeight="1" x14ac:dyDescent="0.2">
      <c r="A95" s="374" t="s">
        <v>98</v>
      </c>
      <c r="B95" s="8" t="s">
        <v>181</v>
      </c>
      <c r="C95" s="651">
        <v>5699</v>
      </c>
    </row>
    <row r="96" spans="1:3" ht="12" customHeight="1" x14ac:dyDescent="0.2">
      <c r="A96" s="374" t="s">
        <v>99</v>
      </c>
      <c r="B96" s="8" t="s">
        <v>138</v>
      </c>
      <c r="C96" s="652">
        <v>412005</v>
      </c>
    </row>
    <row r="97" spans="1:3" ht="12" customHeight="1" x14ac:dyDescent="0.2">
      <c r="A97" s="374" t="s">
        <v>100</v>
      </c>
      <c r="B97" s="11" t="s">
        <v>182</v>
      </c>
      <c r="C97" s="652">
        <v>24631</v>
      </c>
    </row>
    <row r="98" spans="1:3" ht="12" customHeight="1" x14ac:dyDescent="0.2">
      <c r="A98" s="374" t="s">
        <v>111</v>
      </c>
      <c r="B98" s="19" t="s">
        <v>183</v>
      </c>
      <c r="C98" s="652">
        <v>549036</v>
      </c>
    </row>
    <row r="99" spans="1:3" ht="12" customHeight="1" x14ac:dyDescent="0.2">
      <c r="A99" s="374" t="s">
        <v>101</v>
      </c>
      <c r="B99" s="8" t="s">
        <v>502</v>
      </c>
      <c r="C99" s="652"/>
    </row>
    <row r="100" spans="1:3" ht="12" customHeight="1" x14ac:dyDescent="0.2">
      <c r="A100" s="374" t="s">
        <v>102</v>
      </c>
      <c r="B100" s="119" t="s">
        <v>432</v>
      </c>
      <c r="C100" s="652"/>
    </row>
    <row r="101" spans="1:3" ht="12" customHeight="1" x14ac:dyDescent="0.2">
      <c r="A101" s="374" t="s">
        <v>112</v>
      </c>
      <c r="B101" s="119" t="s">
        <v>431</v>
      </c>
      <c r="C101" s="652"/>
    </row>
    <row r="102" spans="1:3" ht="12" customHeight="1" x14ac:dyDescent="0.2">
      <c r="A102" s="374" t="s">
        <v>113</v>
      </c>
      <c r="B102" s="119" t="s">
        <v>347</v>
      </c>
      <c r="C102" s="652"/>
    </row>
    <row r="103" spans="1:3" ht="12" customHeight="1" x14ac:dyDescent="0.2">
      <c r="A103" s="374" t="s">
        <v>114</v>
      </c>
      <c r="B103" s="120" t="s">
        <v>348</v>
      </c>
      <c r="C103" s="652"/>
    </row>
    <row r="104" spans="1:3" ht="12" customHeight="1" x14ac:dyDescent="0.2">
      <c r="A104" s="374" t="s">
        <v>115</v>
      </c>
      <c r="B104" s="120" t="s">
        <v>349</v>
      </c>
      <c r="C104" s="652"/>
    </row>
    <row r="105" spans="1:3" ht="12" customHeight="1" x14ac:dyDescent="0.2">
      <c r="A105" s="374" t="s">
        <v>117</v>
      </c>
      <c r="B105" s="119" t="s">
        <v>350</v>
      </c>
      <c r="C105" s="652">
        <v>385893</v>
      </c>
    </row>
    <row r="106" spans="1:3" ht="12" customHeight="1" x14ac:dyDescent="0.2">
      <c r="A106" s="374" t="s">
        <v>184</v>
      </c>
      <c r="B106" s="119" t="s">
        <v>351</v>
      </c>
      <c r="C106" s="652"/>
    </row>
    <row r="107" spans="1:3" ht="12" customHeight="1" x14ac:dyDescent="0.2">
      <c r="A107" s="374" t="s">
        <v>345</v>
      </c>
      <c r="B107" s="120" t="s">
        <v>352</v>
      </c>
      <c r="C107" s="652"/>
    </row>
    <row r="108" spans="1:3" ht="12" customHeight="1" x14ac:dyDescent="0.2">
      <c r="A108" s="382" t="s">
        <v>346</v>
      </c>
      <c r="B108" s="121" t="s">
        <v>353</v>
      </c>
      <c r="C108" s="652"/>
    </row>
    <row r="109" spans="1:3" ht="12" customHeight="1" x14ac:dyDescent="0.2">
      <c r="A109" s="374" t="s">
        <v>429</v>
      </c>
      <c r="B109" s="121" t="s">
        <v>354</v>
      </c>
      <c r="C109" s="652"/>
    </row>
    <row r="110" spans="1:3" ht="12" customHeight="1" x14ac:dyDescent="0.2">
      <c r="A110" s="374" t="s">
        <v>430</v>
      </c>
      <c r="B110" s="120" t="s">
        <v>355</v>
      </c>
      <c r="C110" s="651">
        <v>163143</v>
      </c>
    </row>
    <row r="111" spans="1:3" ht="12" customHeight="1" x14ac:dyDescent="0.2">
      <c r="A111" s="374" t="s">
        <v>434</v>
      </c>
      <c r="B111" s="11" t="s">
        <v>49</v>
      </c>
      <c r="C111" s="651">
        <v>92139</v>
      </c>
    </row>
    <row r="112" spans="1:3" ht="12" customHeight="1" x14ac:dyDescent="0.2">
      <c r="A112" s="375" t="s">
        <v>435</v>
      </c>
      <c r="B112" s="8" t="s">
        <v>503</v>
      </c>
      <c r="C112" s="652">
        <v>15044</v>
      </c>
    </row>
    <row r="113" spans="1:3" ht="12" customHeight="1" thickBot="1" x14ac:dyDescent="0.25">
      <c r="A113" s="383" t="s">
        <v>436</v>
      </c>
      <c r="B113" s="122" t="s">
        <v>504</v>
      </c>
      <c r="C113" s="673">
        <v>77095</v>
      </c>
    </row>
    <row r="114" spans="1:3" ht="12" customHeight="1" thickBot="1" x14ac:dyDescent="0.25">
      <c r="A114" s="28" t="s">
        <v>18</v>
      </c>
      <c r="B114" s="25" t="s">
        <v>356</v>
      </c>
      <c r="C114" s="659">
        <f>+C115+C117+C119</f>
        <v>842610</v>
      </c>
    </row>
    <row r="115" spans="1:3" ht="12" customHeight="1" x14ac:dyDescent="0.2">
      <c r="A115" s="373" t="s">
        <v>103</v>
      </c>
      <c r="B115" s="8" t="s">
        <v>227</v>
      </c>
      <c r="C115" s="653">
        <v>781401</v>
      </c>
    </row>
    <row r="116" spans="1:3" ht="12" customHeight="1" x14ac:dyDescent="0.2">
      <c r="A116" s="373" t="s">
        <v>104</v>
      </c>
      <c r="B116" s="12" t="s">
        <v>360</v>
      </c>
      <c r="C116" s="653">
        <v>733570</v>
      </c>
    </row>
    <row r="117" spans="1:3" ht="12" customHeight="1" x14ac:dyDescent="0.2">
      <c r="A117" s="373" t="s">
        <v>105</v>
      </c>
      <c r="B117" s="12" t="s">
        <v>185</v>
      </c>
      <c r="C117" s="651">
        <v>53367</v>
      </c>
    </row>
    <row r="118" spans="1:3" ht="12" customHeight="1" x14ac:dyDescent="0.2">
      <c r="A118" s="373" t="s">
        <v>106</v>
      </c>
      <c r="B118" s="12" t="s">
        <v>361</v>
      </c>
      <c r="C118" s="654"/>
    </row>
    <row r="119" spans="1:3" ht="12" customHeight="1" x14ac:dyDescent="0.2">
      <c r="A119" s="373" t="s">
        <v>107</v>
      </c>
      <c r="B119" s="251" t="s">
        <v>229</v>
      </c>
      <c r="C119" s="654">
        <f>C120+C121+C122+C123+C124+C125+C126+C127</f>
        <v>7842</v>
      </c>
    </row>
    <row r="120" spans="1:3" ht="12" customHeight="1" x14ac:dyDescent="0.2">
      <c r="A120" s="373" t="s">
        <v>116</v>
      </c>
      <c r="B120" s="250" t="s">
        <v>422</v>
      </c>
      <c r="C120" s="654"/>
    </row>
    <row r="121" spans="1:3" ht="12" customHeight="1" x14ac:dyDescent="0.2">
      <c r="A121" s="373" t="s">
        <v>118</v>
      </c>
      <c r="B121" s="357" t="s">
        <v>366</v>
      </c>
      <c r="C121" s="654"/>
    </row>
    <row r="122" spans="1:3" ht="12" customHeight="1" x14ac:dyDescent="0.2">
      <c r="A122" s="373" t="s">
        <v>186</v>
      </c>
      <c r="B122" s="120" t="s">
        <v>349</v>
      </c>
      <c r="C122" s="654"/>
    </row>
    <row r="123" spans="1:3" ht="12" customHeight="1" x14ac:dyDescent="0.2">
      <c r="A123" s="373" t="s">
        <v>187</v>
      </c>
      <c r="B123" s="120" t="s">
        <v>365</v>
      </c>
      <c r="C123" s="654">
        <v>5396</v>
      </c>
    </row>
    <row r="124" spans="1:3" ht="12" customHeight="1" x14ac:dyDescent="0.2">
      <c r="A124" s="373" t="s">
        <v>188</v>
      </c>
      <c r="B124" s="120" t="s">
        <v>364</v>
      </c>
      <c r="C124" s="654"/>
    </row>
    <row r="125" spans="1:3" ht="12" customHeight="1" x14ac:dyDescent="0.2">
      <c r="A125" s="373" t="s">
        <v>357</v>
      </c>
      <c r="B125" s="120" t="s">
        <v>352</v>
      </c>
      <c r="C125" s="654"/>
    </row>
    <row r="126" spans="1:3" ht="12" customHeight="1" x14ac:dyDescent="0.2">
      <c r="A126" s="373" t="s">
        <v>358</v>
      </c>
      <c r="B126" s="120" t="s">
        <v>363</v>
      </c>
      <c r="C126" s="654"/>
    </row>
    <row r="127" spans="1:3" ht="12" customHeight="1" thickBot="1" x14ac:dyDescent="0.25">
      <c r="A127" s="382" t="s">
        <v>359</v>
      </c>
      <c r="B127" s="120" t="s">
        <v>362</v>
      </c>
      <c r="C127" s="674">
        <v>2446</v>
      </c>
    </row>
    <row r="128" spans="1:3" ht="12" customHeight="1" thickBot="1" x14ac:dyDescent="0.25">
      <c r="A128" s="28" t="s">
        <v>19</v>
      </c>
      <c r="B128" s="103" t="s">
        <v>439</v>
      </c>
      <c r="C128" s="659">
        <f>+C93+C114</f>
        <v>1964171</v>
      </c>
    </row>
    <row r="129" spans="1:3" ht="12" customHeight="1" thickBot="1" x14ac:dyDescent="0.25">
      <c r="A129" s="28" t="s">
        <v>20</v>
      </c>
      <c r="B129" s="103" t="s">
        <v>440</v>
      </c>
      <c r="C129" s="659">
        <f>+C130+C131+C132</f>
        <v>0</v>
      </c>
    </row>
    <row r="130" spans="1:3" s="82" customFormat="1" ht="12" customHeight="1" x14ac:dyDescent="0.2">
      <c r="A130" s="373" t="s">
        <v>265</v>
      </c>
      <c r="B130" s="9" t="s">
        <v>508</v>
      </c>
      <c r="C130" s="654"/>
    </row>
    <row r="131" spans="1:3" ht="12" customHeight="1" x14ac:dyDescent="0.2">
      <c r="A131" s="373" t="s">
        <v>266</v>
      </c>
      <c r="B131" s="9" t="s">
        <v>448</v>
      </c>
      <c r="C131" s="654"/>
    </row>
    <row r="132" spans="1:3" ht="12" customHeight="1" thickBot="1" x14ac:dyDescent="0.25">
      <c r="A132" s="382" t="s">
        <v>267</v>
      </c>
      <c r="B132" s="7" t="s">
        <v>507</v>
      </c>
      <c r="C132" s="654"/>
    </row>
    <row r="133" spans="1:3" ht="12" customHeight="1" thickBot="1" x14ac:dyDescent="0.25">
      <c r="A133" s="28" t="s">
        <v>21</v>
      </c>
      <c r="B133" s="103" t="s">
        <v>441</v>
      </c>
      <c r="C133" s="659">
        <f>+C134+C135+C136+C137+C138+C139</f>
        <v>0</v>
      </c>
    </row>
    <row r="134" spans="1:3" ht="12" customHeight="1" x14ac:dyDescent="0.2">
      <c r="A134" s="373" t="s">
        <v>90</v>
      </c>
      <c r="B134" s="9" t="s">
        <v>450</v>
      </c>
      <c r="C134" s="654"/>
    </row>
    <row r="135" spans="1:3" ht="12" customHeight="1" x14ac:dyDescent="0.2">
      <c r="A135" s="373" t="s">
        <v>91</v>
      </c>
      <c r="B135" s="9" t="s">
        <v>442</v>
      </c>
      <c r="C135" s="654"/>
    </row>
    <row r="136" spans="1:3" ht="12" customHeight="1" x14ac:dyDescent="0.2">
      <c r="A136" s="373" t="s">
        <v>92</v>
      </c>
      <c r="B136" s="9" t="s">
        <v>443</v>
      </c>
      <c r="C136" s="654"/>
    </row>
    <row r="137" spans="1:3" ht="12" customHeight="1" x14ac:dyDescent="0.2">
      <c r="A137" s="373" t="s">
        <v>173</v>
      </c>
      <c r="B137" s="9" t="s">
        <v>506</v>
      </c>
      <c r="C137" s="654"/>
    </row>
    <row r="138" spans="1:3" ht="12" customHeight="1" x14ac:dyDescent="0.2">
      <c r="A138" s="373" t="s">
        <v>174</v>
      </c>
      <c r="B138" s="9" t="s">
        <v>445</v>
      </c>
      <c r="C138" s="654"/>
    </row>
    <row r="139" spans="1:3" s="82" customFormat="1" ht="12" customHeight="1" thickBot="1" x14ac:dyDescent="0.25">
      <c r="A139" s="382" t="s">
        <v>175</v>
      </c>
      <c r="B139" s="7" t="s">
        <v>446</v>
      </c>
      <c r="C139" s="654"/>
    </row>
    <row r="140" spans="1:3" ht="12" customHeight="1" thickBot="1" x14ac:dyDescent="0.25">
      <c r="A140" s="28" t="s">
        <v>22</v>
      </c>
      <c r="B140" s="103" t="s">
        <v>530</v>
      </c>
      <c r="C140" s="661">
        <f>+C141+C142+C144+C145+C143</f>
        <v>194401</v>
      </c>
    </row>
    <row r="141" spans="1:3" x14ac:dyDescent="0.2">
      <c r="A141" s="373" t="s">
        <v>93</v>
      </c>
      <c r="B141" s="9" t="s">
        <v>367</v>
      </c>
      <c r="C141" s="654"/>
    </row>
    <row r="142" spans="1:3" ht="12" customHeight="1" x14ac:dyDescent="0.2">
      <c r="A142" s="373" t="s">
        <v>94</v>
      </c>
      <c r="B142" s="9" t="s">
        <v>368</v>
      </c>
      <c r="C142" s="654">
        <v>16506</v>
      </c>
    </row>
    <row r="143" spans="1:3" ht="12" customHeight="1" x14ac:dyDescent="0.2">
      <c r="A143" s="373" t="s">
        <v>285</v>
      </c>
      <c r="B143" s="9" t="s">
        <v>529</v>
      </c>
      <c r="C143" s="654">
        <v>177895</v>
      </c>
    </row>
    <row r="144" spans="1:3" s="82" customFormat="1" ht="12" customHeight="1" x14ac:dyDescent="0.2">
      <c r="A144" s="373" t="s">
        <v>286</v>
      </c>
      <c r="B144" s="9" t="s">
        <v>455</v>
      </c>
      <c r="C144" s="654"/>
    </row>
    <row r="145" spans="1:3" s="82" customFormat="1" ht="12" customHeight="1" thickBot="1" x14ac:dyDescent="0.25">
      <c r="A145" s="382" t="s">
        <v>287</v>
      </c>
      <c r="B145" s="7" t="s">
        <v>386</v>
      </c>
      <c r="C145" s="654"/>
    </row>
    <row r="146" spans="1:3" s="82" customFormat="1" ht="12" customHeight="1" thickBot="1" x14ac:dyDescent="0.25">
      <c r="A146" s="28" t="s">
        <v>23</v>
      </c>
      <c r="B146" s="103" t="s">
        <v>456</v>
      </c>
      <c r="C146" s="675">
        <f>+C147+C148+C149+C150+C151</f>
        <v>0</v>
      </c>
    </row>
    <row r="147" spans="1:3" s="82" customFormat="1" ht="12" customHeight="1" x14ac:dyDescent="0.2">
      <c r="A147" s="373" t="s">
        <v>95</v>
      </c>
      <c r="B147" s="9" t="s">
        <v>451</v>
      </c>
      <c r="C147" s="654"/>
    </row>
    <row r="148" spans="1:3" s="82" customFormat="1" ht="12" customHeight="1" x14ac:dyDescent="0.2">
      <c r="A148" s="373" t="s">
        <v>96</v>
      </c>
      <c r="B148" s="9" t="s">
        <v>458</v>
      </c>
      <c r="C148" s="654"/>
    </row>
    <row r="149" spans="1:3" s="82" customFormat="1" ht="12" customHeight="1" x14ac:dyDescent="0.2">
      <c r="A149" s="373" t="s">
        <v>297</v>
      </c>
      <c r="B149" s="9" t="s">
        <v>453</v>
      </c>
      <c r="C149" s="654"/>
    </row>
    <row r="150" spans="1:3" s="82" customFormat="1" ht="12" customHeight="1" x14ac:dyDescent="0.2">
      <c r="A150" s="373" t="s">
        <v>298</v>
      </c>
      <c r="B150" s="9" t="s">
        <v>509</v>
      </c>
      <c r="C150" s="654"/>
    </row>
    <row r="151" spans="1:3" ht="12.75" customHeight="1" thickBot="1" x14ac:dyDescent="0.25">
      <c r="A151" s="382" t="s">
        <v>457</v>
      </c>
      <c r="B151" s="7" t="s">
        <v>460</v>
      </c>
      <c r="C151" s="674"/>
    </row>
    <row r="152" spans="1:3" ht="12.75" customHeight="1" thickBot="1" x14ac:dyDescent="0.25">
      <c r="A152" s="419" t="s">
        <v>24</v>
      </c>
      <c r="B152" s="103" t="s">
        <v>461</v>
      </c>
      <c r="C152" s="675"/>
    </row>
    <row r="153" spans="1:3" ht="12.75" customHeight="1" thickBot="1" x14ac:dyDescent="0.25">
      <c r="A153" s="419" t="s">
        <v>25</v>
      </c>
      <c r="B153" s="103" t="s">
        <v>462</v>
      </c>
      <c r="C153" s="675"/>
    </row>
    <row r="154" spans="1:3" ht="12" customHeight="1" thickBot="1" x14ac:dyDescent="0.25">
      <c r="A154" s="28" t="s">
        <v>26</v>
      </c>
      <c r="B154" s="103" t="s">
        <v>464</v>
      </c>
      <c r="C154" s="698">
        <f>+C129+C133+C140+C146+C152+C153</f>
        <v>194401</v>
      </c>
    </row>
    <row r="155" spans="1:3" ht="15.2" customHeight="1" thickBot="1" x14ac:dyDescent="0.25">
      <c r="A155" s="384" t="s">
        <v>27</v>
      </c>
      <c r="B155" s="330" t="s">
        <v>463</v>
      </c>
      <c r="C155" s="698">
        <f>+C128+C154</f>
        <v>2158572</v>
      </c>
    </row>
    <row r="156" spans="1:3" ht="13.5" thickBot="1" x14ac:dyDescent="0.25">
      <c r="A156" s="335"/>
      <c r="B156" s="336"/>
      <c r="C156" s="699">
        <f>C90-C155</f>
        <v>0</v>
      </c>
    </row>
    <row r="157" spans="1:3" ht="15.2" customHeight="1" thickBot="1" x14ac:dyDescent="0.25">
      <c r="A157" s="207" t="s">
        <v>510</v>
      </c>
      <c r="B157" s="208"/>
      <c r="C157" s="700">
        <v>2</v>
      </c>
    </row>
    <row r="158" spans="1:3" ht="14.45" customHeight="1" thickBot="1" x14ac:dyDescent="0.25">
      <c r="A158" s="207" t="s">
        <v>203</v>
      </c>
      <c r="B158" s="208"/>
      <c r="C158" s="700">
        <v>19</v>
      </c>
    </row>
    <row r="159" spans="1:3" x14ac:dyDescent="0.2">
      <c r="A159" s="521"/>
      <c r="B159" s="522"/>
      <c r="C159" s="701"/>
    </row>
    <row r="160" spans="1:3" x14ac:dyDescent="0.2">
      <c r="A160" s="521"/>
      <c r="B160" s="522"/>
      <c r="C160" s="703"/>
    </row>
    <row r="161" spans="1:3" x14ac:dyDescent="0.2">
      <c r="A161" s="521"/>
      <c r="B161" s="522"/>
      <c r="C161" s="703"/>
    </row>
    <row r="162" spans="1:3" x14ac:dyDescent="0.2">
      <c r="A162" s="521"/>
      <c r="B162" s="522"/>
      <c r="C162" s="703"/>
    </row>
    <row r="163" spans="1:3" x14ac:dyDescent="0.2">
      <c r="A163" s="521"/>
      <c r="B163" s="522"/>
      <c r="C163" s="703"/>
    </row>
    <row r="164" spans="1:3" x14ac:dyDescent="0.2">
      <c r="A164" s="521"/>
      <c r="B164" s="522"/>
      <c r="C164" s="703"/>
    </row>
    <row r="165" spans="1:3" x14ac:dyDescent="0.2">
      <c r="A165" s="521"/>
      <c r="B165" s="522"/>
      <c r="C165" s="703"/>
    </row>
    <row r="166" spans="1:3" x14ac:dyDescent="0.2">
      <c r="A166" s="521"/>
      <c r="B166" s="522"/>
      <c r="C166" s="703"/>
    </row>
    <row r="167" spans="1:3" x14ac:dyDescent="0.2">
      <c r="A167" s="521"/>
      <c r="B167" s="522"/>
      <c r="C167" s="703"/>
    </row>
    <row r="168" spans="1:3" x14ac:dyDescent="0.2">
      <c r="A168" s="521"/>
      <c r="B168" s="522"/>
      <c r="C168" s="703"/>
    </row>
    <row r="169" spans="1:3" x14ac:dyDescent="0.2">
      <c r="A169" s="521"/>
      <c r="B169" s="522"/>
      <c r="C169" s="703"/>
    </row>
    <row r="170" spans="1:3" x14ac:dyDescent="0.2">
      <c r="A170" s="521"/>
      <c r="B170" s="522"/>
      <c r="C170" s="703"/>
    </row>
    <row r="171" spans="1:3" x14ac:dyDescent="0.2">
      <c r="A171" s="521"/>
      <c r="B171" s="522"/>
      <c r="C171" s="703"/>
    </row>
    <row r="172" spans="1:3" x14ac:dyDescent="0.2">
      <c r="A172" s="521"/>
      <c r="B172" s="522"/>
      <c r="C172" s="703"/>
    </row>
    <row r="173" spans="1:3" x14ac:dyDescent="0.2">
      <c r="A173" s="521"/>
      <c r="B173" s="522"/>
      <c r="C173" s="703"/>
    </row>
    <row r="174" spans="1:3" x14ac:dyDescent="0.2">
      <c r="A174" s="521"/>
      <c r="B174" s="522"/>
      <c r="C174" s="703"/>
    </row>
    <row r="175" spans="1:3" x14ac:dyDescent="0.2">
      <c r="A175" s="521"/>
      <c r="B175" s="522"/>
      <c r="C175" s="703"/>
    </row>
    <row r="176" spans="1:3" x14ac:dyDescent="0.2">
      <c r="A176" s="521"/>
      <c r="B176" s="522"/>
      <c r="C176" s="703"/>
    </row>
  </sheetData>
  <sheetProtection formatCells="0"/>
  <phoneticPr fontId="0" type="noConversion"/>
  <printOptions horizontalCentered="1"/>
  <pageMargins left="0.19685039370078741" right="0.19685039370078741" top="0.78740157480314965" bottom="0.59055118110236227" header="0.78740157480314965" footer="0.78740157480314965"/>
  <pageSetup paperSize="9" scale="61" fitToHeight="2" orientation="portrait" r:id="rId1"/>
  <headerFooter alignWithMargins="0"/>
  <rowBreaks count="1" manualBreakCount="1">
    <brk id="91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83"/>
  <sheetViews>
    <sheetView topLeftCell="A43" zoomScale="120" zoomScaleNormal="120" workbookViewId="0">
      <selection activeCell="J46" sqref="J46"/>
    </sheetView>
  </sheetViews>
  <sheetFormatPr defaultRowHeight="12.75" x14ac:dyDescent="0.2"/>
  <cols>
    <col min="1" max="1" width="13.83203125" style="206" customWidth="1"/>
    <col min="2" max="2" width="70.1640625" style="3" customWidth="1"/>
    <col min="3" max="3" width="19" style="3" customWidth="1"/>
    <col min="4" max="4" width="3.5" style="3" customWidth="1"/>
    <col min="5" max="16384" width="9.33203125" style="3"/>
  </cols>
  <sheetData>
    <row r="1" spans="1:3" s="2" customFormat="1" ht="21.2" customHeight="1" thickBot="1" x14ac:dyDescent="0.25">
      <c r="A1" s="506"/>
      <c r="B1" s="507"/>
      <c r="C1" s="501" t="str">
        <f>CONCATENATE("9.2. melléklet ",ALAPADATOK!A7," ",ALAPADATOK!B7," ",ALAPADATOK!C7," ",ALAPADATOK!D7," ",ALAPADATOK!E7," ",ALAPADATOK!F7," ",ALAPADATOK!G7," ",ALAPADATOK!H7)</f>
        <v>9.2. melléklet a … / 2019 ( … ) önkormányzati rendelethez</v>
      </c>
    </row>
    <row r="2" spans="1:3" s="78" customFormat="1" ht="36" x14ac:dyDescent="0.2">
      <c r="A2" s="508" t="s">
        <v>201</v>
      </c>
      <c r="B2" s="509" t="str">
        <f>CONCATENATE(ALAPADATOK!A11)</f>
        <v>Bátaszéki Közös Önkormányzati Hivatal</v>
      </c>
      <c r="C2" s="523" t="s">
        <v>58</v>
      </c>
    </row>
    <row r="3" spans="1:3" s="78" customFormat="1" ht="24.75" thickBot="1" x14ac:dyDescent="0.25">
      <c r="A3" s="524" t="s">
        <v>200</v>
      </c>
      <c r="B3" s="511" t="s">
        <v>394</v>
      </c>
      <c r="C3" s="525" t="s">
        <v>53</v>
      </c>
    </row>
    <row r="4" spans="1:3" s="79" customFormat="1" ht="15.95" customHeight="1" thickBot="1" x14ac:dyDescent="0.3">
      <c r="A4" s="512"/>
      <c r="B4" s="512"/>
      <c r="C4" s="513"/>
    </row>
    <row r="5" spans="1:3" ht="13.5" thickBot="1" x14ac:dyDescent="0.25">
      <c r="A5" s="514" t="s">
        <v>202</v>
      </c>
      <c r="B5" s="515" t="s">
        <v>551</v>
      </c>
      <c r="C5" s="526" t="s">
        <v>54</v>
      </c>
    </row>
    <row r="6" spans="1:3" s="53" customFormat="1" ht="12.95" customHeight="1" thickBot="1" x14ac:dyDescent="0.25">
      <c r="A6" s="516"/>
      <c r="B6" s="517" t="s">
        <v>484</v>
      </c>
      <c r="C6" s="518" t="s">
        <v>485</v>
      </c>
    </row>
    <row r="7" spans="1:3" s="53" customFormat="1" ht="15.95" customHeight="1" thickBot="1" x14ac:dyDescent="0.25">
      <c r="A7" s="193"/>
      <c r="B7" s="194" t="s">
        <v>55</v>
      </c>
      <c r="C7" s="195"/>
    </row>
    <row r="8" spans="1:3" s="80" customFormat="1" ht="12" customHeight="1" thickBot="1" x14ac:dyDescent="0.25">
      <c r="A8" s="30" t="s">
        <v>17</v>
      </c>
      <c r="B8" s="196" t="s">
        <v>511</v>
      </c>
      <c r="C8" s="274">
        <f>SUM(C9:C19)</f>
        <v>2359</v>
      </c>
    </row>
    <row r="9" spans="1:3" s="80" customFormat="1" ht="12" customHeight="1" x14ac:dyDescent="0.2">
      <c r="A9" s="388" t="s">
        <v>97</v>
      </c>
      <c r="B9" s="10" t="s">
        <v>274</v>
      </c>
      <c r="C9" s="313">
        <v>5</v>
      </c>
    </row>
    <row r="10" spans="1:3" s="80" customFormat="1" ht="12" customHeight="1" x14ac:dyDescent="0.2">
      <c r="A10" s="389" t="s">
        <v>98</v>
      </c>
      <c r="B10" s="8" t="s">
        <v>275</v>
      </c>
      <c r="C10" s="272">
        <v>245</v>
      </c>
    </row>
    <row r="11" spans="1:3" s="80" customFormat="1" ht="12" customHeight="1" x14ac:dyDescent="0.2">
      <c r="A11" s="389" t="s">
        <v>99</v>
      </c>
      <c r="B11" s="8" t="s">
        <v>276</v>
      </c>
      <c r="C11" s="272">
        <v>1600</v>
      </c>
    </row>
    <row r="12" spans="1:3" s="80" customFormat="1" ht="12" customHeight="1" x14ac:dyDescent="0.2">
      <c r="A12" s="389" t="s">
        <v>100</v>
      </c>
      <c r="B12" s="8" t="s">
        <v>277</v>
      </c>
      <c r="C12" s="272"/>
    </row>
    <row r="13" spans="1:3" s="80" customFormat="1" ht="12" customHeight="1" x14ac:dyDescent="0.2">
      <c r="A13" s="389" t="s">
        <v>146</v>
      </c>
      <c r="B13" s="8" t="s">
        <v>278</v>
      </c>
      <c r="C13" s="272"/>
    </row>
    <row r="14" spans="1:3" s="80" customFormat="1" ht="12" customHeight="1" x14ac:dyDescent="0.2">
      <c r="A14" s="389" t="s">
        <v>101</v>
      </c>
      <c r="B14" s="8" t="s">
        <v>395</v>
      </c>
      <c r="C14" s="272">
        <v>498</v>
      </c>
    </row>
    <row r="15" spans="1:3" s="80" customFormat="1" ht="12" customHeight="1" x14ac:dyDescent="0.2">
      <c r="A15" s="389" t="s">
        <v>102</v>
      </c>
      <c r="B15" s="7" t="s">
        <v>396</v>
      </c>
      <c r="C15" s="272"/>
    </row>
    <row r="16" spans="1:3" s="80" customFormat="1" ht="12" customHeight="1" x14ac:dyDescent="0.2">
      <c r="A16" s="389" t="s">
        <v>112</v>
      </c>
      <c r="B16" s="8" t="s">
        <v>281</v>
      </c>
      <c r="C16" s="314">
        <v>1</v>
      </c>
    </row>
    <row r="17" spans="1:3" s="81" customFormat="1" ht="12" customHeight="1" x14ac:dyDescent="0.2">
      <c r="A17" s="389" t="s">
        <v>113</v>
      </c>
      <c r="B17" s="8" t="s">
        <v>282</v>
      </c>
      <c r="C17" s="272"/>
    </row>
    <row r="18" spans="1:3" s="81" customFormat="1" ht="12" customHeight="1" x14ac:dyDescent="0.2">
      <c r="A18" s="389" t="s">
        <v>114</v>
      </c>
      <c r="B18" s="8" t="s">
        <v>427</v>
      </c>
      <c r="C18" s="273"/>
    </row>
    <row r="19" spans="1:3" s="81" customFormat="1" ht="12" customHeight="1" thickBot="1" x14ac:dyDescent="0.25">
      <c r="A19" s="389" t="s">
        <v>115</v>
      </c>
      <c r="B19" s="7" t="s">
        <v>283</v>
      </c>
      <c r="C19" s="273">
        <v>10</v>
      </c>
    </row>
    <row r="20" spans="1:3" s="80" customFormat="1" ht="12" customHeight="1" thickBot="1" x14ac:dyDescent="0.25">
      <c r="A20" s="30" t="s">
        <v>18</v>
      </c>
      <c r="B20" s="196" t="s">
        <v>397</v>
      </c>
      <c r="C20" s="274">
        <f>SUM(C21:C23)</f>
        <v>23503</v>
      </c>
    </row>
    <row r="21" spans="1:3" s="81" customFormat="1" ht="12" customHeight="1" x14ac:dyDescent="0.2">
      <c r="A21" s="389" t="s">
        <v>103</v>
      </c>
      <c r="B21" s="9" t="s">
        <v>255</v>
      </c>
      <c r="C21" s="272"/>
    </row>
    <row r="22" spans="1:3" s="81" customFormat="1" ht="12" customHeight="1" x14ac:dyDescent="0.2">
      <c r="A22" s="389" t="s">
        <v>104</v>
      </c>
      <c r="B22" s="8" t="s">
        <v>398</v>
      </c>
      <c r="C22" s="272"/>
    </row>
    <row r="23" spans="1:3" s="81" customFormat="1" ht="12" customHeight="1" x14ac:dyDescent="0.2">
      <c r="A23" s="389" t="s">
        <v>105</v>
      </c>
      <c r="B23" s="8" t="s">
        <v>399</v>
      </c>
      <c r="C23" s="866">
        <v>23503</v>
      </c>
    </row>
    <row r="24" spans="1:3" s="81" customFormat="1" ht="12" customHeight="1" thickBot="1" x14ac:dyDescent="0.25">
      <c r="A24" s="389" t="s">
        <v>106</v>
      </c>
      <c r="B24" s="8" t="s">
        <v>512</v>
      </c>
      <c r="C24" s="272"/>
    </row>
    <row r="25" spans="1:3" s="81" customFormat="1" ht="12" customHeight="1" thickBot="1" x14ac:dyDescent="0.25">
      <c r="A25" s="31" t="s">
        <v>19</v>
      </c>
      <c r="B25" s="103" t="s">
        <v>172</v>
      </c>
      <c r="C25" s="299">
        <v>5</v>
      </c>
    </row>
    <row r="26" spans="1:3" s="81" customFormat="1" ht="12" customHeight="1" thickBot="1" x14ac:dyDescent="0.25">
      <c r="A26" s="31" t="s">
        <v>20</v>
      </c>
      <c r="B26" s="103" t="s">
        <v>513</v>
      </c>
      <c r="C26" s="274">
        <f>+C27+C28+C29</f>
        <v>0</v>
      </c>
    </row>
    <row r="27" spans="1:3" s="81" customFormat="1" ht="12" customHeight="1" x14ac:dyDescent="0.2">
      <c r="A27" s="390" t="s">
        <v>265</v>
      </c>
      <c r="B27" s="391" t="s">
        <v>260</v>
      </c>
      <c r="C27" s="61"/>
    </row>
    <row r="28" spans="1:3" s="81" customFormat="1" ht="12" customHeight="1" x14ac:dyDescent="0.2">
      <c r="A28" s="390" t="s">
        <v>266</v>
      </c>
      <c r="B28" s="391" t="s">
        <v>398</v>
      </c>
      <c r="C28" s="272"/>
    </row>
    <row r="29" spans="1:3" s="81" customFormat="1" ht="12" customHeight="1" x14ac:dyDescent="0.2">
      <c r="A29" s="390" t="s">
        <v>267</v>
      </c>
      <c r="B29" s="392" t="s">
        <v>401</v>
      </c>
      <c r="C29" s="272"/>
    </row>
    <row r="30" spans="1:3" s="81" customFormat="1" ht="12" customHeight="1" thickBot="1" x14ac:dyDescent="0.25">
      <c r="A30" s="389" t="s">
        <v>268</v>
      </c>
      <c r="B30" s="118" t="s">
        <v>514</v>
      </c>
      <c r="C30" s="68"/>
    </row>
    <row r="31" spans="1:3" s="81" customFormat="1" ht="12" customHeight="1" thickBot="1" x14ac:dyDescent="0.25">
      <c r="A31" s="31" t="s">
        <v>21</v>
      </c>
      <c r="B31" s="103" t="s">
        <v>402</v>
      </c>
      <c r="C31" s="274">
        <f>+C32+C33+C34</f>
        <v>0</v>
      </c>
    </row>
    <row r="32" spans="1:3" s="81" customFormat="1" ht="12" customHeight="1" x14ac:dyDescent="0.2">
      <c r="A32" s="390" t="s">
        <v>90</v>
      </c>
      <c r="B32" s="391" t="s">
        <v>288</v>
      </c>
      <c r="C32" s="61"/>
    </row>
    <row r="33" spans="1:3" s="81" customFormat="1" ht="12" customHeight="1" x14ac:dyDescent="0.2">
      <c r="A33" s="390" t="s">
        <v>91</v>
      </c>
      <c r="B33" s="392" t="s">
        <v>289</v>
      </c>
      <c r="C33" s="275"/>
    </row>
    <row r="34" spans="1:3" s="81" customFormat="1" ht="12" customHeight="1" thickBot="1" x14ac:dyDescent="0.25">
      <c r="A34" s="389" t="s">
        <v>92</v>
      </c>
      <c r="B34" s="118" t="s">
        <v>290</v>
      </c>
      <c r="C34" s="68"/>
    </row>
    <row r="35" spans="1:3" s="80" customFormat="1" ht="12" customHeight="1" thickBot="1" x14ac:dyDescent="0.25">
      <c r="A35" s="31" t="s">
        <v>22</v>
      </c>
      <c r="B35" s="103" t="s">
        <v>372</v>
      </c>
      <c r="C35" s="299"/>
    </row>
    <row r="36" spans="1:3" s="80" customFormat="1" ht="12" customHeight="1" thickBot="1" x14ac:dyDescent="0.25">
      <c r="A36" s="31" t="s">
        <v>23</v>
      </c>
      <c r="B36" s="103" t="s">
        <v>403</v>
      </c>
      <c r="C36" s="315"/>
    </row>
    <row r="37" spans="1:3" s="80" customFormat="1" ht="12" customHeight="1" thickBot="1" x14ac:dyDescent="0.25">
      <c r="A37" s="30" t="s">
        <v>24</v>
      </c>
      <c r="B37" s="103" t="s">
        <v>404</v>
      </c>
      <c r="C37" s="316">
        <f>+C8+C20+C25+C26+C31+C35+C36</f>
        <v>25867</v>
      </c>
    </row>
    <row r="38" spans="1:3" s="80" customFormat="1" ht="12" customHeight="1" thickBot="1" x14ac:dyDescent="0.25">
      <c r="A38" s="197" t="s">
        <v>25</v>
      </c>
      <c r="B38" s="103" t="s">
        <v>405</v>
      </c>
      <c r="C38" s="316">
        <f>+C39+C40+C41</f>
        <v>161450</v>
      </c>
    </row>
    <row r="39" spans="1:3" s="80" customFormat="1" ht="12" customHeight="1" x14ac:dyDescent="0.2">
      <c r="A39" s="390" t="s">
        <v>406</v>
      </c>
      <c r="B39" s="391" t="s">
        <v>233</v>
      </c>
      <c r="C39" s="61">
        <v>1441</v>
      </c>
    </row>
    <row r="40" spans="1:3" s="80" customFormat="1" ht="12" customHeight="1" x14ac:dyDescent="0.2">
      <c r="A40" s="390" t="s">
        <v>407</v>
      </c>
      <c r="B40" s="392" t="s">
        <v>2</v>
      </c>
      <c r="C40" s="275"/>
    </row>
    <row r="41" spans="1:3" s="81" customFormat="1" ht="12" customHeight="1" thickBot="1" x14ac:dyDescent="0.25">
      <c r="A41" s="389" t="s">
        <v>408</v>
      </c>
      <c r="B41" s="118" t="s">
        <v>409</v>
      </c>
      <c r="C41" s="867">
        <v>160009</v>
      </c>
    </row>
    <row r="42" spans="1:3" s="81" customFormat="1" ht="15.2" customHeight="1" thickBot="1" x14ac:dyDescent="0.25">
      <c r="A42" s="197" t="s">
        <v>26</v>
      </c>
      <c r="B42" s="198" t="s">
        <v>410</v>
      </c>
      <c r="C42" s="319">
        <f>+C37+C38</f>
        <v>187317</v>
      </c>
    </row>
    <row r="43" spans="1:3" s="81" customFormat="1" ht="15.2" customHeight="1" x14ac:dyDescent="0.2">
      <c r="A43" s="199"/>
      <c r="B43" s="200"/>
      <c r="C43" s="317"/>
    </row>
    <row r="44" spans="1:3" ht="13.5" thickBot="1" x14ac:dyDescent="0.25">
      <c r="A44" s="201"/>
      <c r="B44" s="202"/>
      <c r="C44" s="318"/>
    </row>
    <row r="45" spans="1:3" s="53" customFormat="1" ht="16.5" customHeight="1" thickBot="1" x14ac:dyDescent="0.25">
      <c r="A45" s="203"/>
      <c r="B45" s="204" t="s">
        <v>56</v>
      </c>
      <c r="C45" s="319"/>
    </row>
    <row r="46" spans="1:3" s="82" customFormat="1" ht="12" customHeight="1" thickBot="1" x14ac:dyDescent="0.25">
      <c r="A46" s="31" t="s">
        <v>17</v>
      </c>
      <c r="B46" s="103" t="s">
        <v>411</v>
      </c>
      <c r="C46" s="274">
        <f>SUM(C47:C51)</f>
        <v>187063</v>
      </c>
    </row>
    <row r="47" spans="1:3" ht="12" customHeight="1" x14ac:dyDescent="0.2">
      <c r="A47" s="389" t="s">
        <v>97</v>
      </c>
      <c r="B47" s="9" t="s">
        <v>48</v>
      </c>
      <c r="C47" s="61">
        <v>127979</v>
      </c>
    </row>
    <row r="48" spans="1:3" ht="12" customHeight="1" x14ac:dyDescent="0.2">
      <c r="A48" s="389" t="s">
        <v>98</v>
      </c>
      <c r="B48" s="8" t="s">
        <v>181</v>
      </c>
      <c r="C48" s="64">
        <v>25313</v>
      </c>
    </row>
    <row r="49" spans="1:3" ht="12" customHeight="1" x14ac:dyDescent="0.2">
      <c r="A49" s="389" t="s">
        <v>99</v>
      </c>
      <c r="B49" s="8" t="s">
        <v>138</v>
      </c>
      <c r="C49" s="64">
        <v>32330</v>
      </c>
    </row>
    <row r="50" spans="1:3" ht="12" customHeight="1" x14ac:dyDescent="0.2">
      <c r="A50" s="389" t="s">
        <v>100</v>
      </c>
      <c r="B50" s="8" t="s">
        <v>182</v>
      </c>
      <c r="C50" s="64"/>
    </row>
    <row r="51" spans="1:3" ht="12" customHeight="1" thickBot="1" x14ac:dyDescent="0.25">
      <c r="A51" s="389" t="s">
        <v>146</v>
      </c>
      <c r="B51" s="8" t="s">
        <v>183</v>
      </c>
      <c r="C51" s="64">
        <v>1441</v>
      </c>
    </row>
    <row r="52" spans="1:3" ht="12" customHeight="1" thickBot="1" x14ac:dyDescent="0.25">
      <c r="A52" s="31" t="s">
        <v>18</v>
      </c>
      <c r="B52" s="103" t="s">
        <v>412</v>
      </c>
      <c r="C52" s="274">
        <f>SUM(C53:C55)</f>
        <v>254</v>
      </c>
    </row>
    <row r="53" spans="1:3" s="82" customFormat="1" ht="12" customHeight="1" x14ac:dyDescent="0.2">
      <c r="A53" s="389" t="s">
        <v>103</v>
      </c>
      <c r="B53" s="9" t="s">
        <v>227</v>
      </c>
      <c r="C53" s="61">
        <v>254</v>
      </c>
    </row>
    <row r="54" spans="1:3" ht="12" customHeight="1" x14ac:dyDescent="0.2">
      <c r="A54" s="389" t="s">
        <v>104</v>
      </c>
      <c r="B54" s="8" t="s">
        <v>185</v>
      </c>
      <c r="C54" s="64"/>
    </row>
    <row r="55" spans="1:3" ht="12" customHeight="1" x14ac:dyDescent="0.2">
      <c r="A55" s="389" t="s">
        <v>105</v>
      </c>
      <c r="B55" s="8" t="s">
        <v>57</v>
      </c>
      <c r="C55" s="64"/>
    </row>
    <row r="56" spans="1:3" ht="12" customHeight="1" thickBot="1" x14ac:dyDescent="0.25">
      <c r="A56" s="389" t="s">
        <v>106</v>
      </c>
      <c r="B56" s="8" t="s">
        <v>515</v>
      </c>
      <c r="C56" s="64"/>
    </row>
    <row r="57" spans="1:3" ht="12" customHeight="1" thickBot="1" x14ac:dyDescent="0.25">
      <c r="A57" s="31" t="s">
        <v>19</v>
      </c>
      <c r="B57" s="103" t="s">
        <v>13</v>
      </c>
      <c r="C57" s="299"/>
    </row>
    <row r="58" spans="1:3" ht="15.2" customHeight="1" thickBot="1" x14ac:dyDescent="0.25">
      <c r="A58" s="31" t="s">
        <v>20</v>
      </c>
      <c r="B58" s="205" t="s">
        <v>519</v>
      </c>
      <c r="C58" s="320">
        <f>+C46+C52+C57</f>
        <v>187317</v>
      </c>
    </row>
    <row r="59" spans="1:3" ht="13.5" thickBot="1" x14ac:dyDescent="0.25">
      <c r="C59" s="530">
        <f>C42-C58</f>
        <v>0</v>
      </c>
    </row>
    <row r="60" spans="1:3" ht="15.2" customHeight="1" thickBot="1" x14ac:dyDescent="0.25">
      <c r="A60" s="207" t="s">
        <v>510</v>
      </c>
      <c r="B60" s="208"/>
      <c r="C60" s="100">
        <v>30</v>
      </c>
    </row>
    <row r="61" spans="1:3" ht="14.45" customHeight="1" thickBot="1" x14ac:dyDescent="0.25">
      <c r="A61" s="207" t="s">
        <v>203</v>
      </c>
      <c r="B61" s="208"/>
      <c r="C61" s="100">
        <v>2</v>
      </c>
    </row>
    <row r="62" spans="1:3" x14ac:dyDescent="0.2">
      <c r="A62" s="527"/>
      <c r="B62" s="528"/>
      <c r="C62" s="528"/>
    </row>
    <row r="63" spans="1:3" x14ac:dyDescent="0.2">
      <c r="A63" s="527"/>
      <c r="B63" s="528"/>
    </row>
    <row r="64" spans="1:3" x14ac:dyDescent="0.2">
      <c r="A64" s="527"/>
      <c r="B64" s="528"/>
      <c r="C64" s="528"/>
    </row>
    <row r="65" spans="1:3" x14ac:dyDescent="0.2">
      <c r="A65" s="527"/>
      <c r="B65" s="528"/>
      <c r="C65" s="528"/>
    </row>
    <row r="66" spans="1:3" x14ac:dyDescent="0.2">
      <c r="A66" s="527"/>
      <c r="B66" s="528"/>
      <c r="C66" s="528"/>
    </row>
    <row r="67" spans="1:3" x14ac:dyDescent="0.2">
      <c r="A67" s="527"/>
      <c r="B67" s="528"/>
      <c r="C67" s="528"/>
    </row>
    <row r="68" spans="1:3" x14ac:dyDescent="0.2">
      <c r="A68" s="527"/>
      <c r="B68" s="528"/>
      <c r="C68" s="528"/>
    </row>
    <row r="69" spans="1:3" x14ac:dyDescent="0.2">
      <c r="A69" s="527"/>
      <c r="B69" s="528"/>
      <c r="C69" s="528"/>
    </row>
    <row r="70" spans="1:3" x14ac:dyDescent="0.2">
      <c r="A70" s="527"/>
      <c r="B70" s="528"/>
      <c r="C70" s="528"/>
    </row>
    <row r="71" spans="1:3" x14ac:dyDescent="0.2">
      <c r="A71" s="527"/>
      <c r="B71" s="528"/>
      <c r="C71" s="528"/>
    </row>
    <row r="72" spans="1:3" x14ac:dyDescent="0.2">
      <c r="A72" s="527"/>
      <c r="B72" s="528"/>
      <c r="C72" s="528"/>
    </row>
    <row r="73" spans="1:3" x14ac:dyDescent="0.2">
      <c r="A73" s="527"/>
      <c r="B73" s="528"/>
      <c r="C73" s="528"/>
    </row>
    <row r="74" spans="1:3" x14ac:dyDescent="0.2">
      <c r="A74" s="527"/>
      <c r="B74" s="528"/>
      <c r="C74" s="528"/>
    </row>
    <row r="75" spans="1:3" x14ac:dyDescent="0.2">
      <c r="A75" s="527"/>
      <c r="B75" s="528"/>
      <c r="C75" s="528"/>
    </row>
    <row r="76" spans="1:3" x14ac:dyDescent="0.2">
      <c r="A76" s="527"/>
      <c r="B76" s="528"/>
      <c r="C76" s="528"/>
    </row>
    <row r="77" spans="1:3" x14ac:dyDescent="0.2">
      <c r="A77" s="527"/>
      <c r="B77" s="528"/>
      <c r="C77" s="528"/>
    </row>
    <row r="78" spans="1:3" x14ac:dyDescent="0.2">
      <c r="A78" s="527"/>
      <c r="B78" s="528"/>
      <c r="C78" s="528"/>
    </row>
    <row r="79" spans="1:3" x14ac:dyDescent="0.2">
      <c r="A79" s="527"/>
      <c r="B79" s="528"/>
      <c r="C79" s="528"/>
    </row>
    <row r="80" spans="1:3" x14ac:dyDescent="0.2">
      <c r="A80" s="527"/>
      <c r="B80" s="528"/>
      <c r="C80" s="528"/>
    </row>
    <row r="81" spans="1:3" x14ac:dyDescent="0.2">
      <c r="A81" s="527"/>
      <c r="B81" s="528"/>
      <c r="C81" s="528"/>
    </row>
    <row r="82" spans="1:3" x14ac:dyDescent="0.2">
      <c r="A82" s="527"/>
      <c r="B82" s="528"/>
      <c r="C82" s="528"/>
    </row>
    <row r="83" spans="1:3" x14ac:dyDescent="0.2">
      <c r="A83" s="527"/>
      <c r="B83" s="528"/>
      <c r="C83" s="528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60"/>
  <sheetViews>
    <sheetView topLeftCell="A28" zoomScale="120" zoomScaleNormal="120" workbookViewId="0">
      <selection activeCell="K27" sqref="K27"/>
    </sheetView>
  </sheetViews>
  <sheetFormatPr defaultRowHeight="12.75" x14ac:dyDescent="0.2"/>
  <cols>
    <col min="1" max="1" width="13.83203125" style="206" customWidth="1"/>
    <col min="2" max="2" width="76" style="3" customWidth="1"/>
    <col min="3" max="3" width="19.1640625" style="3" customWidth="1"/>
    <col min="4" max="4" width="2.33203125" style="3" customWidth="1"/>
    <col min="5" max="16384" width="9.33203125" style="3"/>
  </cols>
  <sheetData>
    <row r="1" spans="1:3" s="2" customFormat="1" ht="21.2" customHeight="1" thickBot="1" x14ac:dyDescent="0.25">
      <c r="A1" s="188"/>
      <c r="B1" s="189"/>
      <c r="C1" s="501" t="str">
        <f>CONCATENATE("9.3. melléklet ",ALAPADATOK!A7," ",ALAPADATOK!B7," ",ALAPADATOK!C7," ",ALAPADATOK!D7," ",ALAPADATOK!E7," ",ALAPADATOK!F7," ",ALAPADATOK!G7," ",ALAPADATOK!H7)</f>
        <v>9.3. melléklet a … / 2019 ( … ) önkormányzati rendelethez</v>
      </c>
    </row>
    <row r="2" spans="1:3" s="78" customFormat="1" ht="36" x14ac:dyDescent="0.2">
      <c r="A2" s="353" t="s">
        <v>201</v>
      </c>
      <c r="B2" s="551" t="str">
        <f>CONCATENATE(ALAPADATOK!B13)</f>
        <v>Keresztély Gyula Városi Könyvtár</v>
      </c>
      <c r="C2" s="321" t="s">
        <v>59</v>
      </c>
    </row>
    <row r="3" spans="1:3" s="78" customFormat="1" ht="24.75" thickBot="1" x14ac:dyDescent="0.25">
      <c r="A3" s="387" t="s">
        <v>200</v>
      </c>
      <c r="B3" s="500" t="s">
        <v>394</v>
      </c>
      <c r="C3" s="322" t="s">
        <v>53</v>
      </c>
    </row>
    <row r="4" spans="1:3" s="79" customFormat="1" ht="15.95" customHeight="1" thickBot="1" x14ac:dyDescent="0.3">
      <c r="A4" s="190"/>
      <c r="B4" s="190"/>
      <c r="C4" s="4"/>
    </row>
    <row r="5" spans="1:3" ht="13.5" thickBot="1" x14ac:dyDescent="0.25">
      <c r="A5" s="354" t="s">
        <v>202</v>
      </c>
      <c r="B5" s="191" t="s">
        <v>551</v>
      </c>
      <c r="C5" s="192" t="s">
        <v>54</v>
      </c>
    </row>
    <row r="6" spans="1:3" s="53" customFormat="1" ht="12.95" customHeight="1" thickBot="1" x14ac:dyDescent="0.25">
      <c r="A6" s="30"/>
      <c r="B6" s="165" t="s">
        <v>484</v>
      </c>
      <c r="C6" s="166" t="s">
        <v>485</v>
      </c>
    </row>
    <row r="7" spans="1:3" s="53" customFormat="1" ht="15.95" customHeight="1" thickBot="1" x14ac:dyDescent="0.25">
      <c r="A7" s="193"/>
      <c r="B7" s="194" t="s">
        <v>55</v>
      </c>
      <c r="C7" s="195"/>
    </row>
    <row r="8" spans="1:3" s="80" customFormat="1" ht="12" customHeight="1" thickBot="1" x14ac:dyDescent="0.25">
      <c r="A8" s="30" t="s">
        <v>17</v>
      </c>
      <c r="B8" s="196" t="s">
        <v>511</v>
      </c>
      <c r="C8" s="274">
        <f>SUM(C9:C19)</f>
        <v>325</v>
      </c>
    </row>
    <row r="9" spans="1:3" s="80" customFormat="1" ht="12" customHeight="1" x14ac:dyDescent="0.2">
      <c r="A9" s="388" t="s">
        <v>97</v>
      </c>
      <c r="B9" s="10" t="s">
        <v>274</v>
      </c>
      <c r="C9" s="313">
        <v>10</v>
      </c>
    </row>
    <row r="10" spans="1:3" s="80" customFormat="1" ht="12" customHeight="1" x14ac:dyDescent="0.2">
      <c r="A10" s="389" t="s">
        <v>98</v>
      </c>
      <c r="B10" s="8" t="s">
        <v>275</v>
      </c>
      <c r="C10" s="272">
        <v>300</v>
      </c>
    </row>
    <row r="11" spans="1:3" s="80" customFormat="1" ht="12" customHeight="1" x14ac:dyDescent="0.2">
      <c r="A11" s="389" t="s">
        <v>99</v>
      </c>
      <c r="B11" s="8" t="s">
        <v>276</v>
      </c>
      <c r="C11" s="272"/>
    </row>
    <row r="12" spans="1:3" s="80" customFormat="1" ht="12" customHeight="1" x14ac:dyDescent="0.2">
      <c r="A12" s="389" t="s">
        <v>100</v>
      </c>
      <c r="B12" s="8" t="s">
        <v>277</v>
      </c>
      <c r="C12" s="272"/>
    </row>
    <row r="13" spans="1:3" s="80" customFormat="1" ht="12" customHeight="1" x14ac:dyDescent="0.2">
      <c r="A13" s="389" t="s">
        <v>146</v>
      </c>
      <c r="B13" s="8" t="s">
        <v>278</v>
      </c>
      <c r="C13" s="272"/>
    </row>
    <row r="14" spans="1:3" s="80" customFormat="1" ht="12" customHeight="1" x14ac:dyDescent="0.2">
      <c r="A14" s="389" t="s">
        <v>101</v>
      </c>
      <c r="B14" s="8" t="s">
        <v>395</v>
      </c>
      <c r="C14" s="272"/>
    </row>
    <row r="15" spans="1:3" s="80" customFormat="1" ht="12" customHeight="1" x14ac:dyDescent="0.2">
      <c r="A15" s="389" t="s">
        <v>102</v>
      </c>
      <c r="B15" s="7" t="s">
        <v>396</v>
      </c>
      <c r="C15" s="272"/>
    </row>
    <row r="16" spans="1:3" s="80" customFormat="1" ht="12" customHeight="1" x14ac:dyDescent="0.2">
      <c r="A16" s="389" t="s">
        <v>112</v>
      </c>
      <c r="B16" s="8" t="s">
        <v>281</v>
      </c>
      <c r="C16" s="314"/>
    </row>
    <row r="17" spans="1:3" s="81" customFormat="1" ht="12" customHeight="1" x14ac:dyDescent="0.2">
      <c r="A17" s="389" t="s">
        <v>113</v>
      </c>
      <c r="B17" s="8" t="s">
        <v>282</v>
      </c>
      <c r="C17" s="272"/>
    </row>
    <row r="18" spans="1:3" s="81" customFormat="1" ht="12" customHeight="1" x14ac:dyDescent="0.2">
      <c r="A18" s="389" t="s">
        <v>114</v>
      </c>
      <c r="B18" s="8" t="s">
        <v>427</v>
      </c>
      <c r="C18" s="273"/>
    </row>
    <row r="19" spans="1:3" s="81" customFormat="1" ht="12" customHeight="1" thickBot="1" x14ac:dyDescent="0.25">
      <c r="A19" s="389" t="s">
        <v>115</v>
      </c>
      <c r="B19" s="7" t="s">
        <v>283</v>
      </c>
      <c r="C19" s="273">
        <v>15</v>
      </c>
    </row>
    <row r="20" spans="1:3" s="80" customFormat="1" ht="12" customHeight="1" thickBot="1" x14ac:dyDescent="0.25">
      <c r="A20" s="30" t="s">
        <v>18</v>
      </c>
      <c r="B20" s="196" t="s">
        <v>397</v>
      </c>
      <c r="C20" s="274">
        <f>SUM(C21:C23)</f>
        <v>4846</v>
      </c>
    </row>
    <row r="21" spans="1:3" s="81" customFormat="1" ht="12" customHeight="1" x14ac:dyDescent="0.2">
      <c r="A21" s="389" t="s">
        <v>103</v>
      </c>
      <c r="B21" s="9" t="s">
        <v>255</v>
      </c>
      <c r="C21" s="272"/>
    </row>
    <row r="22" spans="1:3" s="81" customFormat="1" ht="12" customHeight="1" x14ac:dyDescent="0.2">
      <c r="A22" s="389" t="s">
        <v>104</v>
      </c>
      <c r="B22" s="8" t="s">
        <v>398</v>
      </c>
      <c r="C22" s="272"/>
    </row>
    <row r="23" spans="1:3" s="81" customFormat="1" ht="12" customHeight="1" x14ac:dyDescent="0.2">
      <c r="A23" s="389" t="s">
        <v>105</v>
      </c>
      <c r="B23" s="8" t="s">
        <v>399</v>
      </c>
      <c r="C23" s="272">
        <v>4846</v>
      </c>
    </row>
    <row r="24" spans="1:3" s="81" customFormat="1" ht="12" customHeight="1" thickBot="1" x14ac:dyDescent="0.25">
      <c r="A24" s="389" t="s">
        <v>106</v>
      </c>
      <c r="B24" s="8" t="s">
        <v>516</v>
      </c>
      <c r="C24" s="272"/>
    </row>
    <row r="25" spans="1:3" s="81" customFormat="1" ht="12" customHeight="1" thickBot="1" x14ac:dyDescent="0.25">
      <c r="A25" s="31" t="s">
        <v>19</v>
      </c>
      <c r="B25" s="103" t="s">
        <v>172</v>
      </c>
      <c r="C25" s="299"/>
    </row>
    <row r="26" spans="1:3" s="81" customFormat="1" ht="12" customHeight="1" thickBot="1" x14ac:dyDescent="0.25">
      <c r="A26" s="31" t="s">
        <v>20</v>
      </c>
      <c r="B26" s="103" t="s">
        <v>400</v>
      </c>
      <c r="C26" s="274">
        <f>+C27+C28</f>
        <v>2150</v>
      </c>
    </row>
    <row r="27" spans="1:3" s="81" customFormat="1" ht="12" customHeight="1" x14ac:dyDescent="0.2">
      <c r="A27" s="390" t="s">
        <v>265</v>
      </c>
      <c r="B27" s="391" t="s">
        <v>398</v>
      </c>
      <c r="C27" s="61"/>
    </row>
    <row r="28" spans="1:3" s="81" customFormat="1" ht="12" customHeight="1" x14ac:dyDescent="0.2">
      <c r="A28" s="390" t="s">
        <v>266</v>
      </c>
      <c r="B28" s="392" t="s">
        <v>401</v>
      </c>
      <c r="C28" s="275">
        <v>2150</v>
      </c>
    </row>
    <row r="29" spans="1:3" s="81" customFormat="1" ht="12" customHeight="1" thickBot="1" x14ac:dyDescent="0.25">
      <c r="A29" s="389" t="s">
        <v>267</v>
      </c>
      <c r="B29" s="118" t="s">
        <v>517</v>
      </c>
      <c r="C29" s="68"/>
    </row>
    <row r="30" spans="1:3" s="81" customFormat="1" ht="12" customHeight="1" thickBot="1" x14ac:dyDescent="0.25">
      <c r="A30" s="31" t="s">
        <v>21</v>
      </c>
      <c r="B30" s="103" t="s">
        <v>402</v>
      </c>
      <c r="C30" s="274">
        <f>+C31+C32+C33</f>
        <v>0</v>
      </c>
    </row>
    <row r="31" spans="1:3" s="81" customFormat="1" ht="12" customHeight="1" x14ac:dyDescent="0.2">
      <c r="A31" s="390" t="s">
        <v>90</v>
      </c>
      <c r="B31" s="391" t="s">
        <v>288</v>
      </c>
      <c r="C31" s="61"/>
    </row>
    <row r="32" spans="1:3" s="81" customFormat="1" ht="12" customHeight="1" x14ac:dyDescent="0.2">
      <c r="A32" s="390" t="s">
        <v>91</v>
      </c>
      <c r="B32" s="392" t="s">
        <v>289</v>
      </c>
      <c r="C32" s="275"/>
    </row>
    <row r="33" spans="1:3" s="81" customFormat="1" ht="12" customHeight="1" thickBot="1" x14ac:dyDescent="0.25">
      <c r="A33" s="389" t="s">
        <v>92</v>
      </c>
      <c r="B33" s="118" t="s">
        <v>290</v>
      </c>
      <c r="C33" s="68"/>
    </row>
    <row r="34" spans="1:3" s="80" customFormat="1" ht="12" customHeight="1" thickBot="1" x14ac:dyDescent="0.25">
      <c r="A34" s="31" t="s">
        <v>22</v>
      </c>
      <c r="B34" s="103" t="s">
        <v>372</v>
      </c>
      <c r="C34" s="299"/>
    </row>
    <row r="35" spans="1:3" s="80" customFormat="1" ht="12" customHeight="1" thickBot="1" x14ac:dyDescent="0.25">
      <c r="A35" s="31" t="s">
        <v>23</v>
      </c>
      <c r="B35" s="103" t="s">
        <v>403</v>
      </c>
      <c r="C35" s="315"/>
    </row>
    <row r="36" spans="1:3" s="80" customFormat="1" ht="12" customHeight="1" thickBot="1" x14ac:dyDescent="0.25">
      <c r="A36" s="30" t="s">
        <v>24</v>
      </c>
      <c r="B36" s="103" t="s">
        <v>518</v>
      </c>
      <c r="C36" s="316">
        <f>+C8+C20+C25+C26+C30+C34+C35</f>
        <v>7321</v>
      </c>
    </row>
    <row r="37" spans="1:3" s="80" customFormat="1" ht="12" customHeight="1" thickBot="1" x14ac:dyDescent="0.25">
      <c r="A37" s="197" t="s">
        <v>25</v>
      </c>
      <c r="B37" s="103" t="s">
        <v>405</v>
      </c>
      <c r="C37" s="316">
        <f>+C38+C39+C40</f>
        <v>28898</v>
      </c>
    </row>
    <row r="38" spans="1:3" s="80" customFormat="1" ht="12" customHeight="1" x14ac:dyDescent="0.2">
      <c r="A38" s="390" t="s">
        <v>406</v>
      </c>
      <c r="B38" s="391" t="s">
        <v>233</v>
      </c>
      <c r="C38" s="61">
        <v>11012</v>
      </c>
    </row>
    <row r="39" spans="1:3" s="80" customFormat="1" ht="12" customHeight="1" x14ac:dyDescent="0.2">
      <c r="A39" s="390" t="s">
        <v>407</v>
      </c>
      <c r="B39" s="392" t="s">
        <v>2</v>
      </c>
      <c r="C39" s="275"/>
    </row>
    <row r="40" spans="1:3" s="81" customFormat="1" ht="12" customHeight="1" thickBot="1" x14ac:dyDescent="0.25">
      <c r="A40" s="389" t="s">
        <v>408</v>
      </c>
      <c r="B40" s="118" t="s">
        <v>409</v>
      </c>
      <c r="C40" s="68">
        <v>17886</v>
      </c>
    </row>
    <row r="41" spans="1:3" s="81" customFormat="1" ht="15.2" customHeight="1" thickBot="1" x14ac:dyDescent="0.25">
      <c r="A41" s="197" t="s">
        <v>26</v>
      </c>
      <c r="B41" s="198" t="s">
        <v>410</v>
      </c>
      <c r="C41" s="319">
        <f>+C36+C37</f>
        <v>36219</v>
      </c>
    </row>
    <row r="42" spans="1:3" s="81" customFormat="1" ht="15.2" customHeight="1" x14ac:dyDescent="0.2">
      <c r="A42" s="199"/>
      <c r="B42" s="200"/>
      <c r="C42" s="317"/>
    </row>
    <row r="43" spans="1:3" ht="13.5" thickBot="1" x14ac:dyDescent="0.25">
      <c r="A43" s="201"/>
      <c r="B43" s="202"/>
      <c r="C43" s="318"/>
    </row>
    <row r="44" spans="1:3" s="53" customFormat="1" ht="16.5" customHeight="1" thickBot="1" x14ac:dyDescent="0.25">
      <c r="A44" s="203"/>
      <c r="B44" s="204" t="s">
        <v>56</v>
      </c>
      <c r="C44" s="319"/>
    </row>
    <row r="45" spans="1:3" s="82" customFormat="1" ht="12" customHeight="1" thickBot="1" x14ac:dyDescent="0.25">
      <c r="A45" s="31" t="s">
        <v>17</v>
      </c>
      <c r="B45" s="103" t="s">
        <v>411</v>
      </c>
      <c r="C45" s="274">
        <f>SUM(C46:C50)</f>
        <v>33769</v>
      </c>
    </row>
    <row r="46" spans="1:3" ht="12" customHeight="1" x14ac:dyDescent="0.2">
      <c r="A46" s="389" t="s">
        <v>97</v>
      </c>
      <c r="B46" s="9" t="s">
        <v>48</v>
      </c>
      <c r="C46" s="61">
        <v>11258</v>
      </c>
    </row>
    <row r="47" spans="1:3" ht="12" customHeight="1" x14ac:dyDescent="0.2">
      <c r="A47" s="389" t="s">
        <v>98</v>
      </c>
      <c r="B47" s="8" t="s">
        <v>181</v>
      </c>
      <c r="C47" s="64">
        <v>2235</v>
      </c>
    </row>
    <row r="48" spans="1:3" ht="12" customHeight="1" x14ac:dyDescent="0.2">
      <c r="A48" s="389" t="s">
        <v>99</v>
      </c>
      <c r="B48" s="8" t="s">
        <v>138</v>
      </c>
      <c r="C48" s="64">
        <v>20276</v>
      </c>
    </row>
    <row r="49" spans="1:3" ht="12" customHeight="1" x14ac:dyDescent="0.2">
      <c r="A49" s="389" t="s">
        <v>100</v>
      </c>
      <c r="B49" s="8" t="s">
        <v>182</v>
      </c>
      <c r="C49" s="64"/>
    </row>
    <row r="50" spans="1:3" ht="12" customHeight="1" thickBot="1" x14ac:dyDescent="0.25">
      <c r="A50" s="389" t="s">
        <v>146</v>
      </c>
      <c r="B50" s="8" t="s">
        <v>183</v>
      </c>
      <c r="C50" s="64"/>
    </row>
    <row r="51" spans="1:3" ht="12" customHeight="1" thickBot="1" x14ac:dyDescent="0.25">
      <c r="A51" s="31" t="s">
        <v>18</v>
      </c>
      <c r="B51" s="103" t="s">
        <v>412</v>
      </c>
      <c r="C51" s="274">
        <f>SUM(C52:C54)</f>
        <v>2450</v>
      </c>
    </row>
    <row r="52" spans="1:3" s="82" customFormat="1" ht="12" customHeight="1" x14ac:dyDescent="0.2">
      <c r="A52" s="389" t="s">
        <v>103</v>
      </c>
      <c r="B52" s="9" t="s">
        <v>227</v>
      </c>
      <c r="C52" s="61">
        <v>2450</v>
      </c>
    </row>
    <row r="53" spans="1:3" ht="12" customHeight="1" x14ac:dyDescent="0.2">
      <c r="A53" s="389" t="s">
        <v>104</v>
      </c>
      <c r="B53" s="8" t="s">
        <v>185</v>
      </c>
      <c r="C53" s="64"/>
    </row>
    <row r="54" spans="1:3" ht="12" customHeight="1" x14ac:dyDescent="0.2">
      <c r="A54" s="389" t="s">
        <v>105</v>
      </c>
      <c r="B54" s="8" t="s">
        <v>57</v>
      </c>
      <c r="C54" s="64"/>
    </row>
    <row r="55" spans="1:3" ht="12" customHeight="1" thickBot="1" x14ac:dyDescent="0.25">
      <c r="A55" s="389" t="s">
        <v>106</v>
      </c>
      <c r="B55" s="8" t="s">
        <v>515</v>
      </c>
      <c r="C55" s="64"/>
    </row>
    <row r="56" spans="1:3" ht="15.2" customHeight="1" thickBot="1" x14ac:dyDescent="0.25">
      <c r="A56" s="31" t="s">
        <v>19</v>
      </c>
      <c r="B56" s="103" t="s">
        <v>13</v>
      </c>
      <c r="C56" s="299"/>
    </row>
    <row r="57" spans="1:3" ht="13.5" thickBot="1" x14ac:dyDescent="0.25">
      <c r="A57" s="31" t="s">
        <v>20</v>
      </c>
      <c r="B57" s="205" t="s">
        <v>519</v>
      </c>
      <c r="C57" s="320">
        <f>+C45+C51+C56</f>
        <v>36219</v>
      </c>
    </row>
    <row r="58" spans="1:3" ht="15.2" customHeight="1" thickBot="1" x14ac:dyDescent="0.25">
      <c r="C58" s="530">
        <f>C41-C57</f>
        <v>0</v>
      </c>
    </row>
    <row r="59" spans="1:3" ht="14.45" customHeight="1" thickBot="1" x14ac:dyDescent="0.25">
      <c r="A59" s="207" t="s">
        <v>510</v>
      </c>
      <c r="B59" s="208"/>
      <c r="C59" s="100">
        <v>2</v>
      </c>
    </row>
    <row r="60" spans="1:3" ht="13.5" thickBot="1" x14ac:dyDescent="0.25">
      <c r="A60" s="207" t="s">
        <v>203</v>
      </c>
      <c r="B60" s="208"/>
      <c r="C60" s="100"/>
    </row>
  </sheetData>
  <sheetProtection formatCells="0"/>
  <printOptions horizontalCentered="1"/>
  <pageMargins left="0.59055118110236227" right="0.59055118110236227" top="0.98425196850393704" bottom="0.98425196850393704" header="0.78740157480314965" footer="0.78740157480314965"/>
  <pageSetup paperSize="9" scale="76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20" zoomScaleNormal="120" workbookViewId="0">
      <selection activeCell="U6" sqref="U6"/>
    </sheetView>
  </sheetViews>
  <sheetFormatPr defaultRowHeight="12.75" x14ac:dyDescent="0.2"/>
  <cols>
    <col min="1" max="1" width="33.5" customWidth="1"/>
    <col min="2" max="2" width="18.83203125" customWidth="1"/>
    <col min="3" max="3" width="1.83203125" bestFit="1" customWidth="1"/>
    <col min="4" max="4" width="5.5" bestFit="1" customWidth="1"/>
    <col min="5" max="5" width="1.83203125" bestFit="1" customWidth="1"/>
    <col min="6" max="6" width="11" customWidth="1"/>
  </cols>
  <sheetData>
    <row r="1" spans="1:11" ht="18.75" x14ac:dyDescent="0.3">
      <c r="A1" s="873" t="s">
        <v>574</v>
      </c>
      <c r="B1" s="873"/>
      <c r="C1" s="873"/>
      <c r="D1" s="873"/>
      <c r="E1" s="873"/>
      <c r="F1" s="873"/>
      <c r="G1" s="873"/>
      <c r="H1" s="873"/>
      <c r="I1" s="873"/>
      <c r="J1" s="873"/>
    </row>
    <row r="3" spans="1:11" ht="15.75" x14ac:dyDescent="0.25">
      <c r="A3" s="876" t="s">
        <v>674</v>
      </c>
      <c r="B3" s="877"/>
      <c r="C3" s="877"/>
      <c r="D3" s="877"/>
      <c r="E3" s="877"/>
      <c r="F3" s="877"/>
      <c r="G3" s="136"/>
      <c r="H3" s="136"/>
      <c r="I3" s="136"/>
    </row>
    <row r="6" spans="1:11" ht="15" x14ac:dyDescent="0.25">
      <c r="A6" s="488" t="s">
        <v>670</v>
      </c>
    </row>
    <row r="7" spans="1:11" x14ac:dyDescent="0.2">
      <c r="A7" s="561" t="s">
        <v>644</v>
      </c>
      <c r="B7" s="573" t="s">
        <v>643</v>
      </c>
      <c r="C7" s="562" t="s">
        <v>640</v>
      </c>
      <c r="D7" s="562">
        <v>2019</v>
      </c>
      <c r="E7" s="562" t="s">
        <v>641</v>
      </c>
      <c r="F7" s="573" t="s">
        <v>643</v>
      </c>
      <c r="G7" s="562" t="s">
        <v>642</v>
      </c>
      <c r="H7" s="562" t="s">
        <v>645</v>
      </c>
      <c r="I7" s="562"/>
      <c r="J7" s="562"/>
      <c r="K7" s="562"/>
    </row>
    <row r="8" spans="1:11" x14ac:dyDescent="0.2">
      <c r="A8" s="503"/>
      <c r="B8" s="502"/>
      <c r="F8" s="502"/>
    </row>
    <row r="9" spans="1:11" x14ac:dyDescent="0.2">
      <c r="A9" s="503"/>
      <c r="B9" s="502"/>
      <c r="F9" s="502"/>
    </row>
    <row r="11" spans="1:11" ht="15.75" x14ac:dyDescent="0.25">
      <c r="A11" s="876" t="s">
        <v>675</v>
      </c>
      <c r="B11" s="877"/>
      <c r="C11" s="877"/>
      <c r="D11" s="877"/>
      <c r="E11" s="877"/>
      <c r="F11" s="877"/>
      <c r="G11" s="877"/>
      <c r="H11" s="878"/>
      <c r="I11" s="878"/>
      <c r="J11" s="878"/>
    </row>
    <row r="13" spans="1:11" ht="14.25" x14ac:dyDescent="0.2">
      <c r="A13" s="499" t="s">
        <v>576</v>
      </c>
      <c r="B13" s="874" t="s">
        <v>676</v>
      </c>
      <c r="C13" s="875"/>
      <c r="D13" s="875"/>
      <c r="E13" s="875"/>
      <c r="F13" s="875"/>
      <c r="G13" s="875"/>
      <c r="H13" s="875"/>
      <c r="I13" s="875"/>
      <c r="J13" s="875"/>
    </row>
    <row r="14" spans="1:11" ht="14.25" x14ac:dyDescent="0.2">
      <c r="B14" s="559"/>
      <c r="C14" s="136"/>
      <c r="D14" s="136"/>
      <c r="E14" s="136"/>
      <c r="F14" s="136"/>
      <c r="G14" s="136"/>
      <c r="H14" s="136"/>
      <c r="I14" s="136"/>
      <c r="J14" s="136"/>
    </row>
    <row r="15" spans="1:11" ht="14.25" x14ac:dyDescent="0.2">
      <c r="A15" s="499" t="s">
        <v>577</v>
      </c>
      <c r="B15" s="874" t="s">
        <v>585</v>
      </c>
      <c r="C15" s="875"/>
      <c r="D15" s="875"/>
      <c r="E15" s="875"/>
      <c r="F15" s="875"/>
      <c r="G15" s="875"/>
      <c r="H15" s="875"/>
      <c r="I15" s="875"/>
      <c r="J15" s="875"/>
    </row>
    <row r="16" spans="1:11" ht="14.25" x14ac:dyDescent="0.2">
      <c r="B16" s="559"/>
      <c r="C16" s="136"/>
      <c r="D16" s="136"/>
      <c r="E16" s="136"/>
      <c r="F16" s="136"/>
      <c r="G16" s="136"/>
      <c r="H16" s="136"/>
      <c r="I16" s="136"/>
      <c r="J16" s="136"/>
    </row>
    <row r="17" spans="1:10" ht="14.25" x14ac:dyDescent="0.2">
      <c r="A17" s="499" t="s">
        <v>578</v>
      </c>
      <c r="B17" s="874" t="s">
        <v>671</v>
      </c>
      <c r="C17" s="875"/>
      <c r="D17" s="875"/>
      <c r="E17" s="875"/>
      <c r="F17" s="875"/>
      <c r="G17" s="875"/>
      <c r="H17" s="875"/>
      <c r="I17" s="875"/>
      <c r="J17" s="875"/>
    </row>
    <row r="18" spans="1:10" ht="14.25" x14ac:dyDescent="0.2">
      <c r="B18" s="559"/>
      <c r="C18" s="136"/>
      <c r="D18" s="136"/>
      <c r="E18" s="136"/>
      <c r="F18" s="136"/>
      <c r="G18" s="136"/>
      <c r="H18" s="136"/>
      <c r="I18" s="136"/>
      <c r="J18" s="136"/>
    </row>
    <row r="19" spans="1:10" ht="14.25" x14ac:dyDescent="0.2">
      <c r="A19" s="499" t="s">
        <v>579</v>
      </c>
      <c r="B19" s="874" t="s">
        <v>586</v>
      </c>
      <c r="C19" s="875"/>
      <c r="D19" s="875"/>
      <c r="E19" s="875"/>
      <c r="F19" s="875"/>
      <c r="G19" s="875"/>
      <c r="H19" s="875"/>
      <c r="I19" s="875"/>
      <c r="J19" s="875"/>
    </row>
    <row r="20" spans="1:10" ht="14.25" x14ac:dyDescent="0.2">
      <c r="B20" s="559"/>
      <c r="C20" s="136"/>
      <c r="D20" s="136"/>
      <c r="E20" s="136"/>
      <c r="F20" s="136"/>
      <c r="G20" s="136"/>
      <c r="H20" s="136"/>
      <c r="I20" s="136"/>
      <c r="J20" s="136"/>
    </row>
    <row r="21" spans="1:10" ht="14.25" x14ac:dyDescent="0.2">
      <c r="A21" s="499" t="s">
        <v>580</v>
      </c>
      <c r="B21" s="874" t="s">
        <v>587</v>
      </c>
      <c r="C21" s="875"/>
      <c r="D21" s="875"/>
      <c r="E21" s="875"/>
      <c r="F21" s="875"/>
      <c r="G21" s="875"/>
      <c r="H21" s="875"/>
      <c r="I21" s="875"/>
      <c r="J21" s="875"/>
    </row>
    <row r="22" spans="1:10" ht="14.25" x14ac:dyDescent="0.2">
      <c r="B22" s="559"/>
      <c r="C22" s="136"/>
      <c r="D22" s="136"/>
      <c r="E22" s="136"/>
      <c r="F22" s="136"/>
      <c r="G22" s="136"/>
      <c r="H22" s="136"/>
      <c r="I22" s="136"/>
      <c r="J22" s="136"/>
    </row>
    <row r="23" spans="1:10" ht="14.25" x14ac:dyDescent="0.2">
      <c r="A23" s="499" t="s">
        <v>581</v>
      </c>
      <c r="B23" s="874" t="s">
        <v>588</v>
      </c>
      <c r="C23" s="875"/>
      <c r="D23" s="875"/>
      <c r="E23" s="875"/>
      <c r="F23" s="875"/>
      <c r="G23" s="875"/>
      <c r="H23" s="875"/>
      <c r="I23" s="875"/>
      <c r="J23" s="875"/>
    </row>
    <row r="24" spans="1:10" ht="14.25" x14ac:dyDescent="0.2">
      <c r="B24" s="559"/>
      <c r="C24" s="136"/>
      <c r="D24" s="136"/>
      <c r="E24" s="136"/>
      <c r="F24" s="136"/>
      <c r="G24" s="136"/>
      <c r="H24" s="136"/>
      <c r="I24" s="136"/>
      <c r="J24" s="136"/>
    </row>
    <row r="25" spans="1:10" ht="14.25" x14ac:dyDescent="0.2">
      <c r="A25" s="499" t="s">
        <v>582</v>
      </c>
      <c r="B25" s="874" t="s">
        <v>589</v>
      </c>
      <c r="C25" s="875"/>
      <c r="D25" s="875"/>
      <c r="E25" s="875"/>
      <c r="F25" s="875"/>
      <c r="G25" s="875"/>
      <c r="H25" s="875"/>
      <c r="I25" s="875"/>
      <c r="J25" s="875"/>
    </row>
    <row r="26" spans="1:10" ht="14.25" x14ac:dyDescent="0.2">
      <c r="B26" s="559"/>
      <c r="C26" s="136"/>
      <c r="D26" s="136"/>
      <c r="E26" s="136"/>
      <c r="F26" s="136"/>
      <c r="G26" s="136"/>
      <c r="H26" s="136"/>
      <c r="I26" s="136"/>
      <c r="J26" s="136"/>
    </row>
    <row r="27" spans="1:10" ht="14.25" x14ac:dyDescent="0.2">
      <c r="A27" s="499" t="s">
        <v>583</v>
      </c>
      <c r="B27" s="874" t="s">
        <v>590</v>
      </c>
      <c r="C27" s="875"/>
      <c r="D27" s="875"/>
      <c r="E27" s="875"/>
      <c r="F27" s="875"/>
      <c r="G27" s="875"/>
      <c r="H27" s="875"/>
      <c r="I27" s="875"/>
      <c r="J27" s="875"/>
    </row>
    <row r="28" spans="1:10" ht="14.25" x14ac:dyDescent="0.2">
      <c r="B28" s="559"/>
      <c r="C28" s="136"/>
      <c r="D28" s="136"/>
      <c r="E28" s="136"/>
      <c r="F28" s="136"/>
      <c r="G28" s="136"/>
      <c r="H28" s="136"/>
      <c r="I28" s="136"/>
      <c r="J28" s="136"/>
    </row>
    <row r="29" spans="1:10" ht="14.25" x14ac:dyDescent="0.2">
      <c r="A29" s="499" t="s">
        <v>583</v>
      </c>
      <c r="B29" s="874" t="s">
        <v>591</v>
      </c>
      <c r="C29" s="875"/>
      <c r="D29" s="875"/>
      <c r="E29" s="875"/>
      <c r="F29" s="875"/>
      <c r="G29" s="875"/>
      <c r="H29" s="875"/>
      <c r="I29" s="875"/>
      <c r="J29" s="875"/>
    </row>
    <row r="30" spans="1:10" ht="14.25" x14ac:dyDescent="0.2">
      <c r="B30" s="559"/>
      <c r="C30" s="136"/>
      <c r="D30" s="136"/>
      <c r="E30" s="136"/>
      <c r="F30" s="136"/>
      <c r="G30" s="136"/>
      <c r="H30" s="136"/>
      <c r="I30" s="136"/>
      <c r="J30" s="136"/>
    </row>
    <row r="31" spans="1:10" ht="14.25" x14ac:dyDescent="0.2">
      <c r="A31" s="499" t="s">
        <v>584</v>
      </c>
      <c r="B31" s="874" t="s">
        <v>592</v>
      </c>
      <c r="C31" s="875"/>
      <c r="D31" s="875"/>
      <c r="E31" s="875"/>
      <c r="F31" s="875"/>
      <c r="G31" s="875"/>
      <c r="H31" s="875"/>
      <c r="I31" s="875"/>
      <c r="J31" s="875"/>
    </row>
    <row r="33" spans="1:1" ht="14.25" x14ac:dyDescent="0.2">
      <c r="A33" s="499"/>
    </row>
  </sheetData>
  <sheetProtection sheet="1"/>
  <mergeCells count="13">
    <mergeCell ref="B29:J29"/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</mergeCells>
  <phoneticPr fontId="30" type="noConversion"/>
  <dataValidations count="1">
    <dataValidation type="list" allowBlank="1" showInputMessage="1" showErrorMessage="1" sqref="A6">
      <formula1>",Előterjesztéskor,Jóváhagyás után"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9"/>
  <sheetViews>
    <sheetView zoomScale="120" zoomScaleNormal="120" workbookViewId="0">
      <selection activeCell="G22" sqref="G22"/>
    </sheetView>
  </sheetViews>
  <sheetFormatPr defaultRowHeight="12.75" x14ac:dyDescent="0.2"/>
  <cols>
    <col min="1" max="1" width="5.5" customWidth="1"/>
    <col min="2" max="2" width="33.1640625" customWidth="1"/>
    <col min="3" max="3" width="12.33203125" customWidth="1"/>
    <col min="4" max="4" width="11.5" customWidth="1"/>
    <col min="5" max="5" width="11.33203125" customWidth="1"/>
    <col min="6" max="6" width="11" customWidth="1"/>
    <col min="7" max="7" width="14.33203125" customWidth="1"/>
  </cols>
  <sheetData>
    <row r="2" spans="1:7" ht="15" x14ac:dyDescent="0.25">
      <c r="B2" s="919" t="str">
        <f>CONCATENATE("10. melléklet ",ALAPADATOK!A7," ",ALAPADATOK!B7," ",ALAPADATOK!C7," ",ALAPADATOK!D7," ",ALAPADATOK!E7," ",ALAPADATOK!F7," ",ALAPADATOK!G7," ",ALAPADATOK!H7)</f>
        <v>10. melléklet a … / 2019 ( … ) önkormányzati rendelethez</v>
      </c>
      <c r="C2" s="919"/>
      <c r="D2" s="919"/>
      <c r="E2" s="919"/>
      <c r="F2" s="919"/>
      <c r="G2" s="919"/>
    </row>
    <row r="4" spans="1:7" ht="43.5" customHeight="1" x14ac:dyDescent="0.25">
      <c r="A4" s="918" t="s">
        <v>3</v>
      </c>
      <c r="B4" s="918"/>
      <c r="C4" s="918"/>
      <c r="D4" s="918"/>
      <c r="E4" s="918"/>
      <c r="F4" s="918"/>
      <c r="G4" s="918"/>
    </row>
    <row r="6" spans="1:7" s="135" customFormat="1" ht="27.2" customHeight="1" x14ac:dyDescent="0.25">
      <c r="A6" s="574" t="s">
        <v>207</v>
      </c>
      <c r="C6" s="917" t="s">
        <v>1014</v>
      </c>
      <c r="D6" s="917"/>
      <c r="E6" s="917"/>
      <c r="F6" s="917"/>
      <c r="G6" s="917"/>
    </row>
    <row r="7" spans="1:7" s="135" customFormat="1" ht="15.75" x14ac:dyDescent="0.25"/>
    <row r="8" spans="1:7" s="135" customFormat="1" ht="24.75" customHeight="1" x14ac:dyDescent="0.25">
      <c r="A8" s="574" t="s">
        <v>209</v>
      </c>
      <c r="C8" s="917" t="s">
        <v>208</v>
      </c>
      <c r="D8" s="917"/>
      <c r="E8" s="917"/>
      <c r="F8" s="917"/>
    </row>
    <row r="9" spans="1:7" s="136" customFormat="1" x14ac:dyDescent="0.2"/>
    <row r="10" spans="1:7" s="137" customFormat="1" ht="15.2" customHeight="1" x14ac:dyDescent="0.25">
      <c r="A10" s="223" t="s">
        <v>553</v>
      </c>
      <c r="B10" s="222"/>
      <c r="C10" s="222"/>
      <c r="D10" s="222"/>
      <c r="E10" s="222"/>
      <c r="F10" s="222"/>
      <c r="G10" s="222"/>
    </row>
    <row r="11" spans="1:7" s="137" customFormat="1" ht="15.2" customHeight="1" thickBot="1" x14ac:dyDescent="0.3">
      <c r="A11" s="223" t="s">
        <v>210</v>
      </c>
      <c r="B11" s="222"/>
      <c r="C11" s="222"/>
      <c r="D11" s="222"/>
      <c r="E11" s="222"/>
      <c r="F11" s="222"/>
      <c r="G11" s="569"/>
    </row>
    <row r="12" spans="1:7" s="60" customFormat="1" ht="42" customHeight="1" thickBot="1" x14ac:dyDescent="0.25">
      <c r="A12" s="59" t="s">
        <v>15</v>
      </c>
      <c r="B12" s="163" t="s">
        <v>211</v>
      </c>
      <c r="C12" s="163" t="s">
        <v>212</v>
      </c>
      <c r="D12" s="163" t="s">
        <v>213</v>
      </c>
      <c r="E12" s="163" t="s">
        <v>214</v>
      </c>
      <c r="F12" s="163" t="s">
        <v>215</v>
      </c>
      <c r="G12" s="164" t="s">
        <v>52</v>
      </c>
    </row>
    <row r="13" spans="1:7" ht="24" customHeight="1" x14ac:dyDescent="0.2">
      <c r="A13" s="209" t="s">
        <v>17</v>
      </c>
      <c r="B13" s="170" t="s">
        <v>216</v>
      </c>
      <c r="C13" s="138"/>
      <c r="D13" s="138"/>
      <c r="E13" s="138"/>
      <c r="F13" s="138"/>
      <c r="G13" s="210">
        <f>SUM(C13:F13)</f>
        <v>0</v>
      </c>
    </row>
    <row r="14" spans="1:7" ht="24" customHeight="1" x14ac:dyDescent="0.2">
      <c r="A14" s="211" t="s">
        <v>18</v>
      </c>
      <c r="B14" s="171" t="s">
        <v>217</v>
      </c>
      <c r="C14" s="139">
        <v>16505820</v>
      </c>
      <c r="D14" s="139"/>
      <c r="E14" s="139"/>
      <c r="F14" s="139"/>
      <c r="G14" s="212">
        <f t="shared" ref="G14:G19" si="0">SUM(C14:F14)</f>
        <v>16505820</v>
      </c>
    </row>
    <row r="15" spans="1:7" ht="24" customHeight="1" x14ac:dyDescent="0.2">
      <c r="A15" s="211" t="s">
        <v>19</v>
      </c>
      <c r="B15" s="171" t="s">
        <v>218</v>
      </c>
      <c r="C15" s="139"/>
      <c r="D15" s="139"/>
      <c r="E15" s="139"/>
      <c r="F15" s="139"/>
      <c r="G15" s="212">
        <f t="shared" si="0"/>
        <v>0</v>
      </c>
    </row>
    <row r="16" spans="1:7" ht="24" customHeight="1" x14ac:dyDescent="0.2">
      <c r="A16" s="211" t="s">
        <v>20</v>
      </c>
      <c r="B16" s="171" t="s">
        <v>219</v>
      </c>
      <c r="C16" s="139"/>
      <c r="D16" s="139"/>
      <c r="E16" s="139"/>
      <c r="F16" s="139"/>
      <c r="G16" s="212">
        <f t="shared" si="0"/>
        <v>0</v>
      </c>
    </row>
    <row r="17" spans="1:7" ht="24" customHeight="1" x14ac:dyDescent="0.2">
      <c r="A17" s="211" t="s">
        <v>21</v>
      </c>
      <c r="B17" s="171" t="s">
        <v>220</v>
      </c>
      <c r="C17" s="139"/>
      <c r="D17" s="139"/>
      <c r="E17" s="139"/>
      <c r="F17" s="139"/>
      <c r="G17" s="212">
        <f t="shared" si="0"/>
        <v>0</v>
      </c>
    </row>
    <row r="18" spans="1:7" ht="24" customHeight="1" thickBot="1" x14ac:dyDescent="0.25">
      <c r="A18" s="213" t="s">
        <v>22</v>
      </c>
      <c r="B18" s="214" t="s">
        <v>221</v>
      </c>
      <c r="C18" s="140"/>
      <c r="D18" s="140"/>
      <c r="E18" s="140">
        <v>36400</v>
      </c>
      <c r="F18" s="140"/>
      <c r="G18" s="215">
        <f t="shared" si="0"/>
        <v>36400</v>
      </c>
    </row>
    <row r="19" spans="1:7" s="141" customFormat="1" ht="24" customHeight="1" thickBot="1" x14ac:dyDescent="0.25">
      <c r="A19" s="216" t="s">
        <v>23</v>
      </c>
      <c r="B19" s="217" t="s">
        <v>52</v>
      </c>
      <c r="C19" s="218">
        <f>SUM(C13:C18)</f>
        <v>16505820</v>
      </c>
      <c r="D19" s="218">
        <f>SUM(D13:D18)</f>
        <v>0</v>
      </c>
      <c r="E19" s="218">
        <f>SUM(E13:E18)</f>
        <v>36400</v>
      </c>
      <c r="F19" s="218">
        <f>SUM(F13:F18)</f>
        <v>0</v>
      </c>
      <c r="G19" s="219">
        <f t="shared" si="0"/>
        <v>16542220</v>
      </c>
    </row>
    <row r="20" spans="1:7" s="136" customFormat="1" x14ac:dyDescent="0.2">
      <c r="A20"/>
      <c r="B20"/>
      <c r="C20"/>
      <c r="D20"/>
      <c r="E20"/>
      <c r="F20"/>
      <c r="G20"/>
    </row>
    <row r="21" spans="1:7" s="136" customFormat="1" x14ac:dyDescent="0.2">
      <c r="A21"/>
      <c r="B21"/>
      <c r="C21"/>
      <c r="D21"/>
      <c r="E21"/>
      <c r="F21"/>
      <c r="G21"/>
    </row>
    <row r="22" spans="1:7" s="136" customFormat="1" x14ac:dyDescent="0.2">
      <c r="A22"/>
      <c r="B22"/>
      <c r="C22"/>
      <c r="D22"/>
      <c r="E22"/>
      <c r="F22"/>
      <c r="G22"/>
    </row>
    <row r="23" spans="1:7" s="136" customFormat="1" ht="15.75" x14ac:dyDescent="0.25">
      <c r="A23" s="135" t="str">
        <f>+CONCATENATE("......................, ",LEFT(KV_ÖSSZEFÜGGÉSEK!A5,4),". .......................... hó ..... nap")</f>
        <v>......................, 2019. .......................... hó ..... nap</v>
      </c>
      <c r="F23"/>
      <c r="G23"/>
    </row>
    <row r="24" spans="1:7" s="136" customFormat="1" x14ac:dyDescent="0.2">
      <c r="F24"/>
      <c r="G24"/>
    </row>
    <row r="26" spans="1:7" x14ac:dyDescent="0.2">
      <c r="C26" s="136"/>
      <c r="D26" s="136"/>
      <c r="E26" s="136"/>
      <c r="F26" s="136"/>
    </row>
    <row r="27" spans="1:7" ht="13.5" x14ac:dyDescent="0.25">
      <c r="C27" s="220"/>
      <c r="D27" s="221" t="s">
        <v>222</v>
      </c>
      <c r="E27" s="221"/>
      <c r="F27" s="220"/>
    </row>
    <row r="28" spans="1:7" ht="13.5" x14ac:dyDescent="0.25">
      <c r="D28" s="142"/>
      <c r="E28" s="142"/>
    </row>
    <row r="29" spans="1:7" ht="13.5" x14ac:dyDescent="0.25">
      <c r="D29" s="142"/>
      <c r="E29" s="142"/>
    </row>
  </sheetData>
  <mergeCells count="4">
    <mergeCell ref="C6:G6"/>
    <mergeCell ref="C8:F8"/>
    <mergeCell ref="A4:G4"/>
    <mergeCell ref="B2:G2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70"/>
  <sheetViews>
    <sheetView zoomScale="120" zoomScaleNormal="120" zoomScaleSheetLayoutView="100" workbookViewId="0">
      <selection activeCell="P151" sqref="P151"/>
    </sheetView>
  </sheetViews>
  <sheetFormatPr defaultRowHeight="15.75" x14ac:dyDescent="0.25"/>
  <cols>
    <col min="1" max="1" width="9" style="33" customWidth="1"/>
    <col min="2" max="2" width="68.83203125" style="33" customWidth="1"/>
    <col min="3" max="3" width="15.5" style="331" customWidth="1"/>
    <col min="4" max="4" width="15.5" style="678" customWidth="1"/>
    <col min="5" max="5" width="15.5" style="33" customWidth="1"/>
    <col min="6" max="6" width="10.83203125" style="33" customWidth="1"/>
    <col min="7" max="7" width="8.83203125" style="683" customWidth="1"/>
    <col min="8" max="16384" width="9.33203125" style="33"/>
  </cols>
  <sheetData>
    <row r="1" spans="1:7" ht="14.45" customHeight="1" x14ac:dyDescent="0.25">
      <c r="A1" s="531"/>
      <c r="B1" s="531"/>
      <c r="C1" s="535"/>
      <c r="D1" s="655"/>
      <c r="E1" s="560" t="str">
        <f>CONCATENATE("1. tájékoztató tábla ",ALAPADATOK!A7," ",ALAPADATOK!B7," ",ALAPADATOK!C7," ",ALAPADATOK!D7," ",ALAPADATOK!E7," ",ALAPADATOK!F7," ",ALAPADATOK!G7," ",ALAPADATOK!H7)</f>
        <v>1. tájékoztató tábla a … / 2019 ( … ) önkormányzati rendelethez</v>
      </c>
    </row>
    <row r="2" spans="1:7" x14ac:dyDescent="0.25">
      <c r="A2" s="920" t="str">
        <f>CONCATENATE(ALAPADATOK!A3)</f>
        <v>BÁTASZÉK VÁROS ÖNKORMÁNYZATA</v>
      </c>
      <c r="B2" s="920"/>
      <c r="C2" s="921"/>
      <c r="D2" s="920"/>
      <c r="E2" s="920"/>
    </row>
    <row r="3" spans="1:7" x14ac:dyDescent="0.25">
      <c r="A3" s="920" t="s">
        <v>593</v>
      </c>
      <c r="B3" s="920"/>
      <c r="C3" s="921"/>
      <c r="D3" s="920"/>
      <c r="E3" s="920"/>
    </row>
    <row r="4" spans="1:7" ht="15.95" customHeight="1" x14ac:dyDescent="0.25">
      <c r="A4" s="883" t="s">
        <v>14</v>
      </c>
      <c r="B4" s="883"/>
      <c r="C4" s="883"/>
      <c r="D4" s="883"/>
      <c r="E4" s="883"/>
    </row>
    <row r="5" spans="1:7" ht="15.95" customHeight="1" thickBot="1" x14ac:dyDescent="0.3">
      <c r="A5" s="884" t="s">
        <v>150</v>
      </c>
      <c r="B5" s="884"/>
      <c r="C5" s="535"/>
      <c r="D5" s="656"/>
      <c r="E5" s="570"/>
    </row>
    <row r="6" spans="1:7" ht="30.75" customHeight="1" thickBot="1" x14ac:dyDescent="0.3">
      <c r="A6" s="536" t="s">
        <v>68</v>
      </c>
      <c r="B6" s="537" t="s">
        <v>16</v>
      </c>
      <c r="C6" s="537" t="str">
        <f>+CONCATENATE(LEFT(KV_ÖSSZEFÜGGÉSEK!A5,4)-2,". évi tény")</f>
        <v>2017. évi tény</v>
      </c>
      <c r="D6" s="657" t="str">
        <f>+CONCATENATE(LEFT(KV_ÖSSZEFÜGGÉSEK!A5,4)-1,". évi várható")</f>
        <v>2018. évi várható</v>
      </c>
      <c r="E6" s="571" t="str">
        <f>+KV_1.1.sz.mell.!C8</f>
        <v>2019. évi előirányzat</v>
      </c>
      <c r="F6" s="685" t="s">
        <v>1006</v>
      </c>
      <c r="G6" s="683" t="s">
        <v>1007</v>
      </c>
    </row>
    <row r="7" spans="1:7" s="34" customFormat="1" ht="12" customHeight="1" thickBot="1" x14ac:dyDescent="0.25">
      <c r="A7" s="28" t="s">
        <v>484</v>
      </c>
      <c r="B7" s="29" t="s">
        <v>485</v>
      </c>
      <c r="C7" s="29" t="s">
        <v>486</v>
      </c>
      <c r="D7" s="658" t="s">
        <v>488</v>
      </c>
      <c r="E7" s="386" t="s">
        <v>487</v>
      </c>
      <c r="G7" s="681"/>
    </row>
    <row r="8" spans="1:7" s="1" customFormat="1" ht="12" customHeight="1" thickBot="1" x14ac:dyDescent="0.25">
      <c r="A8" s="20" t="s">
        <v>17</v>
      </c>
      <c r="B8" s="21" t="s">
        <v>249</v>
      </c>
      <c r="C8" s="343">
        <f>+C9+C10+C11+C12+C13+C14</f>
        <v>434218</v>
      </c>
      <c r="D8" s="659">
        <f>+D9+D10+D11+D12+D13+D14</f>
        <v>476432</v>
      </c>
      <c r="E8" s="224">
        <f>+E9+E10+E11+E12+E13+E14</f>
        <v>489562</v>
      </c>
      <c r="F8" s="684">
        <f>E8-D8</f>
        <v>13130</v>
      </c>
      <c r="G8" s="682">
        <f>E8/D8</f>
        <v>1.0275590220640092</v>
      </c>
    </row>
    <row r="9" spans="1:7" s="1" customFormat="1" ht="12" customHeight="1" x14ac:dyDescent="0.2">
      <c r="A9" s="15" t="s">
        <v>97</v>
      </c>
      <c r="B9" s="358" t="s">
        <v>250</v>
      </c>
      <c r="C9" s="345">
        <v>118477</v>
      </c>
      <c r="D9" s="653">
        <v>124436</v>
      </c>
      <c r="E9" s="226">
        <v>133820</v>
      </c>
      <c r="F9" s="684">
        <f t="shared" ref="F9:F72" si="0">E9-D9</f>
        <v>9384</v>
      </c>
      <c r="G9" s="682">
        <f t="shared" ref="G9:G65" si="1">E9/D9</f>
        <v>1.0754122601176508</v>
      </c>
    </row>
    <row r="10" spans="1:7" s="1" customFormat="1" ht="12" customHeight="1" x14ac:dyDescent="0.2">
      <c r="A10" s="14" t="s">
        <v>98</v>
      </c>
      <c r="B10" s="359" t="s">
        <v>251</v>
      </c>
      <c r="C10" s="344">
        <v>149528</v>
      </c>
      <c r="D10" s="651">
        <v>163613</v>
      </c>
      <c r="E10" s="225">
        <v>173418</v>
      </c>
      <c r="F10" s="684">
        <f t="shared" si="0"/>
        <v>9805</v>
      </c>
      <c r="G10" s="682">
        <f t="shared" si="1"/>
        <v>1.0599280008312297</v>
      </c>
    </row>
    <row r="11" spans="1:7" s="1" customFormat="1" ht="12" customHeight="1" x14ac:dyDescent="0.2">
      <c r="A11" s="14" t="s">
        <v>99</v>
      </c>
      <c r="B11" s="359" t="s">
        <v>252</v>
      </c>
      <c r="C11" s="344">
        <v>119787</v>
      </c>
      <c r="D11" s="651">
        <v>154162</v>
      </c>
      <c r="E11" s="225">
        <v>155004</v>
      </c>
      <c r="F11" s="684">
        <f t="shared" si="0"/>
        <v>842</v>
      </c>
      <c r="G11" s="682">
        <f t="shared" si="1"/>
        <v>1.0054617869513889</v>
      </c>
    </row>
    <row r="12" spans="1:7" s="1" customFormat="1" ht="12" customHeight="1" x14ac:dyDescent="0.2">
      <c r="A12" s="14" t="s">
        <v>100</v>
      </c>
      <c r="B12" s="359" t="s">
        <v>253</v>
      </c>
      <c r="C12" s="344">
        <v>9259</v>
      </c>
      <c r="D12" s="651">
        <v>8519</v>
      </c>
      <c r="E12" s="225">
        <v>7910</v>
      </c>
      <c r="F12" s="684">
        <f t="shared" si="0"/>
        <v>-609</v>
      </c>
      <c r="G12" s="682">
        <f t="shared" si="1"/>
        <v>0.92851273623664754</v>
      </c>
    </row>
    <row r="13" spans="1:7" s="1" customFormat="1" ht="12" customHeight="1" x14ac:dyDescent="0.2">
      <c r="A13" s="14" t="s">
        <v>146</v>
      </c>
      <c r="B13" s="250" t="s">
        <v>423</v>
      </c>
      <c r="C13" s="344">
        <v>552</v>
      </c>
      <c r="D13" s="651">
        <v>23767</v>
      </c>
      <c r="E13" s="847">
        <v>19410</v>
      </c>
      <c r="F13" s="684">
        <f t="shared" si="0"/>
        <v>-4357</v>
      </c>
      <c r="G13" s="682">
        <f t="shared" si="1"/>
        <v>0.81667858795809312</v>
      </c>
    </row>
    <row r="14" spans="1:7" s="1" customFormat="1" ht="12" customHeight="1" thickBot="1" x14ac:dyDescent="0.25">
      <c r="A14" s="16" t="s">
        <v>101</v>
      </c>
      <c r="B14" s="251" t="s">
        <v>961</v>
      </c>
      <c r="C14" s="344">
        <v>36615</v>
      </c>
      <c r="D14" s="651">
        <v>1935</v>
      </c>
      <c r="E14" s="225"/>
      <c r="F14" s="684">
        <f t="shared" si="0"/>
        <v>-1935</v>
      </c>
      <c r="G14" s="682">
        <f t="shared" si="1"/>
        <v>0</v>
      </c>
    </row>
    <row r="15" spans="1:7" s="1" customFormat="1" ht="12" customHeight="1" thickBot="1" x14ac:dyDescent="0.25">
      <c r="A15" s="20" t="s">
        <v>18</v>
      </c>
      <c r="B15" s="249" t="s">
        <v>254</v>
      </c>
      <c r="C15" s="343">
        <f>+C16+C17+C18+C19+C20</f>
        <v>130097</v>
      </c>
      <c r="D15" s="659">
        <f>+D16+D17+D18+D19+D20</f>
        <v>125167</v>
      </c>
      <c r="E15" s="224">
        <f>+E16+E17+E18+E19+E20</f>
        <v>91243</v>
      </c>
      <c r="F15" s="684">
        <f t="shared" si="0"/>
        <v>-33924</v>
      </c>
      <c r="G15" s="682">
        <f t="shared" si="1"/>
        <v>0.72897009595180839</v>
      </c>
    </row>
    <row r="16" spans="1:7" s="1" customFormat="1" ht="12" customHeight="1" x14ac:dyDescent="0.2">
      <c r="A16" s="15" t="s">
        <v>103</v>
      </c>
      <c r="B16" s="358" t="s">
        <v>255</v>
      </c>
      <c r="C16" s="345"/>
      <c r="D16" s="653"/>
      <c r="E16" s="226"/>
      <c r="F16" s="684">
        <f t="shared" si="0"/>
        <v>0</v>
      </c>
      <c r="G16" s="682"/>
    </row>
    <row r="17" spans="1:7" s="1" customFormat="1" ht="12" customHeight="1" x14ac:dyDescent="0.2">
      <c r="A17" s="14" t="s">
        <v>104</v>
      </c>
      <c r="B17" s="359" t="s">
        <v>256</v>
      </c>
      <c r="C17" s="344"/>
      <c r="D17" s="651"/>
      <c r="E17" s="225"/>
      <c r="F17" s="684">
        <f t="shared" si="0"/>
        <v>0</v>
      </c>
      <c r="G17" s="682"/>
    </row>
    <row r="18" spans="1:7" s="1" customFormat="1" ht="12" customHeight="1" x14ac:dyDescent="0.2">
      <c r="A18" s="14" t="s">
        <v>105</v>
      </c>
      <c r="B18" s="359" t="s">
        <v>416</v>
      </c>
      <c r="C18" s="344"/>
      <c r="D18" s="651"/>
      <c r="E18" s="225"/>
      <c r="F18" s="684">
        <f t="shared" si="0"/>
        <v>0</v>
      </c>
      <c r="G18" s="682"/>
    </row>
    <row r="19" spans="1:7" s="1" customFormat="1" ht="12" customHeight="1" x14ac:dyDescent="0.2">
      <c r="A19" s="14" t="s">
        <v>106</v>
      </c>
      <c r="B19" s="359" t="s">
        <v>417</v>
      </c>
      <c r="C19" s="344"/>
      <c r="D19" s="651"/>
      <c r="E19" s="225"/>
      <c r="F19" s="684">
        <f t="shared" si="0"/>
        <v>0</v>
      </c>
      <c r="G19" s="682"/>
    </row>
    <row r="20" spans="1:7" s="1" customFormat="1" ht="12" customHeight="1" x14ac:dyDescent="0.2">
      <c r="A20" s="14" t="s">
        <v>107</v>
      </c>
      <c r="B20" s="359" t="s">
        <v>257</v>
      </c>
      <c r="C20" s="344">
        <v>130097</v>
      </c>
      <c r="D20" s="651">
        <v>125167</v>
      </c>
      <c r="E20" s="847">
        <v>91243</v>
      </c>
      <c r="F20" s="684">
        <f t="shared" si="0"/>
        <v>-33924</v>
      </c>
      <c r="G20" s="682">
        <f t="shared" si="1"/>
        <v>0.72897009595180839</v>
      </c>
    </row>
    <row r="21" spans="1:7" s="1" customFormat="1" ht="12" customHeight="1" thickBot="1" x14ac:dyDescent="0.25">
      <c r="A21" s="16" t="s">
        <v>116</v>
      </c>
      <c r="B21" s="251" t="s">
        <v>258</v>
      </c>
      <c r="C21" s="346"/>
      <c r="D21" s="652"/>
      <c r="E21" s="227"/>
      <c r="F21" s="684">
        <f t="shared" si="0"/>
        <v>0</v>
      </c>
      <c r="G21" s="682"/>
    </row>
    <row r="22" spans="1:7" s="1" customFormat="1" ht="12" customHeight="1" thickBot="1" x14ac:dyDescent="0.25">
      <c r="A22" s="20" t="s">
        <v>19</v>
      </c>
      <c r="B22" s="21" t="s">
        <v>259</v>
      </c>
      <c r="C22" s="343">
        <f>+C23+C24+C25+C26+C27</f>
        <v>1299656</v>
      </c>
      <c r="D22" s="659">
        <f>+D23+D24+D25+D26+D27</f>
        <v>106377</v>
      </c>
      <c r="E22" s="224">
        <f>+E23+E24+E25+E26+E27</f>
        <v>179656</v>
      </c>
      <c r="F22" s="684">
        <f t="shared" si="0"/>
        <v>73279</v>
      </c>
      <c r="G22" s="682">
        <f t="shared" si="1"/>
        <v>1.688861314005847</v>
      </c>
    </row>
    <row r="23" spans="1:7" s="1" customFormat="1" ht="12" customHeight="1" x14ac:dyDescent="0.2">
      <c r="A23" s="15" t="s">
        <v>86</v>
      </c>
      <c r="B23" s="358" t="s">
        <v>260</v>
      </c>
      <c r="C23" s="345">
        <v>2536</v>
      </c>
      <c r="D23" s="653"/>
      <c r="E23" s="226"/>
      <c r="F23" s="684">
        <f t="shared" si="0"/>
        <v>0</v>
      </c>
      <c r="G23" s="682"/>
    </row>
    <row r="24" spans="1:7" s="1" customFormat="1" ht="12" customHeight="1" x14ac:dyDescent="0.2">
      <c r="A24" s="14" t="s">
        <v>87</v>
      </c>
      <c r="B24" s="359" t="s">
        <v>261</v>
      </c>
      <c r="C24" s="344"/>
      <c r="D24" s="651"/>
      <c r="E24" s="225"/>
      <c r="F24" s="684">
        <f t="shared" si="0"/>
        <v>0</v>
      </c>
      <c r="G24" s="682"/>
    </row>
    <row r="25" spans="1:7" s="1" customFormat="1" ht="12" customHeight="1" x14ac:dyDescent="0.2">
      <c r="A25" s="14" t="s">
        <v>88</v>
      </c>
      <c r="B25" s="359" t="s">
        <v>418</v>
      </c>
      <c r="C25" s="344"/>
      <c r="D25" s="651"/>
      <c r="E25" s="225"/>
      <c r="F25" s="684">
        <f t="shared" si="0"/>
        <v>0</v>
      </c>
      <c r="G25" s="682"/>
    </row>
    <row r="26" spans="1:7" s="1" customFormat="1" ht="12" customHeight="1" x14ac:dyDescent="0.2">
      <c r="A26" s="14" t="s">
        <v>89</v>
      </c>
      <c r="B26" s="359" t="s">
        <v>419</v>
      </c>
      <c r="C26" s="344"/>
      <c r="D26" s="651"/>
      <c r="E26" s="225"/>
      <c r="F26" s="684">
        <f t="shared" si="0"/>
        <v>0</v>
      </c>
      <c r="G26" s="682"/>
    </row>
    <row r="27" spans="1:7" s="1" customFormat="1" ht="12" customHeight="1" x14ac:dyDescent="0.2">
      <c r="A27" s="14" t="s">
        <v>169</v>
      </c>
      <c r="B27" s="359" t="s">
        <v>262</v>
      </c>
      <c r="C27" s="344">
        <v>1297120</v>
      </c>
      <c r="D27" s="651">
        <v>106377</v>
      </c>
      <c r="E27" s="847">
        <v>179656</v>
      </c>
      <c r="F27" s="684">
        <f t="shared" si="0"/>
        <v>73279</v>
      </c>
      <c r="G27" s="682">
        <f t="shared" si="1"/>
        <v>1.688861314005847</v>
      </c>
    </row>
    <row r="28" spans="1:7" s="1" customFormat="1" ht="12" customHeight="1" thickBot="1" x14ac:dyDescent="0.25">
      <c r="A28" s="16" t="s">
        <v>170</v>
      </c>
      <c r="B28" s="360" t="s">
        <v>263</v>
      </c>
      <c r="C28" s="346">
        <v>1273621</v>
      </c>
      <c r="D28" s="660">
        <v>86377</v>
      </c>
      <c r="E28" s="848">
        <v>125068</v>
      </c>
      <c r="F28" s="684">
        <f t="shared" si="0"/>
        <v>38691</v>
      </c>
      <c r="G28" s="682">
        <f t="shared" si="1"/>
        <v>1.4479317410884842</v>
      </c>
    </row>
    <row r="29" spans="1:7" s="1" customFormat="1" ht="12" customHeight="1" thickBot="1" x14ac:dyDescent="0.25">
      <c r="A29" s="20" t="s">
        <v>171</v>
      </c>
      <c r="B29" s="21" t="s">
        <v>264</v>
      </c>
      <c r="C29" s="350">
        <f>SUM(C30:C36)</f>
        <v>250782</v>
      </c>
      <c r="D29" s="661">
        <f>+D30+D31+D32+D33+D34+D35+D36</f>
        <v>317251</v>
      </c>
      <c r="E29" s="385">
        <f>SUM(E30:E36)</f>
        <v>316805</v>
      </c>
      <c r="F29" s="684">
        <f t="shared" si="0"/>
        <v>-446</v>
      </c>
      <c r="G29" s="682">
        <f t="shared" si="1"/>
        <v>0.99859417306801235</v>
      </c>
    </row>
    <row r="30" spans="1:7" s="1" customFormat="1" ht="12" customHeight="1" x14ac:dyDescent="0.2">
      <c r="A30" s="15" t="s">
        <v>265</v>
      </c>
      <c r="B30" s="358" t="s">
        <v>544</v>
      </c>
      <c r="C30" s="345"/>
      <c r="D30" s="662"/>
      <c r="E30" s="255"/>
      <c r="F30" s="684">
        <f t="shared" si="0"/>
        <v>0</v>
      </c>
      <c r="G30" s="682"/>
    </row>
    <row r="31" spans="1:7" s="1" customFormat="1" ht="12" customHeight="1" x14ac:dyDescent="0.2">
      <c r="A31" s="14" t="s">
        <v>266</v>
      </c>
      <c r="B31" s="359" t="s">
        <v>962</v>
      </c>
      <c r="C31" s="344">
        <v>32666</v>
      </c>
      <c r="D31" s="651">
        <v>30777</v>
      </c>
      <c r="E31" s="256">
        <v>32000</v>
      </c>
      <c r="F31" s="684">
        <f t="shared" si="0"/>
        <v>1223</v>
      </c>
      <c r="G31" s="682">
        <f t="shared" si="1"/>
        <v>1.0397374662897618</v>
      </c>
    </row>
    <row r="32" spans="1:7" s="1" customFormat="1" ht="12" customHeight="1" x14ac:dyDescent="0.2">
      <c r="A32" s="14" t="s">
        <v>267</v>
      </c>
      <c r="B32" s="359" t="s">
        <v>546</v>
      </c>
      <c r="C32" s="344">
        <v>199701</v>
      </c>
      <c r="D32" s="651">
        <v>259944</v>
      </c>
      <c r="E32" s="256">
        <v>262000</v>
      </c>
      <c r="F32" s="684">
        <f t="shared" si="0"/>
        <v>2056</v>
      </c>
      <c r="G32" s="682">
        <f t="shared" si="1"/>
        <v>1.0079093958698797</v>
      </c>
    </row>
    <row r="33" spans="1:7" s="1" customFormat="1" ht="12" customHeight="1" x14ac:dyDescent="0.2">
      <c r="A33" s="14" t="s">
        <v>268</v>
      </c>
      <c r="B33" s="359" t="s">
        <v>547</v>
      </c>
      <c r="C33" s="344">
        <v>31</v>
      </c>
      <c r="D33" s="651">
        <v>303</v>
      </c>
      <c r="E33" s="256">
        <v>200</v>
      </c>
      <c r="F33" s="684">
        <f t="shared" si="0"/>
        <v>-103</v>
      </c>
      <c r="G33" s="682">
        <f t="shared" si="1"/>
        <v>0.66006600660066006</v>
      </c>
    </row>
    <row r="34" spans="1:7" s="1" customFormat="1" ht="12" customHeight="1" x14ac:dyDescent="0.2">
      <c r="A34" s="14" t="s">
        <v>541</v>
      </c>
      <c r="B34" s="359" t="s">
        <v>269</v>
      </c>
      <c r="C34" s="344">
        <v>16941</v>
      </c>
      <c r="D34" s="651">
        <v>24265</v>
      </c>
      <c r="E34" s="849">
        <v>21000</v>
      </c>
      <c r="F34" s="684">
        <f t="shared" si="0"/>
        <v>-3265</v>
      </c>
      <c r="G34" s="682">
        <f t="shared" si="1"/>
        <v>0.86544405522357304</v>
      </c>
    </row>
    <row r="35" spans="1:7" s="1" customFormat="1" ht="12" customHeight="1" x14ac:dyDescent="0.2">
      <c r="A35" s="14" t="s">
        <v>542</v>
      </c>
      <c r="B35" s="359" t="s">
        <v>270</v>
      </c>
      <c r="C35" s="344"/>
      <c r="D35" s="651"/>
      <c r="E35" s="256"/>
      <c r="F35" s="684">
        <f t="shared" si="0"/>
        <v>0</v>
      </c>
      <c r="G35" s="682"/>
    </row>
    <row r="36" spans="1:7" s="1" customFormat="1" ht="12" customHeight="1" thickBot="1" x14ac:dyDescent="0.25">
      <c r="A36" s="16" t="s">
        <v>543</v>
      </c>
      <c r="B36" s="360" t="s">
        <v>271</v>
      </c>
      <c r="C36" s="346">
        <v>1443</v>
      </c>
      <c r="D36" s="652">
        <v>1962</v>
      </c>
      <c r="E36" s="262">
        <v>1605</v>
      </c>
      <c r="F36" s="684">
        <f t="shared" si="0"/>
        <v>-357</v>
      </c>
      <c r="G36" s="682">
        <f t="shared" si="1"/>
        <v>0.81804281345565755</v>
      </c>
    </row>
    <row r="37" spans="1:7" s="1" customFormat="1" ht="12" customHeight="1" thickBot="1" x14ac:dyDescent="0.25">
      <c r="A37" s="20" t="s">
        <v>21</v>
      </c>
      <c r="B37" s="21" t="s">
        <v>425</v>
      </c>
      <c r="C37" s="343">
        <f>SUM(C38:C48)</f>
        <v>111762</v>
      </c>
      <c r="D37" s="659">
        <f>SUM(D38:D48)</f>
        <v>78356</v>
      </c>
      <c r="E37" s="224">
        <f>SUM(E38:E48)</f>
        <v>245907</v>
      </c>
      <c r="F37" s="684">
        <f t="shared" si="0"/>
        <v>167551</v>
      </c>
      <c r="G37" s="682">
        <f t="shared" si="1"/>
        <v>3.1383301853080812</v>
      </c>
    </row>
    <row r="38" spans="1:7" s="1" customFormat="1" ht="12" customHeight="1" x14ac:dyDescent="0.2">
      <c r="A38" s="15" t="s">
        <v>90</v>
      </c>
      <c r="B38" s="358" t="s">
        <v>274</v>
      </c>
      <c r="C38" s="345">
        <v>396</v>
      </c>
      <c r="D38" s="653">
        <v>2</v>
      </c>
      <c r="E38" s="226">
        <v>15</v>
      </c>
      <c r="F38" s="684">
        <f t="shared" si="0"/>
        <v>13</v>
      </c>
      <c r="G38" s="682">
        <f t="shared" si="1"/>
        <v>7.5</v>
      </c>
    </row>
    <row r="39" spans="1:7" s="1" customFormat="1" ht="12" customHeight="1" x14ac:dyDescent="0.2">
      <c r="A39" s="14" t="s">
        <v>91</v>
      </c>
      <c r="B39" s="359" t="s">
        <v>275</v>
      </c>
      <c r="C39" s="344">
        <v>19384</v>
      </c>
      <c r="D39" s="651">
        <v>15456</v>
      </c>
      <c r="E39" s="225">
        <v>15545</v>
      </c>
      <c r="F39" s="684">
        <f t="shared" si="0"/>
        <v>89</v>
      </c>
      <c r="G39" s="682">
        <f t="shared" si="1"/>
        <v>1.0057582815734989</v>
      </c>
    </row>
    <row r="40" spans="1:7" s="1" customFormat="1" ht="12" customHeight="1" x14ac:dyDescent="0.2">
      <c r="A40" s="14" t="s">
        <v>92</v>
      </c>
      <c r="B40" s="359" t="s">
        <v>276</v>
      </c>
      <c r="C40" s="344">
        <v>5532</v>
      </c>
      <c r="D40" s="651">
        <v>5747</v>
      </c>
      <c r="E40" s="225">
        <v>2590</v>
      </c>
      <c r="F40" s="684">
        <f t="shared" si="0"/>
        <v>-3157</v>
      </c>
      <c r="G40" s="682">
        <f t="shared" si="1"/>
        <v>0.45066991473812423</v>
      </c>
    </row>
    <row r="41" spans="1:7" s="1" customFormat="1" ht="12" customHeight="1" x14ac:dyDescent="0.2">
      <c r="A41" s="14" t="s">
        <v>173</v>
      </c>
      <c r="B41" s="359" t="s">
        <v>277</v>
      </c>
      <c r="C41" s="344"/>
      <c r="D41" s="651">
        <v>7669</v>
      </c>
      <c r="E41" s="225">
        <v>8000</v>
      </c>
      <c r="F41" s="684">
        <f t="shared" si="0"/>
        <v>331</v>
      </c>
      <c r="G41" s="682">
        <f t="shared" si="1"/>
        <v>1.0431607771547791</v>
      </c>
    </row>
    <row r="42" spans="1:7" s="1" customFormat="1" ht="12" customHeight="1" x14ac:dyDescent="0.2">
      <c r="A42" s="14" t="s">
        <v>174</v>
      </c>
      <c r="B42" s="359" t="s">
        <v>278</v>
      </c>
      <c r="C42" s="344"/>
      <c r="D42" s="651"/>
      <c r="E42" s="225"/>
      <c r="F42" s="684">
        <f t="shared" si="0"/>
        <v>0</v>
      </c>
      <c r="G42" s="682"/>
    </row>
    <row r="43" spans="1:7" s="1" customFormat="1" ht="12" customHeight="1" x14ac:dyDescent="0.2">
      <c r="A43" s="14" t="s">
        <v>175</v>
      </c>
      <c r="B43" s="359" t="s">
        <v>279</v>
      </c>
      <c r="C43" s="344">
        <v>12031</v>
      </c>
      <c r="D43" s="651">
        <v>4254</v>
      </c>
      <c r="E43" s="225">
        <v>4808</v>
      </c>
      <c r="F43" s="684">
        <f t="shared" si="0"/>
        <v>554</v>
      </c>
      <c r="G43" s="682">
        <f t="shared" si="1"/>
        <v>1.1302303714151387</v>
      </c>
    </row>
    <row r="44" spans="1:7" s="1" customFormat="1" ht="12" customHeight="1" x14ac:dyDescent="0.2">
      <c r="A44" s="14" t="s">
        <v>176</v>
      </c>
      <c r="B44" s="359" t="s">
        <v>280</v>
      </c>
      <c r="C44" s="344">
        <v>73456</v>
      </c>
      <c r="D44" s="651">
        <v>43501</v>
      </c>
      <c r="E44" s="847">
        <v>214923</v>
      </c>
      <c r="F44" s="684">
        <f t="shared" si="0"/>
        <v>171422</v>
      </c>
      <c r="G44" s="682">
        <f t="shared" si="1"/>
        <v>4.9406450426426982</v>
      </c>
    </row>
    <row r="45" spans="1:7" s="1" customFormat="1" ht="12" customHeight="1" x14ac:dyDescent="0.2">
      <c r="A45" s="14" t="s">
        <v>177</v>
      </c>
      <c r="B45" s="359" t="s">
        <v>548</v>
      </c>
      <c r="C45" s="344"/>
      <c r="D45" s="651"/>
      <c r="E45" s="225">
        <v>1</v>
      </c>
      <c r="F45" s="684">
        <f t="shared" si="0"/>
        <v>1</v>
      </c>
      <c r="G45" s="682"/>
    </row>
    <row r="46" spans="1:7" s="1" customFormat="1" ht="12" customHeight="1" x14ac:dyDescent="0.2">
      <c r="A46" s="14" t="s">
        <v>272</v>
      </c>
      <c r="B46" s="359" t="s">
        <v>282</v>
      </c>
      <c r="C46" s="347">
        <v>812</v>
      </c>
      <c r="D46" s="663"/>
      <c r="E46" s="228"/>
      <c r="F46" s="684">
        <f t="shared" si="0"/>
        <v>0</v>
      </c>
      <c r="G46" s="682"/>
    </row>
    <row r="47" spans="1:7" s="1" customFormat="1" ht="12" customHeight="1" x14ac:dyDescent="0.2">
      <c r="A47" s="16" t="s">
        <v>273</v>
      </c>
      <c r="B47" s="360" t="s">
        <v>427</v>
      </c>
      <c r="C47" s="348"/>
      <c r="D47" s="664">
        <v>1701</v>
      </c>
      <c r="E47" s="229"/>
      <c r="F47" s="684">
        <f t="shared" si="0"/>
        <v>-1701</v>
      </c>
      <c r="G47" s="682">
        <f t="shared" si="1"/>
        <v>0</v>
      </c>
    </row>
    <row r="48" spans="1:7" s="1" customFormat="1" ht="12" customHeight="1" thickBot="1" x14ac:dyDescent="0.25">
      <c r="A48" s="16" t="s">
        <v>426</v>
      </c>
      <c r="B48" s="251" t="s">
        <v>283</v>
      </c>
      <c r="C48" s="348">
        <v>151</v>
      </c>
      <c r="D48" s="665">
        <v>26</v>
      </c>
      <c r="E48" s="229">
        <v>25</v>
      </c>
      <c r="F48" s="684">
        <f t="shared" si="0"/>
        <v>-1</v>
      </c>
      <c r="G48" s="682">
        <f t="shared" si="1"/>
        <v>0.96153846153846156</v>
      </c>
    </row>
    <row r="49" spans="1:7" s="1" customFormat="1" ht="12" customHeight="1" thickBot="1" x14ac:dyDescent="0.25">
      <c r="A49" s="20" t="s">
        <v>22</v>
      </c>
      <c r="B49" s="21" t="s">
        <v>284</v>
      </c>
      <c r="C49" s="343">
        <f>SUM(C50:C54)</f>
        <v>29267</v>
      </c>
      <c r="D49" s="659">
        <f>SUM(D50:D54)</f>
        <v>530</v>
      </c>
      <c r="E49" s="224">
        <f>SUM(E50:E54)</f>
        <v>0</v>
      </c>
      <c r="F49" s="684">
        <f t="shared" si="0"/>
        <v>-530</v>
      </c>
      <c r="G49" s="682">
        <f t="shared" si="1"/>
        <v>0</v>
      </c>
    </row>
    <row r="50" spans="1:7" s="1" customFormat="1" ht="12" customHeight="1" x14ac:dyDescent="0.2">
      <c r="A50" s="15" t="s">
        <v>93</v>
      </c>
      <c r="B50" s="358" t="s">
        <v>288</v>
      </c>
      <c r="C50" s="395"/>
      <c r="D50" s="666"/>
      <c r="E50" s="248"/>
      <c r="F50" s="684">
        <f t="shared" si="0"/>
        <v>0</v>
      </c>
      <c r="G50" s="682"/>
    </row>
    <row r="51" spans="1:7" s="1" customFormat="1" ht="12" customHeight="1" x14ac:dyDescent="0.2">
      <c r="A51" s="14" t="s">
        <v>94</v>
      </c>
      <c r="B51" s="359" t="s">
        <v>289</v>
      </c>
      <c r="C51" s="347">
        <v>29210</v>
      </c>
      <c r="D51" s="663">
        <v>530</v>
      </c>
      <c r="E51" s="228"/>
      <c r="F51" s="684">
        <f t="shared" si="0"/>
        <v>-530</v>
      </c>
      <c r="G51" s="682">
        <f t="shared" si="1"/>
        <v>0</v>
      </c>
    </row>
    <row r="52" spans="1:7" s="1" customFormat="1" ht="12" customHeight="1" x14ac:dyDescent="0.2">
      <c r="A52" s="14" t="s">
        <v>285</v>
      </c>
      <c r="B52" s="359" t="s">
        <v>290</v>
      </c>
      <c r="C52" s="347">
        <v>57</v>
      </c>
      <c r="D52" s="663"/>
      <c r="E52" s="228"/>
      <c r="F52" s="684">
        <f t="shared" si="0"/>
        <v>0</v>
      </c>
      <c r="G52" s="682"/>
    </row>
    <row r="53" spans="1:7" s="1" customFormat="1" ht="12" customHeight="1" x14ac:dyDescent="0.2">
      <c r="A53" s="14" t="s">
        <v>286</v>
      </c>
      <c r="B53" s="359" t="s">
        <v>291</v>
      </c>
      <c r="C53" s="347"/>
      <c r="D53" s="663"/>
      <c r="E53" s="228"/>
      <c r="F53" s="684">
        <f t="shared" si="0"/>
        <v>0</v>
      </c>
      <c r="G53" s="682"/>
    </row>
    <row r="54" spans="1:7" s="1" customFormat="1" ht="12" customHeight="1" thickBot="1" x14ac:dyDescent="0.25">
      <c r="A54" s="16" t="s">
        <v>287</v>
      </c>
      <c r="B54" s="251" t="s">
        <v>292</v>
      </c>
      <c r="C54" s="348"/>
      <c r="D54" s="664"/>
      <c r="E54" s="229"/>
      <c r="F54" s="684">
        <f t="shared" si="0"/>
        <v>0</v>
      </c>
      <c r="G54" s="682"/>
    </row>
    <row r="55" spans="1:7" s="1" customFormat="1" ht="12" customHeight="1" thickBot="1" x14ac:dyDescent="0.25">
      <c r="A55" s="20" t="s">
        <v>178</v>
      </c>
      <c r="B55" s="21" t="s">
        <v>293</v>
      </c>
      <c r="C55" s="343">
        <f>SUM(C56:C58)</f>
        <v>10812</v>
      </c>
      <c r="D55" s="659">
        <f>SUM(D56:D58)</f>
        <v>11864</v>
      </c>
      <c r="E55" s="224">
        <f>SUM(E56:E58)</f>
        <v>0</v>
      </c>
      <c r="F55" s="684">
        <f t="shared" si="0"/>
        <v>-11864</v>
      </c>
      <c r="G55" s="682">
        <f t="shared" si="1"/>
        <v>0</v>
      </c>
    </row>
    <row r="56" spans="1:7" s="1" customFormat="1" ht="12" customHeight="1" x14ac:dyDescent="0.2">
      <c r="A56" s="15" t="s">
        <v>95</v>
      </c>
      <c r="B56" s="358" t="s">
        <v>294</v>
      </c>
      <c r="C56" s="345"/>
      <c r="D56" s="653"/>
      <c r="E56" s="226"/>
      <c r="F56" s="684">
        <f t="shared" si="0"/>
        <v>0</v>
      </c>
      <c r="G56" s="682"/>
    </row>
    <row r="57" spans="1:7" s="1" customFormat="1" ht="12" customHeight="1" x14ac:dyDescent="0.2">
      <c r="A57" s="14" t="s">
        <v>96</v>
      </c>
      <c r="B57" s="359" t="s">
        <v>420</v>
      </c>
      <c r="C57" s="344"/>
      <c r="D57" s="651"/>
      <c r="E57" s="225"/>
      <c r="F57" s="684">
        <f t="shared" si="0"/>
        <v>0</v>
      </c>
      <c r="G57" s="682"/>
    </row>
    <row r="58" spans="1:7" s="1" customFormat="1" ht="12" customHeight="1" x14ac:dyDescent="0.2">
      <c r="A58" s="14" t="s">
        <v>297</v>
      </c>
      <c r="B58" s="359" t="s">
        <v>295</v>
      </c>
      <c r="C58" s="344">
        <v>10812</v>
      </c>
      <c r="D58" s="651">
        <v>11864</v>
      </c>
      <c r="E58" s="225"/>
      <c r="F58" s="684">
        <f t="shared" si="0"/>
        <v>-11864</v>
      </c>
      <c r="G58" s="682">
        <f t="shared" si="1"/>
        <v>0</v>
      </c>
    </row>
    <row r="59" spans="1:7" s="1" customFormat="1" ht="12" customHeight="1" thickBot="1" x14ac:dyDescent="0.25">
      <c r="A59" s="16" t="s">
        <v>298</v>
      </c>
      <c r="B59" s="251" t="s">
        <v>296</v>
      </c>
      <c r="C59" s="346"/>
      <c r="D59" s="652"/>
      <c r="E59" s="227"/>
      <c r="F59" s="684">
        <f t="shared" si="0"/>
        <v>0</v>
      </c>
      <c r="G59" s="682"/>
    </row>
    <row r="60" spans="1:7" s="1" customFormat="1" ht="12" customHeight="1" thickBot="1" x14ac:dyDescent="0.25">
      <c r="A60" s="20" t="s">
        <v>24</v>
      </c>
      <c r="B60" s="249" t="s">
        <v>299</v>
      </c>
      <c r="C60" s="343">
        <f>SUM(C61:C63)</f>
        <v>100</v>
      </c>
      <c r="D60" s="659">
        <f>SUM(D61:D63)</f>
        <v>2621</v>
      </c>
      <c r="E60" s="224">
        <f>SUM(E61:E63)</f>
        <v>4650</v>
      </c>
      <c r="F60" s="684">
        <f t="shared" si="0"/>
        <v>2029</v>
      </c>
      <c r="G60" s="682">
        <f t="shared" si="1"/>
        <v>1.7741320106829455</v>
      </c>
    </row>
    <row r="61" spans="1:7" s="1" customFormat="1" ht="12" customHeight="1" x14ac:dyDescent="0.2">
      <c r="A61" s="15" t="s">
        <v>179</v>
      </c>
      <c r="B61" s="358" t="s">
        <v>301</v>
      </c>
      <c r="C61" s="347"/>
      <c r="D61" s="663"/>
      <c r="E61" s="228"/>
      <c r="F61" s="684">
        <f t="shared" si="0"/>
        <v>0</v>
      </c>
      <c r="G61" s="682"/>
    </row>
    <row r="62" spans="1:7" s="1" customFormat="1" ht="12" customHeight="1" x14ac:dyDescent="0.2">
      <c r="A62" s="14" t="s">
        <v>180</v>
      </c>
      <c r="B62" s="359" t="s">
        <v>421</v>
      </c>
      <c r="C62" s="347">
        <v>100</v>
      </c>
      <c r="D62" s="663">
        <v>2621</v>
      </c>
      <c r="E62" s="228"/>
      <c r="F62" s="684">
        <f t="shared" si="0"/>
        <v>-2621</v>
      </c>
      <c r="G62" s="682">
        <f t="shared" si="1"/>
        <v>0</v>
      </c>
    </row>
    <row r="63" spans="1:7" s="1" customFormat="1" ht="12" customHeight="1" x14ac:dyDescent="0.2">
      <c r="A63" s="14" t="s">
        <v>228</v>
      </c>
      <c r="B63" s="359" t="s">
        <v>302</v>
      </c>
      <c r="C63" s="347"/>
      <c r="D63" s="663"/>
      <c r="E63" s="228">
        <v>4650</v>
      </c>
      <c r="F63" s="684">
        <f t="shared" si="0"/>
        <v>4650</v>
      </c>
      <c r="G63" s="682"/>
    </row>
    <row r="64" spans="1:7" s="1" customFormat="1" ht="12" customHeight="1" thickBot="1" x14ac:dyDescent="0.25">
      <c r="A64" s="16" t="s">
        <v>300</v>
      </c>
      <c r="B64" s="251" t="s">
        <v>303</v>
      </c>
      <c r="C64" s="347"/>
      <c r="D64" s="663"/>
      <c r="E64" s="228"/>
      <c r="F64" s="684">
        <f t="shared" si="0"/>
        <v>0</v>
      </c>
      <c r="G64" s="682"/>
    </row>
    <row r="65" spans="1:7" s="1" customFormat="1" ht="12" customHeight="1" thickBot="1" x14ac:dyDescent="0.25">
      <c r="A65" s="417" t="s">
        <v>467</v>
      </c>
      <c r="B65" s="21" t="s">
        <v>304</v>
      </c>
      <c r="C65" s="350">
        <f>+C8+C15+C22+C29+C37+C49+C55+C60</f>
        <v>2266694</v>
      </c>
      <c r="D65" s="661">
        <f>+D8+D15+D22+D29+D37+D49+D55+D60</f>
        <v>1118598</v>
      </c>
      <c r="E65" s="385">
        <f>+E8+E15+E22+E29+E37+E49+E55+E60</f>
        <v>1327823</v>
      </c>
      <c r="F65" s="684">
        <f t="shared" si="0"/>
        <v>209225</v>
      </c>
      <c r="G65" s="682">
        <f t="shared" si="1"/>
        <v>1.1870421724337072</v>
      </c>
    </row>
    <row r="66" spans="1:7" s="1" customFormat="1" ht="12" customHeight="1" thickBot="1" x14ac:dyDescent="0.25">
      <c r="A66" s="396" t="s">
        <v>305</v>
      </c>
      <c r="B66" s="249" t="s">
        <v>532</v>
      </c>
      <c r="C66" s="343">
        <f>SUM(C67:C69)</f>
        <v>0</v>
      </c>
      <c r="D66" s="659">
        <f>SUM(D67:D69)</f>
        <v>0</v>
      </c>
      <c r="E66" s="224">
        <f>SUM(E67:E69)</f>
        <v>0</v>
      </c>
      <c r="F66" s="684">
        <f t="shared" si="0"/>
        <v>0</v>
      </c>
      <c r="G66" s="682"/>
    </row>
    <row r="67" spans="1:7" s="1" customFormat="1" ht="12" customHeight="1" x14ac:dyDescent="0.2">
      <c r="A67" s="15" t="s">
        <v>333</v>
      </c>
      <c r="B67" s="358" t="s">
        <v>307</v>
      </c>
      <c r="C67" s="347"/>
      <c r="D67" s="663"/>
      <c r="E67" s="228"/>
      <c r="F67" s="684">
        <f t="shared" si="0"/>
        <v>0</v>
      </c>
      <c r="G67" s="682"/>
    </row>
    <row r="68" spans="1:7" s="1" customFormat="1" ht="12" customHeight="1" x14ac:dyDescent="0.2">
      <c r="A68" s="14" t="s">
        <v>342</v>
      </c>
      <c r="B68" s="359" t="s">
        <v>308</v>
      </c>
      <c r="C68" s="347"/>
      <c r="D68" s="663"/>
      <c r="E68" s="228"/>
      <c r="F68" s="684">
        <f t="shared" si="0"/>
        <v>0</v>
      </c>
      <c r="G68" s="682"/>
    </row>
    <row r="69" spans="1:7" s="1" customFormat="1" ht="12" customHeight="1" thickBot="1" x14ac:dyDescent="0.25">
      <c r="A69" s="16" t="s">
        <v>343</v>
      </c>
      <c r="B69" s="411" t="s">
        <v>452</v>
      </c>
      <c r="C69" s="347"/>
      <c r="D69" s="663"/>
      <c r="E69" s="228"/>
      <c r="F69" s="684">
        <f t="shared" si="0"/>
        <v>0</v>
      </c>
      <c r="G69" s="682"/>
    </row>
    <row r="70" spans="1:7" s="1" customFormat="1" ht="12" customHeight="1" thickBot="1" x14ac:dyDescent="0.25">
      <c r="A70" s="396" t="s">
        <v>309</v>
      </c>
      <c r="B70" s="249" t="s">
        <v>310</v>
      </c>
      <c r="C70" s="343">
        <f>SUM(C71:C74)</f>
        <v>0</v>
      </c>
      <c r="D70" s="659">
        <f>SUM(D71:D74)</f>
        <v>0</v>
      </c>
      <c r="E70" s="224">
        <f>SUM(E71:E74)</f>
        <v>0</v>
      </c>
      <c r="F70" s="684">
        <f t="shared" si="0"/>
        <v>0</v>
      </c>
      <c r="G70" s="682"/>
    </row>
    <row r="71" spans="1:7" s="1" customFormat="1" ht="12" customHeight="1" x14ac:dyDescent="0.2">
      <c r="A71" s="15" t="s">
        <v>147</v>
      </c>
      <c r="B71" s="358" t="s">
        <v>311</v>
      </c>
      <c r="C71" s="347"/>
      <c r="D71" s="663"/>
      <c r="E71" s="228"/>
      <c r="F71" s="684">
        <f t="shared" si="0"/>
        <v>0</v>
      </c>
      <c r="G71" s="682"/>
    </row>
    <row r="72" spans="1:7" s="1" customFormat="1" ht="13.5" customHeight="1" x14ac:dyDescent="0.2">
      <c r="A72" s="14" t="s">
        <v>148</v>
      </c>
      <c r="B72" s="358" t="s">
        <v>558</v>
      </c>
      <c r="C72" s="347"/>
      <c r="D72" s="663"/>
      <c r="E72" s="228"/>
      <c r="F72" s="684">
        <f t="shared" si="0"/>
        <v>0</v>
      </c>
      <c r="G72" s="682"/>
    </row>
    <row r="73" spans="1:7" s="1" customFormat="1" ht="12" customHeight="1" x14ac:dyDescent="0.2">
      <c r="A73" s="14" t="s">
        <v>334</v>
      </c>
      <c r="B73" s="358" t="s">
        <v>312</v>
      </c>
      <c r="C73" s="347"/>
      <c r="D73" s="663"/>
      <c r="E73" s="228"/>
      <c r="F73" s="684">
        <f t="shared" ref="F73:F136" si="2">E73-D73</f>
        <v>0</v>
      </c>
      <c r="G73" s="682"/>
    </row>
    <row r="74" spans="1:7" s="1" customFormat="1" ht="12" customHeight="1" thickBot="1" x14ac:dyDescent="0.25">
      <c r="A74" s="16" t="s">
        <v>335</v>
      </c>
      <c r="B74" s="468" t="s">
        <v>559</v>
      </c>
      <c r="C74" s="347"/>
      <c r="D74" s="663"/>
      <c r="E74" s="228"/>
      <c r="F74" s="684">
        <f t="shared" si="2"/>
        <v>0</v>
      </c>
      <c r="G74" s="682"/>
    </row>
    <row r="75" spans="1:7" s="1" customFormat="1" ht="12" customHeight="1" thickBot="1" x14ac:dyDescent="0.25">
      <c r="A75" s="396" t="s">
        <v>313</v>
      </c>
      <c r="B75" s="249" t="s">
        <v>314</v>
      </c>
      <c r="C75" s="343">
        <f>SUM(C76:C77)</f>
        <v>162015</v>
      </c>
      <c r="D75" s="659">
        <f>SUM(D76:D77)</f>
        <v>1141084</v>
      </c>
      <c r="E75" s="224">
        <f>SUM(E76:E77)</f>
        <v>876390</v>
      </c>
      <c r="F75" s="684">
        <f t="shared" si="2"/>
        <v>-264694</v>
      </c>
      <c r="G75" s="682">
        <f t="shared" ref="G75:G131" si="3">E75/D75</f>
        <v>0.76803285297138513</v>
      </c>
    </row>
    <row r="76" spans="1:7" s="1" customFormat="1" ht="12" customHeight="1" x14ac:dyDescent="0.2">
      <c r="A76" s="15" t="s">
        <v>336</v>
      </c>
      <c r="B76" s="358" t="s">
        <v>315</v>
      </c>
      <c r="C76" s="347">
        <v>162015</v>
      </c>
      <c r="D76" s="663">
        <v>1141084</v>
      </c>
      <c r="E76" s="850">
        <v>876390</v>
      </c>
      <c r="F76" s="684">
        <f t="shared" si="2"/>
        <v>-264694</v>
      </c>
      <c r="G76" s="682">
        <f t="shared" si="3"/>
        <v>0.76803285297138513</v>
      </c>
    </row>
    <row r="77" spans="1:7" s="1" customFormat="1" ht="12" customHeight="1" thickBot="1" x14ac:dyDescent="0.25">
      <c r="A77" s="16" t="s">
        <v>337</v>
      </c>
      <c r="B77" s="251" t="s">
        <v>316</v>
      </c>
      <c r="C77" s="347"/>
      <c r="D77" s="663"/>
      <c r="E77" s="228"/>
      <c r="F77" s="684">
        <f t="shared" si="2"/>
        <v>0</v>
      </c>
      <c r="G77" s="682"/>
    </row>
    <row r="78" spans="1:7" s="1" customFormat="1" ht="12" customHeight="1" thickBot="1" x14ac:dyDescent="0.25">
      <c r="A78" s="396" t="s">
        <v>317</v>
      </c>
      <c r="B78" s="249" t="s">
        <v>318</v>
      </c>
      <c r="C78" s="343">
        <f>SUM(C79:C81)</f>
        <v>15227</v>
      </c>
      <c r="D78" s="659">
        <f>SUM(D79:D81)</f>
        <v>0</v>
      </c>
      <c r="E78" s="224">
        <f>SUM(E79:E81)</f>
        <v>0</v>
      </c>
      <c r="F78" s="684">
        <f t="shared" si="2"/>
        <v>0</v>
      </c>
      <c r="G78" s="682"/>
    </row>
    <row r="79" spans="1:7" s="1" customFormat="1" ht="12" customHeight="1" x14ac:dyDescent="0.2">
      <c r="A79" s="15" t="s">
        <v>338</v>
      </c>
      <c r="B79" s="358" t="s">
        <v>319</v>
      </c>
      <c r="C79" s="347">
        <v>15227</v>
      </c>
      <c r="D79" s="663"/>
      <c r="E79" s="228"/>
      <c r="F79" s="684">
        <f t="shared" si="2"/>
        <v>0</v>
      </c>
      <c r="G79" s="682"/>
    </row>
    <row r="80" spans="1:7" s="1" customFormat="1" ht="12" customHeight="1" x14ac:dyDescent="0.2">
      <c r="A80" s="14" t="s">
        <v>339</v>
      </c>
      <c r="B80" s="359" t="s">
        <v>320</v>
      </c>
      <c r="C80" s="347"/>
      <c r="D80" s="663"/>
      <c r="E80" s="228"/>
      <c r="F80" s="684">
        <f t="shared" si="2"/>
        <v>0</v>
      </c>
      <c r="G80" s="682"/>
    </row>
    <row r="81" spans="1:7" s="1" customFormat="1" ht="12" customHeight="1" thickBot="1" x14ac:dyDescent="0.25">
      <c r="A81" s="16" t="s">
        <v>340</v>
      </c>
      <c r="B81" s="251" t="s">
        <v>560</v>
      </c>
      <c r="C81" s="347"/>
      <c r="D81" s="663"/>
      <c r="E81" s="228"/>
      <c r="F81" s="684">
        <f t="shared" si="2"/>
        <v>0</v>
      </c>
      <c r="G81" s="682"/>
    </row>
    <row r="82" spans="1:7" s="1" customFormat="1" ht="12" customHeight="1" thickBot="1" x14ac:dyDescent="0.25">
      <c r="A82" s="396" t="s">
        <v>321</v>
      </c>
      <c r="B82" s="249" t="s">
        <v>341</v>
      </c>
      <c r="C82" s="343">
        <f>SUM(C83:C86)</f>
        <v>0</v>
      </c>
      <c r="D82" s="659">
        <f>SUM(D83:D86)</f>
        <v>0</v>
      </c>
      <c r="E82" s="224">
        <f>SUM(E83:E86)</f>
        <v>0</v>
      </c>
      <c r="F82" s="684">
        <f t="shared" si="2"/>
        <v>0</v>
      </c>
      <c r="G82" s="682"/>
    </row>
    <row r="83" spans="1:7" s="1" customFormat="1" ht="12" customHeight="1" x14ac:dyDescent="0.2">
      <c r="A83" s="362" t="s">
        <v>322</v>
      </c>
      <c r="B83" s="358" t="s">
        <v>323</v>
      </c>
      <c r="C83" s="347"/>
      <c r="D83" s="663"/>
      <c r="E83" s="228"/>
      <c r="F83" s="684">
        <f t="shared" si="2"/>
        <v>0</v>
      </c>
      <c r="G83" s="682"/>
    </row>
    <row r="84" spans="1:7" s="1" customFormat="1" ht="12" customHeight="1" x14ac:dyDescent="0.2">
      <c r="A84" s="363" t="s">
        <v>324</v>
      </c>
      <c r="B84" s="359" t="s">
        <v>325</v>
      </c>
      <c r="C84" s="347"/>
      <c r="D84" s="663"/>
      <c r="E84" s="228"/>
      <c r="F84" s="684">
        <f t="shared" si="2"/>
        <v>0</v>
      </c>
      <c r="G84" s="682"/>
    </row>
    <row r="85" spans="1:7" s="1" customFormat="1" ht="12" customHeight="1" x14ac:dyDescent="0.2">
      <c r="A85" s="363" t="s">
        <v>326</v>
      </c>
      <c r="B85" s="359" t="s">
        <v>327</v>
      </c>
      <c r="C85" s="347"/>
      <c r="D85" s="663"/>
      <c r="E85" s="228"/>
      <c r="F85" s="684">
        <f t="shared" si="2"/>
        <v>0</v>
      </c>
      <c r="G85" s="682"/>
    </row>
    <row r="86" spans="1:7" s="1" customFormat="1" ht="12" customHeight="1" thickBot="1" x14ac:dyDescent="0.25">
      <c r="A86" s="364" t="s">
        <v>328</v>
      </c>
      <c r="B86" s="251" t="s">
        <v>329</v>
      </c>
      <c r="C86" s="347"/>
      <c r="D86" s="663"/>
      <c r="E86" s="228"/>
      <c r="F86" s="684">
        <f t="shared" si="2"/>
        <v>0</v>
      </c>
      <c r="G86" s="682"/>
    </row>
    <row r="87" spans="1:7" s="1" customFormat="1" ht="12" customHeight="1" thickBot="1" x14ac:dyDescent="0.25">
      <c r="A87" s="396" t="s">
        <v>330</v>
      </c>
      <c r="B87" s="249" t="s">
        <v>466</v>
      </c>
      <c r="C87" s="398"/>
      <c r="D87" s="667"/>
      <c r="E87" s="399"/>
      <c r="F87" s="684">
        <f t="shared" si="2"/>
        <v>0</v>
      </c>
      <c r="G87" s="682"/>
    </row>
    <row r="88" spans="1:7" s="1" customFormat="1" ht="12" customHeight="1" thickBot="1" x14ac:dyDescent="0.25">
      <c r="A88" s="396" t="s">
        <v>332</v>
      </c>
      <c r="B88" s="249" t="s">
        <v>331</v>
      </c>
      <c r="C88" s="398"/>
      <c r="D88" s="667"/>
      <c r="E88" s="399"/>
      <c r="F88" s="684">
        <f t="shared" si="2"/>
        <v>0</v>
      </c>
      <c r="G88" s="682"/>
    </row>
    <row r="89" spans="1:7" s="1" customFormat="1" ht="12" customHeight="1" thickBot="1" x14ac:dyDescent="0.25">
      <c r="A89" s="396" t="s">
        <v>344</v>
      </c>
      <c r="B89" s="365" t="s">
        <v>469</v>
      </c>
      <c r="C89" s="350">
        <f>+C66+C70+C75+C78+C82+C88+C87</f>
        <v>177242</v>
      </c>
      <c r="D89" s="661">
        <f>+D66+D70+D75+D78+D82+D88+D87</f>
        <v>1141084</v>
      </c>
      <c r="E89" s="385">
        <f>+E66+E70+E75+E78+E82+E88+E87</f>
        <v>876390</v>
      </c>
      <c r="F89" s="684">
        <f t="shared" si="2"/>
        <v>-264694</v>
      </c>
      <c r="G89" s="682">
        <f t="shared" si="3"/>
        <v>0.76803285297138513</v>
      </c>
    </row>
    <row r="90" spans="1:7" s="1" customFormat="1" ht="12" customHeight="1" thickBot="1" x14ac:dyDescent="0.25">
      <c r="A90" s="397" t="s">
        <v>468</v>
      </c>
      <c r="B90" s="366" t="s">
        <v>470</v>
      </c>
      <c r="C90" s="350">
        <f>+C65+C89</f>
        <v>2443936</v>
      </c>
      <c r="D90" s="661">
        <f>+D65+D89</f>
        <v>2259682</v>
      </c>
      <c r="E90" s="385">
        <f>+E65+E89</f>
        <v>2204213</v>
      </c>
      <c r="F90" s="684">
        <f t="shared" si="2"/>
        <v>-55469</v>
      </c>
      <c r="G90" s="682">
        <f t="shared" si="3"/>
        <v>0.97545274069537213</v>
      </c>
    </row>
    <row r="91" spans="1:7" s="1" customFormat="1" ht="12" customHeight="1" x14ac:dyDescent="0.2">
      <c r="A91" s="323"/>
      <c r="B91" s="324"/>
      <c r="C91" s="325"/>
      <c r="D91" s="668"/>
      <c r="E91" s="326"/>
      <c r="F91" s="684">
        <f t="shared" si="2"/>
        <v>0</v>
      </c>
      <c r="G91" s="682"/>
    </row>
    <row r="92" spans="1:7" s="1" customFormat="1" ht="12" customHeight="1" x14ac:dyDescent="0.2">
      <c r="A92" s="880" t="s">
        <v>46</v>
      </c>
      <c r="B92" s="880"/>
      <c r="C92" s="880"/>
      <c r="D92" s="880"/>
      <c r="E92" s="880"/>
      <c r="F92" s="684">
        <f t="shared" si="2"/>
        <v>0</v>
      </c>
      <c r="G92" s="682"/>
    </row>
    <row r="93" spans="1:7" s="1" customFormat="1" ht="12" customHeight="1" thickBot="1" x14ac:dyDescent="0.25">
      <c r="A93" s="885" t="s">
        <v>151</v>
      </c>
      <c r="B93" s="885"/>
      <c r="C93" s="331"/>
      <c r="D93" s="669"/>
      <c r="E93" s="264"/>
      <c r="F93" s="684">
        <f t="shared" si="2"/>
        <v>0</v>
      </c>
      <c r="G93" s="682"/>
    </row>
    <row r="94" spans="1:7" s="1" customFormat="1" ht="24" customHeight="1" thickBot="1" x14ac:dyDescent="0.25">
      <c r="A94" s="23" t="s">
        <v>15</v>
      </c>
      <c r="B94" s="24" t="s">
        <v>47</v>
      </c>
      <c r="C94" s="24" t="str">
        <f>+C6</f>
        <v>2017. évi tény</v>
      </c>
      <c r="D94" s="670" t="str">
        <f>+D6</f>
        <v>2018. évi várható</v>
      </c>
      <c r="E94" s="134" t="str">
        <f>+E6</f>
        <v>2019. évi előirányzat</v>
      </c>
      <c r="F94" s="684"/>
      <c r="G94" s="682"/>
    </row>
    <row r="95" spans="1:7" s="1" customFormat="1" ht="12" customHeight="1" thickBot="1" x14ac:dyDescent="0.25">
      <c r="A95" s="28" t="s">
        <v>484</v>
      </c>
      <c r="B95" s="29" t="s">
        <v>485</v>
      </c>
      <c r="C95" s="29" t="s">
        <v>486</v>
      </c>
      <c r="D95" s="658" t="s">
        <v>488</v>
      </c>
      <c r="E95" s="386" t="s">
        <v>487</v>
      </c>
      <c r="F95" s="684"/>
      <c r="G95" s="682"/>
    </row>
    <row r="96" spans="1:7" s="1" customFormat="1" ht="15.2" customHeight="1" thickBot="1" x14ac:dyDescent="0.25">
      <c r="A96" s="22" t="s">
        <v>17</v>
      </c>
      <c r="B96" s="26" t="s">
        <v>428</v>
      </c>
      <c r="C96" s="342">
        <f>C97+C98+C99+C100+C101+C114</f>
        <v>883178</v>
      </c>
      <c r="D96" s="671">
        <f>+D97+D98+D99+D100+D101+D114</f>
        <v>950868</v>
      </c>
      <c r="E96" s="420">
        <f>E97+E98+E99+E100+E101+E114</f>
        <v>1342393</v>
      </c>
      <c r="F96" s="684">
        <f t="shared" si="2"/>
        <v>391525</v>
      </c>
      <c r="G96" s="682">
        <f t="shared" si="3"/>
        <v>1.4117553645721592</v>
      </c>
    </row>
    <row r="97" spans="1:7" s="1" customFormat="1" ht="12.95" customHeight="1" x14ac:dyDescent="0.2">
      <c r="A97" s="17" t="s">
        <v>97</v>
      </c>
      <c r="B97" s="10" t="s">
        <v>48</v>
      </c>
      <c r="C97" s="426">
        <v>150651</v>
      </c>
      <c r="D97" s="672">
        <v>160850</v>
      </c>
      <c r="E97" s="421">
        <v>177288</v>
      </c>
      <c r="F97" s="684">
        <f t="shared" si="2"/>
        <v>16438</v>
      </c>
      <c r="G97" s="682">
        <f t="shared" si="3"/>
        <v>1.1021945912340689</v>
      </c>
    </row>
    <row r="98" spans="1:7" ht="16.5" customHeight="1" x14ac:dyDescent="0.25">
      <c r="A98" s="14" t="s">
        <v>98</v>
      </c>
      <c r="B98" s="8" t="s">
        <v>181</v>
      </c>
      <c r="C98" s="344">
        <v>30990</v>
      </c>
      <c r="D98" s="651">
        <v>31209</v>
      </c>
      <c r="E98" s="225">
        <v>33247</v>
      </c>
      <c r="F98" s="684">
        <f t="shared" si="2"/>
        <v>2038</v>
      </c>
      <c r="G98" s="682">
        <f t="shared" si="3"/>
        <v>1.0653016757986478</v>
      </c>
    </row>
    <row r="99" spans="1:7" x14ac:dyDescent="0.25">
      <c r="A99" s="14" t="s">
        <v>99</v>
      </c>
      <c r="B99" s="8" t="s">
        <v>138</v>
      </c>
      <c r="C99" s="346">
        <v>225776</v>
      </c>
      <c r="D99" s="652">
        <v>255811</v>
      </c>
      <c r="E99" s="848">
        <v>464611</v>
      </c>
      <c r="F99" s="684">
        <f t="shared" si="2"/>
        <v>208800</v>
      </c>
      <c r="G99" s="682">
        <f t="shared" si="3"/>
        <v>1.8162276055369002</v>
      </c>
    </row>
    <row r="100" spans="1:7" s="34" customFormat="1" ht="12" customHeight="1" x14ac:dyDescent="0.2">
      <c r="A100" s="14" t="s">
        <v>100</v>
      </c>
      <c r="B100" s="11" t="s">
        <v>182</v>
      </c>
      <c r="C100" s="346">
        <v>20105</v>
      </c>
      <c r="D100" s="652">
        <v>22981</v>
      </c>
      <c r="E100" s="227">
        <v>24631</v>
      </c>
      <c r="F100" s="684">
        <f t="shared" si="2"/>
        <v>1650</v>
      </c>
      <c r="G100" s="682">
        <f t="shared" si="3"/>
        <v>1.0717984421913755</v>
      </c>
    </row>
    <row r="101" spans="1:7" ht="12" customHeight="1" x14ac:dyDescent="0.25">
      <c r="A101" s="14" t="s">
        <v>111</v>
      </c>
      <c r="B101" s="19" t="s">
        <v>183</v>
      </c>
      <c r="C101" s="346">
        <v>455656</v>
      </c>
      <c r="D101" s="652">
        <v>480017</v>
      </c>
      <c r="E101" s="227">
        <v>550477</v>
      </c>
      <c r="F101" s="684">
        <f t="shared" si="2"/>
        <v>70460</v>
      </c>
      <c r="G101" s="682">
        <f t="shared" si="3"/>
        <v>1.146786467979259</v>
      </c>
    </row>
    <row r="102" spans="1:7" ht="12" customHeight="1" x14ac:dyDescent="0.25">
      <c r="A102" s="14" t="s">
        <v>101</v>
      </c>
      <c r="B102" s="8" t="s">
        <v>433</v>
      </c>
      <c r="C102" s="346">
        <v>319</v>
      </c>
      <c r="D102" s="652">
        <v>80</v>
      </c>
      <c r="E102" s="227"/>
      <c r="F102" s="684">
        <f t="shared" si="2"/>
        <v>-80</v>
      </c>
      <c r="G102" s="682">
        <f t="shared" si="3"/>
        <v>0</v>
      </c>
    </row>
    <row r="103" spans="1:7" ht="12" customHeight="1" x14ac:dyDescent="0.25">
      <c r="A103" s="14" t="s">
        <v>102</v>
      </c>
      <c r="B103" s="121" t="s">
        <v>432</v>
      </c>
      <c r="C103" s="346"/>
      <c r="D103" s="652"/>
      <c r="E103" s="227"/>
      <c r="F103" s="684">
        <f t="shared" si="2"/>
        <v>0</v>
      </c>
      <c r="G103" s="682"/>
    </row>
    <row r="104" spans="1:7" ht="12" customHeight="1" x14ac:dyDescent="0.25">
      <c r="A104" s="14" t="s">
        <v>112</v>
      </c>
      <c r="B104" s="121" t="s">
        <v>431</v>
      </c>
      <c r="C104" s="346"/>
      <c r="D104" s="652"/>
      <c r="E104" s="227"/>
      <c r="F104" s="684">
        <f t="shared" si="2"/>
        <v>0</v>
      </c>
      <c r="G104" s="682"/>
    </row>
    <row r="105" spans="1:7" ht="12" customHeight="1" x14ac:dyDescent="0.25">
      <c r="A105" s="14" t="s">
        <v>113</v>
      </c>
      <c r="B105" s="119" t="s">
        <v>347</v>
      </c>
      <c r="C105" s="346"/>
      <c r="D105" s="652"/>
      <c r="E105" s="227"/>
      <c r="F105" s="684">
        <f t="shared" si="2"/>
        <v>0</v>
      </c>
      <c r="G105" s="682"/>
    </row>
    <row r="106" spans="1:7" ht="12" customHeight="1" x14ac:dyDescent="0.25">
      <c r="A106" s="14" t="s">
        <v>114</v>
      </c>
      <c r="B106" s="120" t="s">
        <v>348</v>
      </c>
      <c r="C106" s="346"/>
      <c r="D106" s="652"/>
      <c r="E106" s="227"/>
      <c r="F106" s="684">
        <f t="shared" si="2"/>
        <v>0</v>
      </c>
      <c r="G106" s="682"/>
    </row>
    <row r="107" spans="1:7" ht="12" customHeight="1" x14ac:dyDescent="0.25">
      <c r="A107" s="14" t="s">
        <v>115</v>
      </c>
      <c r="B107" s="120" t="s">
        <v>349</v>
      </c>
      <c r="C107" s="346"/>
      <c r="D107" s="652"/>
      <c r="E107" s="227"/>
      <c r="F107" s="684">
        <f t="shared" si="2"/>
        <v>0</v>
      </c>
      <c r="G107" s="682"/>
    </row>
    <row r="108" spans="1:7" ht="12" customHeight="1" x14ac:dyDescent="0.25">
      <c r="A108" s="14" t="s">
        <v>117</v>
      </c>
      <c r="B108" s="119" t="s">
        <v>350</v>
      </c>
      <c r="C108" s="346">
        <v>327657</v>
      </c>
      <c r="D108" s="652">
        <v>347422</v>
      </c>
      <c r="E108" s="227">
        <v>387334</v>
      </c>
      <c r="F108" s="684">
        <f t="shared" si="2"/>
        <v>39912</v>
      </c>
      <c r="G108" s="682">
        <f t="shared" si="3"/>
        <v>1.1148804623771666</v>
      </c>
    </row>
    <row r="109" spans="1:7" ht="12" customHeight="1" x14ac:dyDescent="0.25">
      <c r="A109" s="14" t="s">
        <v>184</v>
      </c>
      <c r="B109" s="119" t="s">
        <v>351</v>
      </c>
      <c r="C109" s="346"/>
      <c r="D109" s="652"/>
      <c r="E109" s="227"/>
      <c r="F109" s="684">
        <f t="shared" si="2"/>
        <v>0</v>
      </c>
      <c r="G109" s="682"/>
    </row>
    <row r="110" spans="1:7" ht="12" customHeight="1" x14ac:dyDescent="0.25">
      <c r="A110" s="14" t="s">
        <v>345</v>
      </c>
      <c r="B110" s="120" t="s">
        <v>352</v>
      </c>
      <c r="C110" s="346"/>
      <c r="D110" s="652"/>
      <c r="E110" s="227"/>
      <c r="F110" s="684">
        <f t="shared" si="2"/>
        <v>0</v>
      </c>
      <c r="G110" s="682"/>
    </row>
    <row r="111" spans="1:7" ht="12" customHeight="1" x14ac:dyDescent="0.25">
      <c r="A111" s="13" t="s">
        <v>346</v>
      </c>
      <c r="B111" s="121" t="s">
        <v>353</v>
      </c>
      <c r="C111" s="346"/>
      <c r="D111" s="652"/>
      <c r="E111" s="227"/>
      <c r="F111" s="684">
        <f t="shared" si="2"/>
        <v>0</v>
      </c>
      <c r="G111" s="682"/>
    </row>
    <row r="112" spans="1:7" ht="12" customHeight="1" x14ac:dyDescent="0.25">
      <c r="A112" s="14" t="s">
        <v>429</v>
      </c>
      <c r="B112" s="121" t="s">
        <v>354</v>
      </c>
      <c r="C112" s="346"/>
      <c r="D112" s="652"/>
      <c r="E112" s="227"/>
      <c r="F112" s="684">
        <f t="shared" si="2"/>
        <v>0</v>
      </c>
      <c r="G112" s="682"/>
    </row>
    <row r="113" spans="1:7" ht="12" customHeight="1" x14ac:dyDescent="0.25">
      <c r="A113" s="16" t="s">
        <v>430</v>
      </c>
      <c r="B113" s="121" t="s">
        <v>355</v>
      </c>
      <c r="C113" s="346">
        <v>127680</v>
      </c>
      <c r="D113" s="651">
        <v>132515</v>
      </c>
      <c r="E113" s="848">
        <v>163143</v>
      </c>
      <c r="F113" s="684">
        <f t="shared" si="2"/>
        <v>30628</v>
      </c>
      <c r="G113" s="682">
        <f t="shared" si="3"/>
        <v>1.2311285514847377</v>
      </c>
    </row>
    <row r="114" spans="1:7" ht="12" customHeight="1" x14ac:dyDescent="0.25">
      <c r="A114" s="14" t="s">
        <v>434</v>
      </c>
      <c r="B114" s="11" t="s">
        <v>49</v>
      </c>
      <c r="C114" s="344"/>
      <c r="D114" s="651">
        <f>D115+D116</f>
        <v>0</v>
      </c>
      <c r="E114" s="225">
        <f>SUM(E115:E116)</f>
        <v>92139</v>
      </c>
      <c r="F114" s="684">
        <f t="shared" si="2"/>
        <v>92139</v>
      </c>
      <c r="G114" s="682"/>
    </row>
    <row r="115" spans="1:7" ht="12" customHeight="1" x14ac:dyDescent="0.25">
      <c r="A115" s="14" t="s">
        <v>435</v>
      </c>
      <c r="B115" s="8" t="s">
        <v>437</v>
      </c>
      <c r="C115" s="344"/>
      <c r="D115" s="652"/>
      <c r="E115" s="847">
        <v>15044</v>
      </c>
      <c r="F115" s="684">
        <f t="shared" si="2"/>
        <v>15044</v>
      </c>
      <c r="G115" s="682"/>
    </row>
    <row r="116" spans="1:7" ht="12" customHeight="1" thickBot="1" x14ac:dyDescent="0.3">
      <c r="A116" s="18" t="s">
        <v>436</v>
      </c>
      <c r="B116" s="415" t="s">
        <v>438</v>
      </c>
      <c r="C116" s="427"/>
      <c r="D116" s="673"/>
      <c r="E116" s="851">
        <v>77095</v>
      </c>
      <c r="F116" s="684">
        <f t="shared" si="2"/>
        <v>77095</v>
      </c>
      <c r="G116" s="682"/>
    </row>
    <row r="117" spans="1:7" ht="12" customHeight="1" thickBot="1" x14ac:dyDescent="0.3">
      <c r="A117" s="412" t="s">
        <v>18</v>
      </c>
      <c r="B117" s="413" t="s">
        <v>356</v>
      </c>
      <c r="C117" s="428">
        <f>+C118+C120+C122</f>
        <v>404915</v>
      </c>
      <c r="D117" s="659">
        <f>+D118+D120+D122</f>
        <v>462064</v>
      </c>
      <c r="E117" s="422">
        <f>+E118+E120+E122</f>
        <v>845314</v>
      </c>
      <c r="F117" s="684">
        <f t="shared" si="2"/>
        <v>383250</v>
      </c>
      <c r="G117" s="682">
        <f t="shared" si="3"/>
        <v>1.8294305550746217</v>
      </c>
    </row>
    <row r="118" spans="1:7" ht="12" customHeight="1" x14ac:dyDescent="0.25">
      <c r="A118" s="15" t="s">
        <v>103</v>
      </c>
      <c r="B118" s="8" t="s">
        <v>227</v>
      </c>
      <c r="C118" s="345">
        <v>351382</v>
      </c>
      <c r="D118" s="653">
        <v>343058</v>
      </c>
      <c r="E118" s="852">
        <v>784105</v>
      </c>
      <c r="F118" s="684">
        <f t="shared" si="2"/>
        <v>441047</v>
      </c>
      <c r="G118" s="682">
        <f t="shared" si="3"/>
        <v>2.2856339161307999</v>
      </c>
    </row>
    <row r="119" spans="1:7" x14ac:dyDescent="0.25">
      <c r="A119" s="15" t="s">
        <v>104</v>
      </c>
      <c r="B119" s="12" t="s">
        <v>360</v>
      </c>
      <c r="C119" s="345"/>
      <c r="D119" s="653"/>
      <c r="E119" s="852">
        <v>733570</v>
      </c>
      <c r="F119" s="684">
        <f t="shared" si="2"/>
        <v>733570</v>
      </c>
      <c r="G119" s="682"/>
    </row>
    <row r="120" spans="1:7" ht="12" customHeight="1" x14ac:dyDescent="0.25">
      <c r="A120" s="15" t="s">
        <v>105</v>
      </c>
      <c r="B120" s="12" t="s">
        <v>185</v>
      </c>
      <c r="C120" s="344">
        <v>47933</v>
      </c>
      <c r="D120" s="651">
        <v>105250</v>
      </c>
      <c r="E120" s="225">
        <v>53367</v>
      </c>
      <c r="F120" s="684">
        <f t="shared" si="2"/>
        <v>-51883</v>
      </c>
      <c r="G120" s="682">
        <f t="shared" si="3"/>
        <v>0.50704988123515438</v>
      </c>
    </row>
    <row r="121" spans="1:7" ht="12" customHeight="1" x14ac:dyDescent="0.25">
      <c r="A121" s="15" t="s">
        <v>106</v>
      </c>
      <c r="B121" s="12" t="s">
        <v>361</v>
      </c>
      <c r="C121" s="344"/>
      <c r="D121" s="654"/>
      <c r="E121" s="225"/>
      <c r="F121" s="684">
        <f t="shared" si="2"/>
        <v>0</v>
      </c>
      <c r="G121" s="682"/>
    </row>
    <row r="122" spans="1:7" ht="12" customHeight="1" x14ac:dyDescent="0.25">
      <c r="A122" s="15" t="s">
        <v>107</v>
      </c>
      <c r="B122" s="251" t="s">
        <v>229</v>
      </c>
      <c r="C122" s="344">
        <v>5600</v>
      </c>
      <c r="D122" s="654">
        <v>13756</v>
      </c>
      <c r="E122" s="225">
        <v>7842</v>
      </c>
      <c r="F122" s="684">
        <f t="shared" si="2"/>
        <v>-5914</v>
      </c>
      <c r="G122" s="682">
        <f t="shared" si="3"/>
        <v>0.57007851119511488</v>
      </c>
    </row>
    <row r="123" spans="1:7" ht="12" customHeight="1" x14ac:dyDescent="0.25">
      <c r="A123" s="15" t="s">
        <v>116</v>
      </c>
      <c r="B123" s="250" t="s">
        <v>422</v>
      </c>
      <c r="C123" s="344"/>
      <c r="D123" s="654"/>
      <c r="E123" s="225"/>
      <c r="F123" s="684">
        <f t="shared" si="2"/>
        <v>0</v>
      </c>
      <c r="G123" s="682"/>
    </row>
    <row r="124" spans="1:7" ht="12" customHeight="1" x14ac:dyDescent="0.25">
      <c r="A124" s="15" t="s">
        <v>118</v>
      </c>
      <c r="B124" s="357" t="s">
        <v>366</v>
      </c>
      <c r="C124" s="344"/>
      <c r="D124" s="654"/>
      <c r="E124" s="225"/>
      <c r="F124" s="684">
        <f t="shared" si="2"/>
        <v>0</v>
      </c>
      <c r="G124" s="682"/>
    </row>
    <row r="125" spans="1:7" ht="12" customHeight="1" x14ac:dyDescent="0.25">
      <c r="A125" s="15" t="s">
        <v>186</v>
      </c>
      <c r="B125" s="120" t="s">
        <v>349</v>
      </c>
      <c r="C125" s="344"/>
      <c r="D125" s="654"/>
      <c r="E125" s="225"/>
      <c r="F125" s="684">
        <f t="shared" si="2"/>
        <v>0</v>
      </c>
      <c r="G125" s="682"/>
    </row>
    <row r="126" spans="1:7" ht="12" customHeight="1" x14ac:dyDescent="0.25">
      <c r="A126" s="15" t="s">
        <v>187</v>
      </c>
      <c r="B126" s="120" t="s">
        <v>365</v>
      </c>
      <c r="C126" s="344">
        <v>2730</v>
      </c>
      <c r="D126" s="654">
        <v>6870</v>
      </c>
      <c r="E126" s="225">
        <v>5396</v>
      </c>
      <c r="F126" s="684">
        <f t="shared" si="2"/>
        <v>-1474</v>
      </c>
      <c r="G126" s="682">
        <f t="shared" si="3"/>
        <v>0.78544395924308585</v>
      </c>
    </row>
    <row r="127" spans="1:7" ht="12" customHeight="1" x14ac:dyDescent="0.25">
      <c r="A127" s="15" t="s">
        <v>188</v>
      </c>
      <c r="B127" s="120" t="s">
        <v>364</v>
      </c>
      <c r="C127" s="344"/>
      <c r="D127" s="654"/>
      <c r="E127" s="225"/>
      <c r="F127" s="684">
        <f t="shared" si="2"/>
        <v>0</v>
      </c>
      <c r="G127" s="682"/>
    </row>
    <row r="128" spans="1:7" ht="12" customHeight="1" x14ac:dyDescent="0.25">
      <c r="A128" s="15" t="s">
        <v>357</v>
      </c>
      <c r="B128" s="120" t="s">
        <v>352</v>
      </c>
      <c r="C128" s="344"/>
      <c r="D128" s="654">
        <v>2532</v>
      </c>
      <c r="E128" s="225"/>
      <c r="F128" s="684">
        <f t="shared" si="2"/>
        <v>-2532</v>
      </c>
      <c r="G128" s="682">
        <f t="shared" si="3"/>
        <v>0</v>
      </c>
    </row>
    <row r="129" spans="1:7" ht="12" customHeight="1" x14ac:dyDescent="0.25">
      <c r="A129" s="15" t="s">
        <v>358</v>
      </c>
      <c r="B129" s="120" t="s">
        <v>363</v>
      </c>
      <c r="C129" s="344"/>
      <c r="D129" s="654"/>
      <c r="E129" s="225"/>
      <c r="F129" s="684">
        <f t="shared" si="2"/>
        <v>0</v>
      </c>
      <c r="G129" s="682"/>
    </row>
    <row r="130" spans="1:7" ht="12" customHeight="1" thickBot="1" x14ac:dyDescent="0.3">
      <c r="A130" s="13" t="s">
        <v>359</v>
      </c>
      <c r="B130" s="120" t="s">
        <v>362</v>
      </c>
      <c r="C130" s="346">
        <v>2870</v>
      </c>
      <c r="D130" s="674">
        <v>4354</v>
      </c>
      <c r="E130" s="227">
        <v>2446</v>
      </c>
      <c r="F130" s="684">
        <f t="shared" si="2"/>
        <v>-1908</v>
      </c>
      <c r="G130" s="682">
        <f t="shared" si="3"/>
        <v>0.56178226917776752</v>
      </c>
    </row>
    <row r="131" spans="1:7" ht="12" customHeight="1" thickBot="1" x14ac:dyDescent="0.3">
      <c r="A131" s="20" t="s">
        <v>19</v>
      </c>
      <c r="B131" s="103" t="s">
        <v>439</v>
      </c>
      <c r="C131" s="343">
        <f>+C96+C117</f>
        <v>1288093</v>
      </c>
      <c r="D131" s="659">
        <f>+D96+D117</f>
        <v>1412932</v>
      </c>
      <c r="E131" s="224">
        <f>+E96+E117</f>
        <v>2187707</v>
      </c>
      <c r="F131" s="684">
        <f t="shared" si="2"/>
        <v>774775</v>
      </c>
      <c r="G131" s="682">
        <f t="shared" si="3"/>
        <v>1.5483455679395752</v>
      </c>
    </row>
    <row r="132" spans="1:7" ht="12" customHeight="1" thickBot="1" x14ac:dyDescent="0.3">
      <c r="A132" s="20" t="s">
        <v>20</v>
      </c>
      <c r="B132" s="103" t="s">
        <v>440</v>
      </c>
      <c r="C132" s="343">
        <f>+C133+C134+C135</f>
        <v>1948</v>
      </c>
      <c r="D132" s="659">
        <f>+D133+D134+D135</f>
        <v>0</v>
      </c>
      <c r="E132" s="224">
        <f>+E133+E134+E135</f>
        <v>0</v>
      </c>
      <c r="F132" s="684">
        <f t="shared" si="2"/>
        <v>0</v>
      </c>
      <c r="G132" s="682"/>
    </row>
    <row r="133" spans="1:7" ht="12" customHeight="1" x14ac:dyDescent="0.25">
      <c r="A133" s="15" t="s">
        <v>265</v>
      </c>
      <c r="B133" s="12" t="s">
        <v>447</v>
      </c>
      <c r="C133" s="344">
        <v>1948</v>
      </c>
      <c r="D133" s="654"/>
      <c r="E133" s="225"/>
      <c r="F133" s="684">
        <f t="shared" si="2"/>
        <v>0</v>
      </c>
      <c r="G133" s="682"/>
    </row>
    <row r="134" spans="1:7" ht="12" customHeight="1" x14ac:dyDescent="0.25">
      <c r="A134" s="15" t="s">
        <v>266</v>
      </c>
      <c r="B134" s="12" t="s">
        <v>448</v>
      </c>
      <c r="C134" s="344"/>
      <c r="D134" s="654"/>
      <c r="E134" s="225"/>
      <c r="F134" s="684">
        <f t="shared" si="2"/>
        <v>0</v>
      </c>
      <c r="G134" s="682"/>
    </row>
    <row r="135" spans="1:7" ht="12" customHeight="1" thickBot="1" x14ac:dyDescent="0.3">
      <c r="A135" s="13" t="s">
        <v>267</v>
      </c>
      <c r="B135" s="12" t="s">
        <v>449</v>
      </c>
      <c r="C135" s="344"/>
      <c r="D135" s="654"/>
      <c r="E135" s="225"/>
      <c r="F135" s="684">
        <f t="shared" si="2"/>
        <v>0</v>
      </c>
      <c r="G135" s="682"/>
    </row>
    <row r="136" spans="1:7" ht="12" customHeight="1" thickBot="1" x14ac:dyDescent="0.3">
      <c r="A136" s="20" t="s">
        <v>21</v>
      </c>
      <c r="B136" s="103" t="s">
        <v>441</v>
      </c>
      <c r="C136" s="343">
        <f>SUM(C137:C142)</f>
        <v>0</v>
      </c>
      <c r="D136" s="659">
        <f>+D137+D138+D139+D140+D141+D142</f>
        <v>0</v>
      </c>
      <c r="E136" s="224">
        <f>SUM(E137:E142)</f>
        <v>0</v>
      </c>
      <c r="F136" s="684">
        <f t="shared" si="2"/>
        <v>0</v>
      </c>
      <c r="G136" s="682"/>
    </row>
    <row r="137" spans="1:7" ht="12" customHeight="1" x14ac:dyDescent="0.25">
      <c r="A137" s="15" t="s">
        <v>90</v>
      </c>
      <c r="B137" s="9" t="s">
        <v>450</v>
      </c>
      <c r="C137" s="344"/>
      <c r="D137" s="654"/>
      <c r="E137" s="225"/>
      <c r="F137" s="684">
        <f t="shared" ref="F137:F157" si="4">E137-D137</f>
        <v>0</v>
      </c>
      <c r="G137" s="682"/>
    </row>
    <row r="138" spans="1:7" ht="12" customHeight="1" x14ac:dyDescent="0.25">
      <c r="A138" s="15" t="s">
        <v>91</v>
      </c>
      <c r="B138" s="9" t="s">
        <v>442</v>
      </c>
      <c r="C138" s="344"/>
      <c r="D138" s="654"/>
      <c r="E138" s="225"/>
      <c r="F138" s="684">
        <f t="shared" si="4"/>
        <v>0</v>
      </c>
      <c r="G138" s="682"/>
    </row>
    <row r="139" spans="1:7" ht="12" customHeight="1" x14ac:dyDescent="0.25">
      <c r="A139" s="15" t="s">
        <v>92</v>
      </c>
      <c r="B139" s="9" t="s">
        <v>443</v>
      </c>
      <c r="C139" s="344"/>
      <c r="D139" s="654"/>
      <c r="E139" s="225"/>
      <c r="F139" s="684">
        <f t="shared" si="4"/>
        <v>0</v>
      </c>
      <c r="G139" s="682"/>
    </row>
    <row r="140" spans="1:7" ht="12" customHeight="1" x14ac:dyDescent="0.25">
      <c r="A140" s="15" t="s">
        <v>173</v>
      </c>
      <c r="B140" s="9" t="s">
        <v>444</v>
      </c>
      <c r="C140" s="344"/>
      <c r="D140" s="654"/>
      <c r="E140" s="225"/>
      <c r="F140" s="684">
        <f t="shared" si="4"/>
        <v>0</v>
      </c>
      <c r="G140" s="682"/>
    </row>
    <row r="141" spans="1:7" ht="12" customHeight="1" x14ac:dyDescent="0.25">
      <c r="A141" s="15" t="s">
        <v>174</v>
      </c>
      <c r="B141" s="9" t="s">
        <v>445</v>
      </c>
      <c r="C141" s="344"/>
      <c r="D141" s="654"/>
      <c r="E141" s="225"/>
      <c r="F141" s="684">
        <f t="shared" si="4"/>
        <v>0</v>
      </c>
      <c r="G141" s="682"/>
    </row>
    <row r="142" spans="1:7" ht="12" customHeight="1" thickBot="1" x14ac:dyDescent="0.3">
      <c r="A142" s="13" t="s">
        <v>175</v>
      </c>
      <c r="B142" s="9" t="s">
        <v>446</v>
      </c>
      <c r="C142" s="344"/>
      <c r="D142" s="654"/>
      <c r="E142" s="225"/>
      <c r="F142" s="684">
        <f t="shared" si="4"/>
        <v>0</v>
      </c>
      <c r="G142" s="682"/>
    </row>
    <row r="143" spans="1:7" ht="12" customHeight="1" thickBot="1" x14ac:dyDescent="0.3">
      <c r="A143" s="20" t="s">
        <v>22</v>
      </c>
      <c r="B143" s="103" t="s">
        <v>454</v>
      </c>
      <c r="C143" s="350">
        <f>+C144+C145+C146+C147</f>
        <v>12810</v>
      </c>
      <c r="D143" s="661">
        <f>+D144+D145+D147+D148+D146</f>
        <v>15227</v>
      </c>
      <c r="E143" s="385">
        <f>+E144+E145+E146+E147</f>
        <v>16506</v>
      </c>
      <c r="F143" s="684">
        <f t="shared" si="4"/>
        <v>1279</v>
      </c>
      <c r="G143" s="682">
        <f t="shared" ref="G143:G157" si="5">E143/D143</f>
        <v>1.0839955342483747</v>
      </c>
    </row>
    <row r="144" spans="1:7" ht="12" customHeight="1" x14ac:dyDescent="0.25">
      <c r="A144" s="15" t="s">
        <v>93</v>
      </c>
      <c r="B144" s="9" t="s">
        <v>367</v>
      </c>
      <c r="C144" s="344"/>
      <c r="D144" s="654"/>
      <c r="E144" s="225"/>
      <c r="F144" s="684">
        <f t="shared" si="4"/>
        <v>0</v>
      </c>
      <c r="G144" s="682"/>
    </row>
    <row r="145" spans="1:7" ht="12" customHeight="1" x14ac:dyDescent="0.25">
      <c r="A145" s="15" t="s">
        <v>94</v>
      </c>
      <c r="B145" s="9" t="s">
        <v>368</v>
      </c>
      <c r="C145" s="344">
        <v>12810</v>
      </c>
      <c r="D145" s="654">
        <v>15227</v>
      </c>
      <c r="E145" s="225">
        <v>16506</v>
      </c>
      <c r="F145" s="684">
        <f t="shared" si="4"/>
        <v>1279</v>
      </c>
      <c r="G145" s="682">
        <f t="shared" si="5"/>
        <v>1.0839955342483747</v>
      </c>
    </row>
    <row r="146" spans="1:7" ht="12" customHeight="1" x14ac:dyDescent="0.25">
      <c r="A146" s="15" t="s">
        <v>285</v>
      </c>
      <c r="B146" s="9" t="s">
        <v>455</v>
      </c>
      <c r="C146" s="344"/>
      <c r="D146" s="654"/>
      <c r="E146" s="225"/>
      <c r="F146" s="684">
        <f t="shared" si="4"/>
        <v>0</v>
      </c>
      <c r="G146" s="682"/>
    </row>
    <row r="147" spans="1:7" ht="12" customHeight="1" thickBot="1" x14ac:dyDescent="0.3">
      <c r="A147" s="13" t="s">
        <v>286</v>
      </c>
      <c r="B147" s="7" t="s">
        <v>386</v>
      </c>
      <c r="C147" s="344"/>
      <c r="D147" s="654"/>
      <c r="E147" s="225"/>
      <c r="F147" s="684">
        <f t="shared" si="4"/>
        <v>0</v>
      </c>
      <c r="G147" s="682"/>
    </row>
    <row r="148" spans="1:7" ht="12" customHeight="1" thickBot="1" x14ac:dyDescent="0.3">
      <c r="A148" s="20" t="s">
        <v>23</v>
      </c>
      <c r="B148" s="103" t="s">
        <v>456</v>
      </c>
      <c r="C148" s="429">
        <f>SUM(C149:C153)</f>
        <v>0</v>
      </c>
      <c r="D148" s="675">
        <f>+D149+D150+D151+D152+D153</f>
        <v>0</v>
      </c>
      <c r="E148" s="423">
        <f>SUM(E149:E153)</f>
        <v>0</v>
      </c>
      <c r="F148" s="684">
        <f t="shared" si="4"/>
        <v>0</v>
      </c>
      <c r="G148" s="682"/>
    </row>
    <row r="149" spans="1:7" ht="12" customHeight="1" x14ac:dyDescent="0.25">
      <c r="A149" s="15" t="s">
        <v>95</v>
      </c>
      <c r="B149" s="9" t="s">
        <v>451</v>
      </c>
      <c r="C149" s="344"/>
      <c r="D149" s="654"/>
      <c r="E149" s="225"/>
      <c r="F149" s="684">
        <f t="shared" si="4"/>
        <v>0</v>
      </c>
      <c r="G149" s="682"/>
    </row>
    <row r="150" spans="1:7" ht="12" customHeight="1" x14ac:dyDescent="0.25">
      <c r="A150" s="15" t="s">
        <v>96</v>
      </c>
      <c r="B150" s="9" t="s">
        <v>458</v>
      </c>
      <c r="C150" s="344"/>
      <c r="D150" s="654"/>
      <c r="E150" s="225"/>
      <c r="F150" s="684">
        <f t="shared" si="4"/>
        <v>0</v>
      </c>
      <c r="G150" s="682"/>
    </row>
    <row r="151" spans="1:7" ht="12" customHeight="1" x14ac:dyDescent="0.25">
      <c r="A151" s="15" t="s">
        <v>297</v>
      </c>
      <c r="B151" s="9" t="s">
        <v>453</v>
      </c>
      <c r="C151" s="344"/>
      <c r="D151" s="654"/>
      <c r="E151" s="225"/>
      <c r="F151" s="684">
        <f t="shared" si="4"/>
        <v>0</v>
      </c>
      <c r="G151" s="682"/>
    </row>
    <row r="152" spans="1:7" ht="12" customHeight="1" x14ac:dyDescent="0.25">
      <c r="A152" s="15" t="s">
        <v>298</v>
      </c>
      <c r="B152" s="9" t="s">
        <v>459</v>
      </c>
      <c r="C152" s="344"/>
      <c r="D152" s="654"/>
      <c r="E152" s="225"/>
      <c r="F152" s="684">
        <f t="shared" si="4"/>
        <v>0</v>
      </c>
      <c r="G152" s="682"/>
    </row>
    <row r="153" spans="1:7" ht="12" customHeight="1" thickBot="1" x14ac:dyDescent="0.3">
      <c r="A153" s="15" t="s">
        <v>457</v>
      </c>
      <c r="B153" s="9" t="s">
        <v>460</v>
      </c>
      <c r="C153" s="344"/>
      <c r="D153" s="674"/>
      <c r="E153" s="225"/>
      <c r="F153" s="684">
        <f t="shared" si="4"/>
        <v>0</v>
      </c>
      <c r="G153" s="682"/>
    </row>
    <row r="154" spans="1:7" ht="12" customHeight="1" thickBot="1" x14ac:dyDescent="0.3">
      <c r="A154" s="20" t="s">
        <v>24</v>
      </c>
      <c r="B154" s="103" t="s">
        <v>461</v>
      </c>
      <c r="C154" s="430"/>
      <c r="D154" s="675"/>
      <c r="E154" s="424"/>
      <c r="F154" s="684">
        <f t="shared" si="4"/>
        <v>0</v>
      </c>
      <c r="G154" s="682"/>
    </row>
    <row r="155" spans="1:7" ht="12" customHeight="1" thickBot="1" x14ac:dyDescent="0.3">
      <c r="A155" s="20" t="s">
        <v>25</v>
      </c>
      <c r="B155" s="103" t="s">
        <v>462</v>
      </c>
      <c r="C155" s="430"/>
      <c r="D155" s="675"/>
      <c r="E155" s="424"/>
      <c r="F155" s="684">
        <f t="shared" si="4"/>
        <v>0</v>
      </c>
      <c r="G155" s="682"/>
    </row>
    <row r="156" spans="1:7" ht="15.2" customHeight="1" thickBot="1" x14ac:dyDescent="0.3">
      <c r="A156" s="20" t="s">
        <v>26</v>
      </c>
      <c r="B156" s="103" t="s">
        <v>464</v>
      </c>
      <c r="C156" s="431">
        <f>+C132+C136+C143+C148+C154+C155</f>
        <v>14758</v>
      </c>
      <c r="D156" s="676">
        <f>+D132+D136+D143+D148+D154+D155</f>
        <v>15227</v>
      </c>
      <c r="E156" s="425">
        <f>+E132+E136+E143+E148+E154+E155</f>
        <v>16506</v>
      </c>
      <c r="F156" s="684">
        <f t="shared" si="4"/>
        <v>1279</v>
      </c>
      <c r="G156" s="682">
        <f t="shared" si="5"/>
        <v>1.0839955342483747</v>
      </c>
    </row>
    <row r="157" spans="1:7" s="1" customFormat="1" ht="12.95" customHeight="1" thickBot="1" x14ac:dyDescent="0.25">
      <c r="A157" s="252" t="s">
        <v>27</v>
      </c>
      <c r="B157" s="863" t="s">
        <v>463</v>
      </c>
      <c r="C157" s="864">
        <f>+C131+C156</f>
        <v>1302851</v>
      </c>
      <c r="D157" s="865">
        <f>+D131+D156</f>
        <v>1428159</v>
      </c>
      <c r="E157" s="864">
        <f>+E131+E156</f>
        <v>2204213</v>
      </c>
      <c r="F157" s="684">
        <f t="shared" si="4"/>
        <v>776054</v>
      </c>
      <c r="G157" s="682">
        <f t="shared" si="5"/>
        <v>1.5433946780435512</v>
      </c>
    </row>
    <row r="158" spans="1:7" x14ac:dyDescent="0.25">
      <c r="C158" s="33"/>
      <c r="D158" s="677"/>
      <c r="E158" s="558">
        <f>E90-E157</f>
        <v>0</v>
      </c>
    </row>
    <row r="159" spans="1:7" x14ac:dyDescent="0.25">
      <c r="C159" s="33"/>
    </row>
    <row r="160" spans="1:7" x14ac:dyDescent="0.25">
      <c r="C160" s="33"/>
    </row>
    <row r="161" spans="3:3" ht="16.5" customHeight="1" x14ac:dyDescent="0.25">
      <c r="C161" s="33"/>
    </row>
    <row r="162" spans="3:3" x14ac:dyDescent="0.25">
      <c r="C162" s="33"/>
    </row>
    <row r="163" spans="3:3" x14ac:dyDescent="0.25">
      <c r="C163" s="33"/>
    </row>
    <row r="164" spans="3:3" x14ac:dyDescent="0.25">
      <c r="C164" s="33"/>
    </row>
    <row r="165" spans="3:3" x14ac:dyDescent="0.25">
      <c r="C165" s="33"/>
    </row>
    <row r="166" spans="3:3" x14ac:dyDescent="0.25">
      <c r="C166" s="33"/>
    </row>
    <row r="167" spans="3:3" x14ac:dyDescent="0.25">
      <c r="C167" s="33"/>
    </row>
    <row r="168" spans="3:3" x14ac:dyDescent="0.25">
      <c r="C168" s="33"/>
    </row>
    <row r="169" spans="3:3" x14ac:dyDescent="0.25">
      <c r="C169" s="33"/>
    </row>
    <row r="170" spans="3:3" x14ac:dyDescent="0.25">
      <c r="C170" s="33"/>
    </row>
  </sheetData>
  <mergeCells count="6">
    <mergeCell ref="A4:E4"/>
    <mergeCell ref="A92:E92"/>
    <mergeCell ref="A93:B93"/>
    <mergeCell ref="A5:B5"/>
    <mergeCell ref="A2:E2"/>
    <mergeCell ref="A3:E3"/>
  </mergeCells>
  <phoneticPr fontId="30" type="noConversion"/>
  <printOptions horizontalCentered="1" verticalCentered="1"/>
  <pageMargins left="0.19685039370078741" right="0.19685039370078741" top="0.6692913385826772" bottom="0.47244094488188981" header="0.39370078740157483" footer="0.19685039370078741"/>
  <pageSetup paperSize="9" scale="77" fitToHeight="2" orientation="portrait" r:id="rId1"/>
  <headerFooter alignWithMargins="0">
    <oddFooter>&amp;L&amp;P</oddFooter>
  </headerFooter>
  <rowBreaks count="1" manualBreakCount="1">
    <brk id="91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4"/>
  <sheetViews>
    <sheetView zoomScale="120" zoomScaleNormal="120" workbookViewId="0">
      <selection activeCell="S17" sqref="S17"/>
    </sheetView>
  </sheetViews>
  <sheetFormatPr defaultRowHeight="12.75" x14ac:dyDescent="0.2"/>
  <cols>
    <col min="1" max="1" width="6.83203125" style="36" customWidth="1"/>
    <col min="2" max="2" width="42.83203125" style="35" customWidth="1"/>
    <col min="3" max="8" width="12.83203125" style="35" customWidth="1"/>
    <col min="9" max="9" width="14.33203125" style="35" customWidth="1"/>
    <col min="10" max="10" width="4.33203125" style="35" customWidth="1"/>
    <col min="11" max="16384" width="9.33203125" style="35"/>
  </cols>
  <sheetData>
    <row r="1" spans="1:10" ht="27.75" customHeight="1" x14ac:dyDescent="0.2">
      <c r="A1" s="906" t="s">
        <v>4</v>
      </c>
      <c r="B1" s="906"/>
      <c r="C1" s="906"/>
      <c r="D1" s="906"/>
      <c r="E1" s="906"/>
      <c r="F1" s="906"/>
      <c r="G1" s="906"/>
      <c r="H1" s="906"/>
      <c r="I1" s="906"/>
      <c r="J1" s="922" t="str">
        <f>CONCATENATE("2. tájékoztató tábla ",ALAPADATOK!A7," ",ALAPADATOK!B7," ",ALAPADATOK!C7," ",ALAPADATOK!D7," ",ALAPADATOK!E7," ",ALAPADATOK!F7," ",ALAPADATOK!G7," ",ALAPADATOK!H7)</f>
        <v>2. tájékoztató tábla a … / 2019 ( … ) önkormányzati rendelethez</v>
      </c>
    </row>
    <row r="2" spans="1:10" ht="20.45" customHeight="1" thickBot="1" x14ac:dyDescent="0.3">
      <c r="I2" s="405">
        <f>KV_1.sz.tájékoztató_t.!E5</f>
        <v>0</v>
      </c>
      <c r="J2" s="922"/>
    </row>
    <row r="3" spans="1:10" s="406" customFormat="1" ht="26.45" customHeight="1" x14ac:dyDescent="0.2">
      <c r="A3" s="930" t="s">
        <v>68</v>
      </c>
      <c r="B3" s="925" t="s">
        <v>84</v>
      </c>
      <c r="C3" s="930" t="s">
        <v>85</v>
      </c>
      <c r="D3" s="930" t="str">
        <f>+CONCATENATE(LEFT(KV_ÖSSZEFÜGGÉSEK!A5,4)," előtti kifizetés")</f>
        <v>2019 előtti kifizetés</v>
      </c>
      <c r="E3" s="927" t="s">
        <v>67</v>
      </c>
      <c r="F3" s="928"/>
      <c r="G3" s="928"/>
      <c r="H3" s="929"/>
      <c r="I3" s="925" t="s">
        <v>50</v>
      </c>
      <c r="J3" s="922"/>
    </row>
    <row r="4" spans="1:10" s="407" customFormat="1" ht="32.450000000000003" customHeight="1" thickBot="1" x14ac:dyDescent="0.25">
      <c r="A4" s="931"/>
      <c r="B4" s="926"/>
      <c r="C4" s="926"/>
      <c r="D4" s="931"/>
      <c r="E4" s="230" t="str">
        <f>+CONCATENATE(LEFT(KV_ÖSSZEFÜGGÉSEK!A5,4),".")</f>
        <v>2019.</v>
      </c>
      <c r="F4" s="230" t="str">
        <f>+CONCATENATE(LEFT(KV_ÖSSZEFÜGGÉSEK!A5,4)+1,".")</f>
        <v>2020.</v>
      </c>
      <c r="G4" s="230" t="str">
        <f>+CONCATENATE(LEFT(KV_ÖSSZEFÜGGÉSEK!A5,4)+2,".")</f>
        <v>2021.</v>
      </c>
      <c r="H4" s="231" t="str">
        <f>+CONCATENATE(LEFT(KV_ÖSSZEFÜGGÉSEK!A5,4)+2,".",CHAR(10)," után")</f>
        <v>2021.
 után</v>
      </c>
      <c r="I4" s="926"/>
      <c r="J4" s="922"/>
    </row>
    <row r="5" spans="1:10" s="408" customFormat="1" ht="12.95" customHeight="1" thickBot="1" x14ac:dyDescent="0.25">
      <c r="A5" s="232" t="s">
        <v>484</v>
      </c>
      <c r="B5" s="233" t="s">
        <v>485</v>
      </c>
      <c r="C5" s="234" t="s">
        <v>486</v>
      </c>
      <c r="D5" s="233" t="s">
        <v>488</v>
      </c>
      <c r="E5" s="232" t="s">
        <v>487</v>
      </c>
      <c r="F5" s="234" t="s">
        <v>489</v>
      </c>
      <c r="G5" s="234" t="s">
        <v>490</v>
      </c>
      <c r="H5" s="235" t="s">
        <v>491</v>
      </c>
      <c r="I5" s="236" t="s">
        <v>492</v>
      </c>
      <c r="J5" s="922"/>
    </row>
    <row r="6" spans="1:10" ht="24.75" customHeight="1" thickBot="1" x14ac:dyDescent="0.25">
      <c r="A6" s="237" t="s">
        <v>17</v>
      </c>
      <c r="B6" s="238" t="s">
        <v>5</v>
      </c>
      <c r="C6" s="454"/>
      <c r="D6" s="455">
        <f>+D7+D8</f>
        <v>0</v>
      </c>
      <c r="E6" s="456">
        <f>+E7+E8</f>
        <v>0</v>
      </c>
      <c r="F6" s="457">
        <f>+F7+F8</f>
        <v>0</v>
      </c>
      <c r="G6" s="457">
        <f>+G7+G8</f>
        <v>0</v>
      </c>
      <c r="H6" s="458">
        <f>+H7+H8</f>
        <v>0</v>
      </c>
      <c r="I6" s="54">
        <f t="shared" ref="I6:I23" si="0">SUM(D6:H6)</f>
        <v>0</v>
      </c>
      <c r="J6" s="922"/>
    </row>
    <row r="7" spans="1:10" ht="20.100000000000001" customHeight="1" x14ac:dyDescent="0.2">
      <c r="A7" s="239" t="s">
        <v>18</v>
      </c>
      <c r="B7" s="55" t="s">
        <v>69</v>
      </c>
      <c r="C7" s="459"/>
      <c r="D7" s="460"/>
      <c r="E7" s="461"/>
      <c r="F7" s="462"/>
      <c r="G7" s="462"/>
      <c r="H7" s="463"/>
      <c r="I7" s="240">
        <f t="shared" si="0"/>
        <v>0</v>
      </c>
      <c r="J7" s="922"/>
    </row>
    <row r="8" spans="1:10" ht="20.100000000000001" customHeight="1" thickBot="1" x14ac:dyDescent="0.25">
      <c r="A8" s="239" t="s">
        <v>19</v>
      </c>
      <c r="B8" s="55" t="s">
        <v>69</v>
      </c>
      <c r="C8" s="459"/>
      <c r="D8" s="460"/>
      <c r="E8" s="461"/>
      <c r="F8" s="462"/>
      <c r="G8" s="462"/>
      <c r="H8" s="463"/>
      <c r="I8" s="240">
        <f t="shared" si="0"/>
        <v>0</v>
      </c>
      <c r="J8" s="922"/>
    </row>
    <row r="9" spans="1:10" ht="26.1" customHeight="1" thickBot="1" x14ac:dyDescent="0.25">
      <c r="A9" s="237" t="s">
        <v>20</v>
      </c>
      <c r="B9" s="238" t="s">
        <v>6</v>
      </c>
      <c r="C9" s="454"/>
      <c r="D9" s="455">
        <f>+D10+D11</f>
        <v>0</v>
      </c>
      <c r="E9" s="456">
        <f>+E10+E11</f>
        <v>0</v>
      </c>
      <c r="F9" s="457">
        <f>+F10+F11</f>
        <v>0</v>
      </c>
      <c r="G9" s="457">
        <f>+G10+G11</f>
        <v>0</v>
      </c>
      <c r="H9" s="458">
        <f>+H10+H11</f>
        <v>0</v>
      </c>
      <c r="I9" s="54">
        <f t="shared" si="0"/>
        <v>0</v>
      </c>
      <c r="J9" s="922"/>
    </row>
    <row r="10" spans="1:10" ht="20.100000000000001" customHeight="1" x14ac:dyDescent="0.2">
      <c r="A10" s="239" t="s">
        <v>21</v>
      </c>
      <c r="B10" s="55" t="s">
        <v>69</v>
      </c>
      <c r="C10" s="459"/>
      <c r="D10" s="460"/>
      <c r="E10" s="461"/>
      <c r="F10" s="462"/>
      <c r="G10" s="462"/>
      <c r="H10" s="463"/>
      <c r="I10" s="240">
        <f t="shared" si="0"/>
        <v>0</v>
      </c>
      <c r="J10" s="922"/>
    </row>
    <row r="11" spans="1:10" ht="20.100000000000001" customHeight="1" thickBot="1" x14ac:dyDescent="0.25">
      <c r="A11" s="239" t="s">
        <v>22</v>
      </c>
      <c r="B11" s="55" t="s">
        <v>69</v>
      </c>
      <c r="C11" s="459"/>
      <c r="D11" s="460"/>
      <c r="E11" s="461"/>
      <c r="F11" s="462"/>
      <c r="G11" s="462"/>
      <c r="H11" s="463"/>
      <c r="I11" s="240">
        <f t="shared" si="0"/>
        <v>0</v>
      </c>
      <c r="J11" s="922"/>
    </row>
    <row r="12" spans="1:10" ht="20.100000000000001" customHeight="1" thickBot="1" x14ac:dyDescent="0.25">
      <c r="A12" s="720" t="s">
        <v>23</v>
      </c>
      <c r="B12" s="721" t="s">
        <v>204</v>
      </c>
      <c r="C12" s="722"/>
      <c r="D12" s="727">
        <f>SUM(D13:D17)</f>
        <v>454768</v>
      </c>
      <c r="E12" s="727">
        <f>SUM(E13:E17)</f>
        <v>739173</v>
      </c>
      <c r="F12" s="727">
        <f t="shared" ref="F12:H12" si="1">SUM(F13:F16)</f>
        <v>0</v>
      </c>
      <c r="G12" s="727">
        <f t="shared" si="1"/>
        <v>0</v>
      </c>
      <c r="H12" s="727">
        <f t="shared" si="1"/>
        <v>0</v>
      </c>
      <c r="I12" s="727">
        <f>SUM(I13:I17)</f>
        <v>1193941</v>
      </c>
      <c r="J12" s="922"/>
    </row>
    <row r="13" spans="1:10" ht="20.100000000000001" customHeight="1" x14ac:dyDescent="0.2">
      <c r="A13" s="705">
        <v>8</v>
      </c>
      <c r="B13" s="706" t="s">
        <v>968</v>
      </c>
      <c r="C13" s="711" t="s">
        <v>939</v>
      </c>
      <c r="D13" s="728">
        <v>63251</v>
      </c>
      <c r="E13" s="729">
        <v>173270</v>
      </c>
      <c r="F13" s="729"/>
      <c r="G13" s="729"/>
      <c r="H13" s="730"/>
      <c r="I13" s="761">
        <f>D13+E13</f>
        <v>236521</v>
      </c>
      <c r="J13" s="922"/>
    </row>
    <row r="14" spans="1:10" ht="20.100000000000001" customHeight="1" x14ac:dyDescent="0.2">
      <c r="A14" s="242">
        <v>9</v>
      </c>
      <c r="B14" s="707" t="s">
        <v>969</v>
      </c>
      <c r="C14" s="712" t="s">
        <v>939</v>
      </c>
      <c r="D14" s="731">
        <v>25521</v>
      </c>
      <c r="E14" s="732">
        <v>463245</v>
      </c>
      <c r="F14" s="732"/>
      <c r="G14" s="732"/>
      <c r="H14" s="733"/>
      <c r="I14" s="762">
        <f>D14+E14</f>
        <v>488766</v>
      </c>
      <c r="J14" s="922"/>
    </row>
    <row r="15" spans="1:10" ht="20.100000000000001" customHeight="1" x14ac:dyDescent="0.2">
      <c r="A15" s="239">
        <v>10</v>
      </c>
      <c r="B15" s="708" t="s">
        <v>970</v>
      </c>
      <c r="C15" s="713" t="s">
        <v>939</v>
      </c>
      <c r="D15" s="734">
        <v>413</v>
      </c>
      <c r="E15" s="735">
        <v>14986</v>
      </c>
      <c r="F15" s="735"/>
      <c r="G15" s="735"/>
      <c r="H15" s="734"/>
      <c r="I15" s="763">
        <f t="shared" si="0"/>
        <v>15399</v>
      </c>
      <c r="J15" s="922"/>
    </row>
    <row r="16" spans="1:10" ht="25.5" customHeight="1" x14ac:dyDescent="0.2">
      <c r="A16" s="242">
        <v>11</v>
      </c>
      <c r="B16" s="709" t="s">
        <v>855</v>
      </c>
      <c r="C16" s="713" t="s">
        <v>971</v>
      </c>
      <c r="D16" s="734">
        <v>364183</v>
      </c>
      <c r="E16" s="735">
        <v>82072</v>
      </c>
      <c r="F16" s="735"/>
      <c r="G16" s="735"/>
      <c r="H16" s="734"/>
      <c r="I16" s="763">
        <f t="shared" si="0"/>
        <v>446255</v>
      </c>
      <c r="J16" s="922"/>
    </row>
    <row r="17" spans="1:10" ht="25.5" customHeight="1" thickBot="1" x14ac:dyDescent="0.25">
      <c r="A17" s="42"/>
      <c r="B17" s="710" t="s">
        <v>938</v>
      </c>
      <c r="C17" s="714" t="s">
        <v>939</v>
      </c>
      <c r="D17" s="736">
        <v>1400</v>
      </c>
      <c r="E17" s="737">
        <v>5600</v>
      </c>
      <c r="F17" s="737"/>
      <c r="G17" s="737"/>
      <c r="H17" s="736"/>
      <c r="I17" s="764">
        <f t="shared" si="0"/>
        <v>7000</v>
      </c>
      <c r="J17" s="922"/>
    </row>
    <row r="18" spans="1:10" ht="20.100000000000001" customHeight="1" thickBot="1" x14ac:dyDescent="0.25">
      <c r="A18" s="723">
        <v>12</v>
      </c>
      <c r="B18" s="724" t="s">
        <v>205</v>
      </c>
      <c r="C18" s="725"/>
      <c r="D18" s="738">
        <f>SUM(D19:D21)</f>
        <v>10702</v>
      </c>
      <c r="E18" s="739">
        <f>SUM(E19:E21)</f>
        <v>31957</v>
      </c>
      <c r="F18" s="740">
        <f>+F21</f>
        <v>0</v>
      </c>
      <c r="G18" s="741">
        <f>+G21</f>
        <v>0</v>
      </c>
      <c r="H18" s="742">
        <f>+H21</f>
        <v>0</v>
      </c>
      <c r="I18" s="739">
        <f t="shared" si="0"/>
        <v>42659</v>
      </c>
      <c r="J18" s="922"/>
    </row>
    <row r="19" spans="1:10" ht="20.100000000000001" customHeight="1" x14ac:dyDescent="0.2">
      <c r="A19" s="242"/>
      <c r="B19" s="715" t="s">
        <v>941</v>
      </c>
      <c r="C19" s="711" t="s">
        <v>939</v>
      </c>
      <c r="D19" s="729">
        <v>361</v>
      </c>
      <c r="E19" s="729">
        <v>663</v>
      </c>
      <c r="F19" s="743"/>
      <c r="G19" s="729"/>
      <c r="H19" s="730"/>
      <c r="I19" s="765">
        <f t="shared" si="0"/>
        <v>1024</v>
      </c>
      <c r="J19" s="922"/>
    </row>
    <row r="20" spans="1:10" ht="20.100000000000001" customHeight="1" x14ac:dyDescent="0.2">
      <c r="A20" s="242"/>
      <c r="B20" s="716" t="s">
        <v>942</v>
      </c>
      <c r="C20" s="713" t="s">
        <v>939</v>
      </c>
      <c r="D20" s="732">
        <v>2973</v>
      </c>
      <c r="E20" s="732">
        <v>16525</v>
      </c>
      <c r="F20" s="744"/>
      <c r="G20" s="732"/>
      <c r="H20" s="733"/>
      <c r="I20" s="765">
        <f t="shared" si="0"/>
        <v>19498</v>
      </c>
      <c r="J20" s="922"/>
    </row>
    <row r="21" spans="1:10" ht="20.100000000000001" customHeight="1" thickBot="1" x14ac:dyDescent="0.25">
      <c r="A21" s="241">
        <v>13</v>
      </c>
      <c r="B21" s="717" t="s">
        <v>943</v>
      </c>
      <c r="C21" s="712" t="s">
        <v>939</v>
      </c>
      <c r="D21" s="745">
        <v>7368</v>
      </c>
      <c r="E21" s="746">
        <v>14769</v>
      </c>
      <c r="F21" s="747"/>
      <c r="G21" s="746"/>
      <c r="H21" s="748"/>
      <c r="I21" s="765">
        <f t="shared" si="0"/>
        <v>22137</v>
      </c>
      <c r="J21" s="922"/>
    </row>
    <row r="22" spans="1:10" ht="20.100000000000001" customHeight="1" thickBot="1" x14ac:dyDescent="0.25">
      <c r="A22" s="237">
        <v>14</v>
      </c>
      <c r="B22" s="718" t="s">
        <v>206</v>
      </c>
      <c r="C22" s="719"/>
      <c r="D22" s="749">
        <f>+D23</f>
        <v>0</v>
      </c>
      <c r="E22" s="750">
        <f>+E23</f>
        <v>0</v>
      </c>
      <c r="F22" s="751">
        <f>+F23</f>
        <v>0</v>
      </c>
      <c r="G22" s="751">
        <f>+G23</f>
        <v>0</v>
      </c>
      <c r="H22" s="752">
        <f>+H23</f>
        <v>0</v>
      </c>
      <c r="I22" s="766">
        <f t="shared" si="0"/>
        <v>0</v>
      </c>
      <c r="J22" s="922"/>
    </row>
    <row r="23" spans="1:10" ht="20.100000000000001" customHeight="1" thickBot="1" x14ac:dyDescent="0.25">
      <c r="A23" s="242">
        <v>15</v>
      </c>
      <c r="B23" s="56" t="s">
        <v>69</v>
      </c>
      <c r="C23" s="464"/>
      <c r="D23" s="753"/>
      <c r="E23" s="754"/>
      <c r="F23" s="755"/>
      <c r="G23" s="755"/>
      <c r="H23" s="756"/>
      <c r="I23" s="732">
        <f t="shared" si="0"/>
        <v>0</v>
      </c>
      <c r="J23" s="922"/>
    </row>
    <row r="24" spans="1:10" ht="20.100000000000001" customHeight="1" thickBot="1" x14ac:dyDescent="0.25">
      <c r="A24" s="923" t="s">
        <v>144</v>
      </c>
      <c r="B24" s="924"/>
      <c r="C24" s="726"/>
      <c r="D24" s="757">
        <f t="shared" ref="D24:I24" si="2">+D6+D9+D12+D18+D22</f>
        <v>465470</v>
      </c>
      <c r="E24" s="758">
        <f t="shared" si="2"/>
        <v>771130</v>
      </c>
      <c r="F24" s="759">
        <f t="shared" si="2"/>
        <v>0</v>
      </c>
      <c r="G24" s="759">
        <f t="shared" si="2"/>
        <v>0</v>
      </c>
      <c r="H24" s="760">
        <f t="shared" si="2"/>
        <v>0</v>
      </c>
      <c r="I24" s="757">
        <f t="shared" si="2"/>
        <v>1236600</v>
      </c>
      <c r="J24" s="922"/>
    </row>
  </sheetData>
  <mergeCells count="9">
    <mergeCell ref="J1:J24"/>
    <mergeCell ref="A1:I1"/>
    <mergeCell ref="A24:B24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7" zoomScale="120" zoomScaleNormal="120" workbookViewId="0">
      <selection activeCell="L9" sqref="L9"/>
    </sheetView>
  </sheetViews>
  <sheetFormatPr defaultRowHeight="12.75" x14ac:dyDescent="0.2"/>
  <cols>
    <col min="1" max="1" width="5.83203125" style="70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14.85" customHeight="1" x14ac:dyDescent="0.2">
      <c r="D1" s="557" t="str">
        <f>CONCATENATE("3. tájékoztató tábla ",ALAPADATOK!A7," ",ALAPADATOK!B7," ",ALAPADATOK!C7," ",ALAPADATOK!D7," ",ALAPADATOK!E7," ",ALAPADATOK!F7," ",ALAPADATOK!G7," ",ALAPADATOK!H7)</f>
        <v>3. tájékoztató tábla a … / 2019 ( … ) önkormányzati rendelethez</v>
      </c>
    </row>
    <row r="3" spans="1:4" ht="31.5" customHeight="1" x14ac:dyDescent="0.25">
      <c r="B3" s="933" t="s">
        <v>7</v>
      </c>
      <c r="C3" s="933"/>
      <c r="D3" s="933"/>
    </row>
    <row r="4" spans="1:4" s="58" customFormat="1" ht="16.5" thickBot="1" x14ac:dyDescent="0.3">
      <c r="A4" s="57"/>
      <c r="B4" s="327"/>
      <c r="D4" s="37">
        <f>KV_2.sz.tájékoztató_t.!I2</f>
        <v>0</v>
      </c>
    </row>
    <row r="5" spans="1:4" s="60" customFormat="1" ht="48" customHeight="1" thickBot="1" x14ac:dyDescent="0.25">
      <c r="A5" s="59" t="s">
        <v>15</v>
      </c>
      <c r="B5" s="163" t="s">
        <v>16</v>
      </c>
      <c r="C5" s="163" t="s">
        <v>70</v>
      </c>
      <c r="D5" s="164" t="s">
        <v>71</v>
      </c>
    </row>
    <row r="6" spans="1:4" s="60" customFormat="1" ht="14.1" customHeight="1" thickBot="1" x14ac:dyDescent="0.25">
      <c r="A6" s="30" t="s">
        <v>484</v>
      </c>
      <c r="B6" s="165" t="s">
        <v>485</v>
      </c>
      <c r="C6" s="165" t="s">
        <v>486</v>
      </c>
      <c r="D6" s="166" t="s">
        <v>488</v>
      </c>
    </row>
    <row r="7" spans="1:4" ht="18" customHeight="1" x14ac:dyDescent="0.2">
      <c r="A7" s="113" t="s">
        <v>17</v>
      </c>
      <c r="B7" s="167" t="s">
        <v>165</v>
      </c>
      <c r="C7" s="111"/>
      <c r="D7" s="61"/>
    </row>
    <row r="8" spans="1:4" ht="18" customHeight="1" x14ac:dyDescent="0.2">
      <c r="A8" s="62" t="s">
        <v>18</v>
      </c>
      <c r="B8" s="168" t="s">
        <v>166</v>
      </c>
      <c r="C8" s="112"/>
      <c r="D8" s="64"/>
    </row>
    <row r="9" spans="1:4" ht="18" customHeight="1" x14ac:dyDescent="0.2">
      <c r="A9" s="62" t="s">
        <v>19</v>
      </c>
      <c r="B9" s="168" t="s">
        <v>119</v>
      </c>
      <c r="C9" s="112"/>
      <c r="D9" s="64"/>
    </row>
    <row r="10" spans="1:4" ht="18" customHeight="1" x14ac:dyDescent="0.2">
      <c r="A10" s="62" t="s">
        <v>20</v>
      </c>
      <c r="B10" s="168" t="s">
        <v>120</v>
      </c>
      <c r="C10" s="112"/>
      <c r="D10" s="64"/>
    </row>
    <row r="11" spans="1:4" ht="18" customHeight="1" x14ac:dyDescent="0.2">
      <c r="A11" s="62" t="s">
        <v>21</v>
      </c>
      <c r="B11" s="168" t="s">
        <v>158</v>
      </c>
      <c r="C11" s="767">
        <f>C12+C13+C14+C15+C16+C17</f>
        <v>5680</v>
      </c>
      <c r="D11" s="767">
        <f>D12+D13+D14+D15+D16+D17</f>
        <v>4045</v>
      </c>
    </row>
    <row r="12" spans="1:4" ht="18" customHeight="1" x14ac:dyDescent="0.2">
      <c r="A12" s="62" t="s">
        <v>22</v>
      </c>
      <c r="B12" s="168" t="s">
        <v>159</v>
      </c>
      <c r="C12" s="112"/>
      <c r="D12" s="64"/>
    </row>
    <row r="13" spans="1:4" ht="18" customHeight="1" x14ac:dyDescent="0.2">
      <c r="A13" s="62" t="s">
        <v>23</v>
      </c>
      <c r="B13" s="169" t="s">
        <v>160</v>
      </c>
      <c r="C13" s="112"/>
      <c r="D13" s="64"/>
    </row>
    <row r="14" spans="1:4" ht="18" customHeight="1" x14ac:dyDescent="0.2">
      <c r="A14" s="62" t="s">
        <v>25</v>
      </c>
      <c r="B14" s="169" t="s">
        <v>161</v>
      </c>
      <c r="C14" s="112">
        <v>920</v>
      </c>
      <c r="D14" s="64">
        <v>795</v>
      </c>
    </row>
    <row r="15" spans="1:4" ht="18" customHeight="1" x14ac:dyDescent="0.2">
      <c r="A15" s="62" t="s">
        <v>26</v>
      </c>
      <c r="B15" s="169" t="s">
        <v>162</v>
      </c>
      <c r="C15" s="112"/>
      <c r="D15" s="64"/>
    </row>
    <row r="16" spans="1:4" ht="18" customHeight="1" x14ac:dyDescent="0.2">
      <c r="A16" s="62" t="s">
        <v>27</v>
      </c>
      <c r="B16" s="169" t="s">
        <v>163</v>
      </c>
      <c r="C16" s="112"/>
      <c r="D16" s="64"/>
    </row>
    <row r="17" spans="1:4" ht="22.5" customHeight="1" x14ac:dyDescent="0.2">
      <c r="A17" s="62" t="s">
        <v>28</v>
      </c>
      <c r="B17" s="169" t="s">
        <v>164</v>
      </c>
      <c r="C17" s="112">
        <v>4760</v>
      </c>
      <c r="D17" s="64">
        <v>3250</v>
      </c>
    </row>
    <row r="18" spans="1:4" ht="18" customHeight="1" x14ac:dyDescent="0.2">
      <c r="A18" s="62" t="s">
        <v>29</v>
      </c>
      <c r="B18" s="168" t="s">
        <v>121</v>
      </c>
      <c r="C18" s="112">
        <v>1290</v>
      </c>
      <c r="D18" s="64">
        <v>1020</v>
      </c>
    </row>
    <row r="19" spans="1:4" ht="18" customHeight="1" x14ac:dyDescent="0.2">
      <c r="A19" s="62" t="s">
        <v>30</v>
      </c>
      <c r="B19" s="168" t="s">
        <v>9</v>
      </c>
      <c r="C19" s="112">
        <v>1190</v>
      </c>
      <c r="D19" s="64">
        <v>850</v>
      </c>
    </row>
    <row r="20" spans="1:4" ht="18" customHeight="1" x14ac:dyDescent="0.2">
      <c r="A20" s="62" t="s">
        <v>31</v>
      </c>
      <c r="B20" s="168" t="s">
        <v>8</v>
      </c>
      <c r="C20" s="112">
        <v>960</v>
      </c>
      <c r="D20" s="64">
        <v>640</v>
      </c>
    </row>
    <row r="21" spans="1:4" ht="18" customHeight="1" x14ac:dyDescent="0.2">
      <c r="A21" s="62" t="s">
        <v>32</v>
      </c>
      <c r="B21" s="168" t="s">
        <v>122</v>
      </c>
      <c r="C21" s="112"/>
      <c r="D21" s="64"/>
    </row>
    <row r="22" spans="1:4" ht="18" customHeight="1" x14ac:dyDescent="0.2">
      <c r="A22" s="62" t="s">
        <v>33</v>
      </c>
      <c r="B22" s="168" t="s">
        <v>123</v>
      </c>
      <c r="C22" s="112"/>
      <c r="D22" s="64"/>
    </row>
    <row r="23" spans="1:4" ht="18" customHeight="1" x14ac:dyDescent="0.2">
      <c r="A23" s="62" t="s">
        <v>34</v>
      </c>
      <c r="B23" s="102"/>
      <c r="C23" s="63"/>
      <c r="D23" s="64"/>
    </row>
    <row r="24" spans="1:4" ht="18" customHeight="1" x14ac:dyDescent="0.2">
      <c r="A24" s="62" t="s">
        <v>35</v>
      </c>
      <c r="B24" s="65"/>
      <c r="C24" s="63"/>
      <c r="D24" s="64"/>
    </row>
    <row r="25" spans="1:4" ht="18" customHeight="1" x14ac:dyDescent="0.2">
      <c r="A25" s="62" t="s">
        <v>36</v>
      </c>
      <c r="B25" s="65"/>
      <c r="C25" s="63"/>
      <c r="D25" s="64"/>
    </row>
    <row r="26" spans="1:4" ht="18" customHeight="1" x14ac:dyDescent="0.2">
      <c r="A26" s="62" t="s">
        <v>37</v>
      </c>
      <c r="B26" s="65"/>
      <c r="C26" s="63"/>
      <c r="D26" s="64"/>
    </row>
    <row r="27" spans="1:4" ht="18" customHeight="1" x14ac:dyDescent="0.2">
      <c r="A27" s="62" t="s">
        <v>38</v>
      </c>
      <c r="B27" s="65"/>
      <c r="C27" s="63"/>
      <c r="D27" s="64"/>
    </row>
    <row r="28" spans="1:4" ht="18" customHeight="1" x14ac:dyDescent="0.2">
      <c r="A28" s="62" t="s">
        <v>39</v>
      </c>
      <c r="B28" s="65"/>
      <c r="C28" s="63"/>
      <c r="D28" s="64"/>
    </row>
    <row r="29" spans="1:4" ht="18" customHeight="1" x14ac:dyDescent="0.2">
      <c r="A29" s="62" t="s">
        <v>40</v>
      </c>
      <c r="B29" s="65"/>
      <c r="C29" s="63"/>
      <c r="D29" s="64"/>
    </row>
    <row r="30" spans="1:4" ht="18" customHeight="1" x14ac:dyDescent="0.2">
      <c r="A30" s="62" t="s">
        <v>41</v>
      </c>
      <c r="B30" s="65"/>
      <c r="C30" s="63"/>
      <c r="D30" s="64"/>
    </row>
    <row r="31" spans="1:4" ht="18" customHeight="1" thickBot="1" x14ac:dyDescent="0.25">
      <c r="A31" s="114" t="s">
        <v>42</v>
      </c>
      <c r="B31" s="66"/>
      <c r="C31" s="67"/>
      <c r="D31" s="68"/>
    </row>
    <row r="32" spans="1:4" ht="18" customHeight="1" thickBot="1" x14ac:dyDescent="0.25">
      <c r="A32" s="31" t="s">
        <v>43</v>
      </c>
      <c r="B32" s="172" t="s">
        <v>52</v>
      </c>
      <c r="C32" s="173">
        <f>+C7+C8+C9+C10+C11+C18+C19+C20+C21+C22+C23+C24+C25+C26+C27+C28+C29+C30+C31</f>
        <v>9120</v>
      </c>
      <c r="D32" s="174">
        <f>+D7+D8+D9+D10+D11+D18+D19+D20+D21+D22+D23+D24+D25+D26+D27+D28+D29+D30+D31</f>
        <v>6555</v>
      </c>
    </row>
    <row r="33" spans="1:4" ht="8.4499999999999993" customHeight="1" x14ac:dyDescent="0.2">
      <c r="A33" s="69"/>
      <c r="B33" s="932"/>
      <c r="C33" s="932"/>
      <c r="D33" s="932"/>
    </row>
  </sheetData>
  <mergeCells count="2">
    <mergeCell ref="B33:D33"/>
    <mergeCell ref="B3:D3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2"/>
  <sheetViews>
    <sheetView topLeftCell="A22" zoomScale="120" zoomScaleNormal="120" workbookViewId="0">
      <selection activeCell="X6" sqref="X6"/>
    </sheetView>
  </sheetViews>
  <sheetFormatPr defaultRowHeight="15.75" x14ac:dyDescent="0.25"/>
  <cols>
    <col min="1" max="1" width="4.83203125" style="86" customWidth="1"/>
    <col min="2" max="2" width="31.1640625" style="94" customWidth="1"/>
    <col min="3" max="4" width="9" style="94" customWidth="1"/>
    <col min="5" max="5" width="9.5" style="94" customWidth="1"/>
    <col min="6" max="6" width="8.83203125" style="94" customWidth="1"/>
    <col min="7" max="7" width="8.6640625" style="94" customWidth="1"/>
    <col min="8" max="8" width="8.83203125" style="94" customWidth="1"/>
    <col min="9" max="9" width="8.1640625" style="94" customWidth="1"/>
    <col min="10" max="14" width="9.5" style="94" customWidth="1"/>
    <col min="15" max="15" width="12.6640625" style="86" customWidth="1"/>
    <col min="16" max="16384" width="9.33203125" style="94"/>
  </cols>
  <sheetData>
    <row r="1" spans="1:15" x14ac:dyDescent="0.25">
      <c r="M1" s="552"/>
      <c r="N1"/>
      <c r="O1" s="557" t="str">
        <f>CONCATENATE("4. tájékoztató tábla ",ALAPADATOK!A7," ",ALAPADATOK!B7," ",ALAPADATOK!C7," ",ALAPADATOK!D7," ",ALAPADATOK!E7," ",ALAPADATOK!F7," ",ALAPADATOK!G7," ",ALAPADATOK!H7)</f>
        <v>4. tájékoztató tábla a … / 2019 ( … ) önkormányzati rendelethez</v>
      </c>
    </row>
    <row r="2" spans="1:15" ht="31.5" customHeight="1" x14ac:dyDescent="0.25">
      <c r="A2" s="937" t="str">
        <f>+CONCATENATE("Előirányzat-felhasználási terv",CHAR(10),LEFT(KV_ÖSSZEFÜGGÉSEK!A5,4),". évre")</f>
        <v>Előirányzat-felhasználási terv
2019. évre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</row>
    <row r="3" spans="1:15" ht="16.5" thickBot="1" x14ac:dyDescent="0.3">
      <c r="O3" s="4"/>
    </row>
    <row r="4" spans="1:15" s="86" customFormat="1" ht="26.1" customHeight="1" thickBot="1" x14ac:dyDescent="0.3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5" s="88" customFormat="1" ht="15.2" customHeight="1" thickBot="1" x14ac:dyDescent="0.25">
      <c r="A5" s="87" t="s">
        <v>17</v>
      </c>
      <c r="B5" s="934" t="s">
        <v>55</v>
      </c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6"/>
    </row>
    <row r="6" spans="1:15" s="88" customFormat="1" ht="22.5" x14ac:dyDescent="0.2">
      <c r="A6" s="89" t="s">
        <v>18</v>
      </c>
      <c r="B6" s="409" t="s">
        <v>370</v>
      </c>
      <c r="C6" s="853">
        <v>40700</v>
      </c>
      <c r="D6" s="853">
        <v>40700</v>
      </c>
      <c r="E6" s="853">
        <v>60110</v>
      </c>
      <c r="F6" s="853">
        <v>40700</v>
      </c>
      <c r="G6" s="853">
        <v>40700</v>
      </c>
      <c r="H6" s="853">
        <v>40700</v>
      </c>
      <c r="I6" s="853">
        <v>40700</v>
      </c>
      <c r="J6" s="853">
        <v>40700</v>
      </c>
      <c r="K6" s="853">
        <v>40700</v>
      </c>
      <c r="L6" s="853">
        <v>40700</v>
      </c>
      <c r="M6" s="853">
        <v>40700</v>
      </c>
      <c r="N6" s="853">
        <v>22452</v>
      </c>
      <c r="O6" s="854">
        <f t="shared" ref="O6:O26" si="0">SUM(C6:N6)</f>
        <v>489562</v>
      </c>
    </row>
    <row r="7" spans="1:15" s="91" customFormat="1" ht="22.5" x14ac:dyDescent="0.2">
      <c r="A7" s="90" t="s">
        <v>19</v>
      </c>
      <c r="B7" s="245" t="s">
        <v>413</v>
      </c>
      <c r="C7" s="855">
        <v>5200</v>
      </c>
      <c r="D7" s="855">
        <v>5000</v>
      </c>
      <c r="E7" s="855">
        <v>7900</v>
      </c>
      <c r="F7" s="855">
        <v>7900</v>
      </c>
      <c r="G7" s="855">
        <v>7900</v>
      </c>
      <c r="H7" s="855">
        <v>8500</v>
      </c>
      <c r="I7" s="855">
        <v>8000</v>
      </c>
      <c r="J7" s="855">
        <v>7900</v>
      </c>
      <c r="K7" s="855">
        <v>8143</v>
      </c>
      <c r="L7" s="855">
        <v>8500</v>
      </c>
      <c r="M7" s="855">
        <v>8300</v>
      </c>
      <c r="N7" s="855">
        <v>8000</v>
      </c>
      <c r="O7" s="856">
        <f t="shared" si="0"/>
        <v>91243</v>
      </c>
    </row>
    <row r="8" spans="1:15" s="91" customFormat="1" ht="22.5" x14ac:dyDescent="0.2">
      <c r="A8" s="90" t="s">
        <v>20</v>
      </c>
      <c r="B8" s="244" t="s">
        <v>414</v>
      </c>
      <c r="C8" s="857"/>
      <c r="D8" s="857"/>
      <c r="E8" s="857"/>
      <c r="F8" s="857"/>
      <c r="G8" s="857">
        <v>10000</v>
      </c>
      <c r="H8" s="857">
        <v>30000</v>
      </c>
      <c r="I8" s="857">
        <v>49656</v>
      </c>
      <c r="J8" s="857">
        <v>60000</v>
      </c>
      <c r="K8" s="857">
        <v>30000</v>
      </c>
      <c r="L8" s="857"/>
      <c r="M8" s="857"/>
      <c r="N8" s="857"/>
      <c r="O8" s="858">
        <f t="shared" si="0"/>
        <v>179656</v>
      </c>
    </row>
    <row r="9" spans="1:15" s="91" customFormat="1" ht="14.1" customHeight="1" x14ac:dyDescent="0.2">
      <c r="A9" s="90" t="s">
        <v>21</v>
      </c>
      <c r="B9" s="243" t="s">
        <v>172</v>
      </c>
      <c r="C9" s="855"/>
      <c r="D9" s="855"/>
      <c r="E9" s="855">
        <v>141000</v>
      </c>
      <c r="F9" s="855"/>
      <c r="G9" s="855">
        <v>12000</v>
      </c>
      <c r="H9" s="855"/>
      <c r="I9" s="855"/>
      <c r="J9" s="855"/>
      <c r="K9" s="855">
        <v>145000</v>
      </c>
      <c r="L9" s="855"/>
      <c r="M9" s="855"/>
      <c r="N9" s="855">
        <v>18805</v>
      </c>
      <c r="O9" s="856">
        <f t="shared" si="0"/>
        <v>316805</v>
      </c>
    </row>
    <row r="10" spans="1:15" s="91" customFormat="1" ht="14.1" customHeight="1" x14ac:dyDescent="0.2">
      <c r="A10" s="90" t="s">
        <v>22</v>
      </c>
      <c r="B10" s="243" t="s">
        <v>415</v>
      </c>
      <c r="C10" s="855">
        <v>4500</v>
      </c>
      <c r="D10" s="855">
        <v>4500</v>
      </c>
      <c r="E10" s="855">
        <v>5907</v>
      </c>
      <c r="F10" s="855">
        <v>10000</v>
      </c>
      <c r="G10" s="855">
        <v>9000</v>
      </c>
      <c r="H10" s="855">
        <v>49000</v>
      </c>
      <c r="I10" s="855">
        <v>50000</v>
      </c>
      <c r="J10" s="855">
        <v>35000</v>
      </c>
      <c r="K10" s="855">
        <v>39000</v>
      </c>
      <c r="L10" s="855">
        <v>12000</v>
      </c>
      <c r="M10" s="855">
        <v>15000</v>
      </c>
      <c r="N10" s="855">
        <v>12000</v>
      </c>
      <c r="O10" s="856">
        <f t="shared" si="0"/>
        <v>245907</v>
      </c>
    </row>
    <row r="11" spans="1:15" s="91" customFormat="1" ht="14.1" customHeight="1" x14ac:dyDescent="0.2">
      <c r="A11" s="90" t="s">
        <v>23</v>
      </c>
      <c r="B11" s="243" t="s">
        <v>10</v>
      </c>
      <c r="C11" s="855"/>
      <c r="D11" s="855"/>
      <c r="E11" s="855"/>
      <c r="F11" s="855"/>
      <c r="G11" s="855"/>
      <c r="H11" s="855"/>
      <c r="I11" s="855"/>
      <c r="J11" s="855"/>
      <c r="K11" s="855"/>
      <c r="L11" s="855"/>
      <c r="M11" s="855"/>
      <c r="N11" s="855"/>
      <c r="O11" s="856">
        <f t="shared" si="0"/>
        <v>0</v>
      </c>
    </row>
    <row r="12" spans="1:15" s="91" customFormat="1" ht="14.1" customHeight="1" x14ac:dyDescent="0.2">
      <c r="A12" s="90" t="s">
        <v>24</v>
      </c>
      <c r="B12" s="243" t="s">
        <v>372</v>
      </c>
      <c r="C12" s="855"/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6">
        <f t="shared" si="0"/>
        <v>0</v>
      </c>
    </row>
    <row r="13" spans="1:15" s="91" customFormat="1" ht="22.5" x14ac:dyDescent="0.2">
      <c r="A13" s="90" t="s">
        <v>25</v>
      </c>
      <c r="B13" s="245" t="s">
        <v>403</v>
      </c>
      <c r="C13" s="855"/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>
        <v>4650</v>
      </c>
      <c r="O13" s="856">
        <f t="shared" si="0"/>
        <v>4650</v>
      </c>
    </row>
    <row r="14" spans="1:15" s="91" customFormat="1" ht="14.1" customHeight="1" thickBot="1" x14ac:dyDescent="0.25">
      <c r="A14" s="90" t="s">
        <v>26</v>
      </c>
      <c r="B14" s="243" t="s">
        <v>11</v>
      </c>
      <c r="C14" s="855">
        <v>876390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6">
        <f t="shared" si="0"/>
        <v>876390</v>
      </c>
    </row>
    <row r="15" spans="1:15" s="88" customFormat="1" ht="15.95" customHeight="1" thickBot="1" x14ac:dyDescent="0.25">
      <c r="A15" s="87" t="s">
        <v>27</v>
      </c>
      <c r="B15" s="32" t="s">
        <v>108</v>
      </c>
      <c r="C15" s="859">
        <f t="shared" ref="C15:N15" si="1">SUM(C6:C14)</f>
        <v>926790</v>
      </c>
      <c r="D15" s="859">
        <f t="shared" si="1"/>
        <v>50200</v>
      </c>
      <c r="E15" s="859">
        <f t="shared" si="1"/>
        <v>214917</v>
      </c>
      <c r="F15" s="859">
        <f t="shared" si="1"/>
        <v>58600</v>
      </c>
      <c r="G15" s="859">
        <f t="shared" si="1"/>
        <v>79600</v>
      </c>
      <c r="H15" s="859">
        <f t="shared" si="1"/>
        <v>128200</v>
      </c>
      <c r="I15" s="859">
        <f t="shared" si="1"/>
        <v>148356</v>
      </c>
      <c r="J15" s="859">
        <f t="shared" si="1"/>
        <v>143600</v>
      </c>
      <c r="K15" s="859">
        <f t="shared" si="1"/>
        <v>262843</v>
      </c>
      <c r="L15" s="859">
        <f t="shared" si="1"/>
        <v>61200</v>
      </c>
      <c r="M15" s="859">
        <f t="shared" si="1"/>
        <v>64000</v>
      </c>
      <c r="N15" s="859">
        <f t="shared" si="1"/>
        <v>65907</v>
      </c>
      <c r="O15" s="860">
        <f>SUM(C15:N15)</f>
        <v>2204213</v>
      </c>
    </row>
    <row r="16" spans="1:15" s="88" customFormat="1" ht="15.2" customHeight="1" thickBot="1" x14ac:dyDescent="0.25">
      <c r="A16" s="87" t="s">
        <v>28</v>
      </c>
      <c r="B16" s="934" t="s">
        <v>56</v>
      </c>
      <c r="C16" s="935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6"/>
    </row>
    <row r="17" spans="1:15" s="91" customFormat="1" ht="14.1" customHeight="1" x14ac:dyDescent="0.2">
      <c r="A17" s="92" t="s">
        <v>29</v>
      </c>
      <c r="B17" s="246" t="s">
        <v>61</v>
      </c>
      <c r="C17" s="857">
        <v>14100</v>
      </c>
      <c r="D17" s="857">
        <v>14100</v>
      </c>
      <c r="E17" s="857">
        <v>14100</v>
      </c>
      <c r="F17" s="857">
        <v>14100</v>
      </c>
      <c r="G17" s="857">
        <v>14100</v>
      </c>
      <c r="H17" s="857">
        <v>17000</v>
      </c>
      <c r="I17" s="857">
        <v>14100</v>
      </c>
      <c r="J17" s="857">
        <v>14100</v>
      </c>
      <c r="K17" s="857">
        <v>14488</v>
      </c>
      <c r="L17" s="857">
        <v>14100</v>
      </c>
      <c r="M17" s="857">
        <v>15000</v>
      </c>
      <c r="N17" s="857">
        <v>18000</v>
      </c>
      <c r="O17" s="858">
        <f t="shared" si="0"/>
        <v>177288</v>
      </c>
    </row>
    <row r="18" spans="1:15" s="91" customFormat="1" ht="27.2" customHeight="1" x14ac:dyDescent="0.2">
      <c r="A18" s="90" t="s">
        <v>30</v>
      </c>
      <c r="B18" s="245" t="s">
        <v>181</v>
      </c>
      <c r="C18" s="855">
        <v>2700</v>
      </c>
      <c r="D18" s="855">
        <v>2700</v>
      </c>
      <c r="E18" s="855">
        <v>2700</v>
      </c>
      <c r="F18" s="855">
        <v>2700</v>
      </c>
      <c r="G18" s="855">
        <v>2700</v>
      </c>
      <c r="H18" s="855">
        <v>3047</v>
      </c>
      <c r="I18" s="855">
        <v>2700</v>
      </c>
      <c r="J18" s="855">
        <v>2750</v>
      </c>
      <c r="K18" s="855">
        <v>2700</v>
      </c>
      <c r="L18" s="855">
        <v>2700</v>
      </c>
      <c r="M18" s="855">
        <v>2750</v>
      </c>
      <c r="N18" s="855">
        <v>3100</v>
      </c>
      <c r="O18" s="856">
        <f t="shared" si="0"/>
        <v>33247</v>
      </c>
    </row>
    <row r="19" spans="1:15" s="91" customFormat="1" ht="14.1" customHeight="1" x14ac:dyDescent="0.2">
      <c r="A19" s="90" t="s">
        <v>31</v>
      </c>
      <c r="B19" s="243" t="s">
        <v>138</v>
      </c>
      <c r="C19" s="855">
        <v>38000</v>
      </c>
      <c r="D19" s="855">
        <v>38000</v>
      </c>
      <c r="E19" s="855">
        <v>38000</v>
      </c>
      <c r="F19" s="855">
        <v>38000</v>
      </c>
      <c r="G19" s="855">
        <v>38000</v>
      </c>
      <c r="H19" s="855">
        <v>39000</v>
      </c>
      <c r="I19" s="855">
        <v>38000</v>
      </c>
      <c r="J19" s="855">
        <v>38000</v>
      </c>
      <c r="K19" s="855">
        <v>41000</v>
      </c>
      <c r="L19" s="855">
        <v>38600</v>
      </c>
      <c r="M19" s="855">
        <v>40000</v>
      </c>
      <c r="N19" s="855">
        <v>40011</v>
      </c>
      <c r="O19" s="856">
        <f t="shared" si="0"/>
        <v>464611</v>
      </c>
    </row>
    <row r="20" spans="1:15" s="91" customFormat="1" ht="14.1" customHeight="1" x14ac:dyDescent="0.2">
      <c r="A20" s="90" t="s">
        <v>32</v>
      </c>
      <c r="B20" s="243" t="s">
        <v>182</v>
      </c>
      <c r="C20" s="855">
        <v>3500</v>
      </c>
      <c r="D20" s="855">
        <v>3600</v>
      </c>
      <c r="E20" s="855">
        <v>3400</v>
      </c>
      <c r="F20" s="855">
        <v>705</v>
      </c>
      <c r="G20" s="855">
        <v>705</v>
      </c>
      <c r="H20" s="855">
        <v>705</v>
      </c>
      <c r="I20" s="855">
        <v>705</v>
      </c>
      <c r="J20" s="855">
        <v>705</v>
      </c>
      <c r="K20" s="855">
        <v>705</v>
      </c>
      <c r="L20" s="855">
        <v>3200</v>
      </c>
      <c r="M20" s="855">
        <v>3200</v>
      </c>
      <c r="N20" s="855">
        <v>3501</v>
      </c>
      <c r="O20" s="856">
        <f t="shared" si="0"/>
        <v>24631</v>
      </c>
    </row>
    <row r="21" spans="1:15" s="91" customFormat="1" ht="14.1" customHeight="1" x14ac:dyDescent="0.2">
      <c r="A21" s="90" t="s">
        <v>33</v>
      </c>
      <c r="B21" s="243" t="s">
        <v>12</v>
      </c>
      <c r="C21" s="855">
        <v>45500</v>
      </c>
      <c r="D21" s="855">
        <v>45500</v>
      </c>
      <c r="E21" s="855">
        <v>45500</v>
      </c>
      <c r="F21" s="855">
        <v>60000</v>
      </c>
      <c r="G21" s="855">
        <v>45500</v>
      </c>
      <c r="H21" s="855">
        <v>43873</v>
      </c>
      <c r="I21" s="855">
        <v>45500</v>
      </c>
      <c r="J21" s="855">
        <v>45500</v>
      </c>
      <c r="K21" s="855">
        <v>85000</v>
      </c>
      <c r="L21" s="855">
        <v>65000</v>
      </c>
      <c r="M21" s="855">
        <v>69000</v>
      </c>
      <c r="N21" s="855">
        <v>46743</v>
      </c>
      <c r="O21" s="856">
        <f t="shared" si="0"/>
        <v>642616</v>
      </c>
    </row>
    <row r="22" spans="1:15" s="91" customFormat="1" ht="14.1" customHeight="1" x14ac:dyDescent="0.2">
      <c r="A22" s="90" t="s">
        <v>34</v>
      </c>
      <c r="B22" s="243" t="s">
        <v>227</v>
      </c>
      <c r="C22" s="855"/>
      <c r="D22" s="855"/>
      <c r="E22" s="855"/>
      <c r="F22" s="855"/>
      <c r="G22" s="855">
        <v>70000</v>
      </c>
      <c r="H22" s="855">
        <v>90000</v>
      </c>
      <c r="I22" s="855">
        <v>250000</v>
      </c>
      <c r="J22" s="855">
        <v>320000</v>
      </c>
      <c r="K22" s="855">
        <v>54105</v>
      </c>
      <c r="L22" s="855"/>
      <c r="M22" s="855"/>
      <c r="N22" s="855"/>
      <c r="O22" s="856">
        <f t="shared" si="0"/>
        <v>784105</v>
      </c>
    </row>
    <row r="23" spans="1:15" s="91" customFormat="1" x14ac:dyDescent="0.2">
      <c r="A23" s="90" t="s">
        <v>35</v>
      </c>
      <c r="B23" s="245" t="s">
        <v>185</v>
      </c>
      <c r="C23" s="855"/>
      <c r="D23" s="855"/>
      <c r="E23" s="855"/>
      <c r="F23" s="855"/>
      <c r="G23" s="855">
        <v>10000</v>
      </c>
      <c r="H23" s="855">
        <v>20000</v>
      </c>
      <c r="I23" s="855">
        <v>12000</v>
      </c>
      <c r="J23" s="855">
        <v>11367</v>
      </c>
      <c r="K23" s="855"/>
      <c r="L23" s="855"/>
      <c r="M23" s="855"/>
      <c r="N23" s="855"/>
      <c r="O23" s="856">
        <f t="shared" si="0"/>
        <v>53367</v>
      </c>
    </row>
    <row r="24" spans="1:15" s="91" customFormat="1" ht="14.1" customHeight="1" x14ac:dyDescent="0.2">
      <c r="A24" s="90" t="s">
        <v>36</v>
      </c>
      <c r="B24" s="243" t="s">
        <v>229</v>
      </c>
      <c r="C24" s="855"/>
      <c r="D24" s="855"/>
      <c r="E24" s="855"/>
      <c r="F24" s="855"/>
      <c r="G24" s="855">
        <v>3000</v>
      </c>
      <c r="H24" s="855">
        <v>1627</v>
      </c>
      <c r="I24" s="855"/>
      <c r="J24" s="855">
        <v>3215</v>
      </c>
      <c r="K24" s="855"/>
      <c r="L24" s="855"/>
      <c r="M24" s="855"/>
      <c r="N24" s="855"/>
      <c r="O24" s="856">
        <f t="shared" si="0"/>
        <v>7842</v>
      </c>
    </row>
    <row r="25" spans="1:15" s="91" customFormat="1" ht="14.1" customHeight="1" thickBot="1" x14ac:dyDescent="0.25">
      <c r="A25" s="90" t="s">
        <v>37</v>
      </c>
      <c r="B25" s="243" t="s">
        <v>13</v>
      </c>
      <c r="C25" s="855">
        <v>16506</v>
      </c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6">
        <f t="shared" si="0"/>
        <v>16506</v>
      </c>
    </row>
    <row r="26" spans="1:15" s="88" customFormat="1" ht="15.95" customHeight="1" thickBot="1" x14ac:dyDescent="0.25">
      <c r="A26" s="93" t="s">
        <v>38</v>
      </c>
      <c r="B26" s="32" t="s">
        <v>109</v>
      </c>
      <c r="C26" s="859">
        <f t="shared" ref="C26:N26" si="2">SUM(C17:C25)</f>
        <v>120306</v>
      </c>
      <c r="D26" s="859">
        <f t="shared" si="2"/>
        <v>103900</v>
      </c>
      <c r="E26" s="859">
        <f t="shared" si="2"/>
        <v>103700</v>
      </c>
      <c r="F26" s="859">
        <f t="shared" si="2"/>
        <v>115505</v>
      </c>
      <c r="G26" s="859">
        <f t="shared" si="2"/>
        <v>184005</v>
      </c>
      <c r="H26" s="859">
        <f t="shared" si="2"/>
        <v>215252</v>
      </c>
      <c r="I26" s="859">
        <f t="shared" si="2"/>
        <v>363005</v>
      </c>
      <c r="J26" s="859">
        <f t="shared" si="2"/>
        <v>435637</v>
      </c>
      <c r="K26" s="859">
        <f t="shared" si="2"/>
        <v>197998</v>
      </c>
      <c r="L26" s="859">
        <f t="shared" si="2"/>
        <v>123600</v>
      </c>
      <c r="M26" s="859">
        <f t="shared" si="2"/>
        <v>129950</v>
      </c>
      <c r="N26" s="859">
        <f t="shared" si="2"/>
        <v>111355</v>
      </c>
      <c r="O26" s="860">
        <f t="shared" si="0"/>
        <v>2204213</v>
      </c>
    </row>
    <row r="27" spans="1:15" ht="16.5" thickBot="1" x14ac:dyDescent="0.3">
      <c r="A27" s="93" t="s">
        <v>39</v>
      </c>
      <c r="B27" s="247" t="s">
        <v>110</v>
      </c>
      <c r="C27" s="861">
        <f t="shared" ref="C27:O27" si="3">C15-C26</f>
        <v>806484</v>
      </c>
      <c r="D27" s="861">
        <f t="shared" si="3"/>
        <v>-53700</v>
      </c>
      <c r="E27" s="861">
        <f t="shared" si="3"/>
        <v>111217</v>
      </c>
      <c r="F27" s="861">
        <f t="shared" si="3"/>
        <v>-56905</v>
      </c>
      <c r="G27" s="861">
        <f t="shared" si="3"/>
        <v>-104405</v>
      </c>
      <c r="H27" s="861">
        <f t="shared" si="3"/>
        <v>-87052</v>
      </c>
      <c r="I27" s="861">
        <f t="shared" si="3"/>
        <v>-214649</v>
      </c>
      <c r="J27" s="861">
        <f t="shared" si="3"/>
        <v>-292037</v>
      </c>
      <c r="K27" s="861">
        <f t="shared" si="3"/>
        <v>64845</v>
      </c>
      <c r="L27" s="861">
        <f t="shared" si="3"/>
        <v>-62400</v>
      </c>
      <c r="M27" s="861">
        <f t="shared" si="3"/>
        <v>-65950</v>
      </c>
      <c r="N27" s="861">
        <f t="shared" si="3"/>
        <v>-45448</v>
      </c>
      <c r="O27" s="862">
        <f t="shared" si="3"/>
        <v>0</v>
      </c>
    </row>
    <row r="28" spans="1:15" x14ac:dyDescent="0.25">
      <c r="A28" s="95"/>
    </row>
    <row r="29" spans="1:15" x14ac:dyDescent="0.25">
      <c r="B29" s="96"/>
      <c r="C29" s="97"/>
      <c r="D29" s="97"/>
      <c r="O29" s="94"/>
    </row>
    <row r="30" spans="1:15" x14ac:dyDescent="0.25">
      <c r="O30" s="94"/>
    </row>
    <row r="31" spans="1:15" x14ac:dyDescent="0.25">
      <c r="O31" s="94"/>
    </row>
    <row r="32" spans="1:15" x14ac:dyDescent="0.25">
      <c r="O32" s="94"/>
    </row>
    <row r="33" spans="15:15" x14ac:dyDescent="0.25">
      <c r="O33" s="94"/>
    </row>
    <row r="34" spans="15:15" x14ac:dyDescent="0.25">
      <c r="O34" s="94"/>
    </row>
    <row r="35" spans="15:15" x14ac:dyDescent="0.25">
      <c r="O35" s="94"/>
    </row>
    <row r="36" spans="15:15" x14ac:dyDescent="0.25">
      <c r="O36" s="94"/>
    </row>
    <row r="37" spans="15:15" x14ac:dyDescent="0.25">
      <c r="O37" s="94"/>
    </row>
    <row r="38" spans="15:15" x14ac:dyDescent="0.25">
      <c r="O38" s="94"/>
    </row>
    <row r="39" spans="15:15" x14ac:dyDescent="0.25">
      <c r="O39" s="94"/>
    </row>
    <row r="40" spans="15:15" x14ac:dyDescent="0.25">
      <c r="O40" s="94"/>
    </row>
    <row r="41" spans="15:15" x14ac:dyDescent="0.25">
      <c r="O41" s="94"/>
    </row>
    <row r="42" spans="15:15" x14ac:dyDescent="0.25">
      <c r="O42" s="94"/>
    </row>
    <row r="43" spans="15:15" x14ac:dyDescent="0.25">
      <c r="O43" s="94"/>
    </row>
    <row r="44" spans="15:15" x14ac:dyDescent="0.25">
      <c r="O44" s="94"/>
    </row>
    <row r="45" spans="15:15" x14ac:dyDescent="0.25">
      <c r="O45" s="94"/>
    </row>
    <row r="46" spans="15:15" x14ac:dyDescent="0.25">
      <c r="O46" s="94"/>
    </row>
    <row r="47" spans="15:15" x14ac:dyDescent="0.25">
      <c r="O47" s="94"/>
    </row>
    <row r="48" spans="15:15" x14ac:dyDescent="0.25">
      <c r="O48" s="94"/>
    </row>
    <row r="49" spans="15:15" x14ac:dyDescent="0.25">
      <c r="O49" s="94"/>
    </row>
    <row r="50" spans="15:15" x14ac:dyDescent="0.25">
      <c r="O50" s="94"/>
    </row>
    <row r="51" spans="15:15" x14ac:dyDescent="0.25">
      <c r="O51" s="94"/>
    </row>
    <row r="52" spans="15:15" x14ac:dyDescent="0.25">
      <c r="O52" s="94"/>
    </row>
    <row r="53" spans="15:15" x14ac:dyDescent="0.25">
      <c r="O53" s="94"/>
    </row>
    <row r="54" spans="15:15" x14ac:dyDescent="0.25">
      <c r="O54" s="94"/>
    </row>
    <row r="55" spans="15:15" x14ac:dyDescent="0.25">
      <c r="O55" s="94"/>
    </row>
    <row r="56" spans="15:15" x14ac:dyDescent="0.25">
      <c r="O56" s="94"/>
    </row>
    <row r="57" spans="15:15" x14ac:dyDescent="0.25">
      <c r="O57" s="94"/>
    </row>
    <row r="58" spans="15:15" x14ac:dyDescent="0.25">
      <c r="O58" s="94"/>
    </row>
    <row r="59" spans="15:15" x14ac:dyDescent="0.25">
      <c r="O59" s="94"/>
    </row>
    <row r="60" spans="15:15" x14ac:dyDescent="0.25">
      <c r="O60" s="94"/>
    </row>
    <row r="61" spans="15:15" x14ac:dyDescent="0.25">
      <c r="O61" s="94"/>
    </row>
    <row r="62" spans="15:15" x14ac:dyDescent="0.25">
      <c r="O62" s="94"/>
    </row>
    <row r="63" spans="15:15" x14ac:dyDescent="0.25">
      <c r="O63" s="94"/>
    </row>
    <row r="64" spans="15:15" x14ac:dyDescent="0.25">
      <c r="O64" s="94"/>
    </row>
    <row r="65" spans="15:15" x14ac:dyDescent="0.25">
      <c r="O65" s="94"/>
    </row>
    <row r="66" spans="15:15" x14ac:dyDescent="0.25">
      <c r="O66" s="94"/>
    </row>
    <row r="67" spans="15:15" x14ac:dyDescent="0.25">
      <c r="O67" s="94"/>
    </row>
    <row r="68" spans="15:15" x14ac:dyDescent="0.25">
      <c r="O68" s="94"/>
    </row>
    <row r="69" spans="15:15" x14ac:dyDescent="0.25">
      <c r="O69" s="94"/>
    </row>
    <row r="70" spans="15:15" x14ac:dyDescent="0.25">
      <c r="O70" s="94"/>
    </row>
    <row r="71" spans="15:15" x14ac:dyDescent="0.25">
      <c r="O71" s="94"/>
    </row>
    <row r="72" spans="15:15" x14ac:dyDescent="0.25">
      <c r="O72" s="94"/>
    </row>
    <row r="73" spans="15:15" x14ac:dyDescent="0.25">
      <c r="O73" s="94"/>
    </row>
    <row r="74" spans="15:15" x14ac:dyDescent="0.25">
      <c r="O74" s="94"/>
    </row>
    <row r="75" spans="15:15" x14ac:dyDescent="0.25">
      <c r="O75" s="94"/>
    </row>
    <row r="76" spans="15:15" x14ac:dyDescent="0.25">
      <c r="O76" s="94"/>
    </row>
    <row r="77" spans="15:15" x14ac:dyDescent="0.25">
      <c r="O77" s="94"/>
    </row>
    <row r="78" spans="15:15" x14ac:dyDescent="0.25">
      <c r="O78" s="94"/>
    </row>
    <row r="79" spans="15:15" x14ac:dyDescent="0.25">
      <c r="O79" s="94"/>
    </row>
    <row r="80" spans="15:15" x14ac:dyDescent="0.25">
      <c r="O80" s="94"/>
    </row>
    <row r="81" spans="15:15" x14ac:dyDescent="0.25">
      <c r="O81" s="94"/>
    </row>
    <row r="82" spans="15:15" x14ac:dyDescent="0.25">
      <c r="O82" s="94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7"/>
  <sheetViews>
    <sheetView topLeftCell="A13" zoomScaleNormal="100" zoomScalePageLayoutView="120" workbookViewId="0">
      <selection activeCell="O46" sqref="O46"/>
    </sheetView>
  </sheetViews>
  <sheetFormatPr defaultRowHeight="20.100000000000001" customHeight="1" x14ac:dyDescent="0.2"/>
  <cols>
    <col min="1" max="1" width="36.6640625" customWidth="1"/>
    <col min="2" max="2" width="25.33203125" customWidth="1"/>
    <col min="3" max="3" width="16.83203125" customWidth="1"/>
    <col min="4" max="4" width="20.6640625" style="572" customWidth="1"/>
    <col min="5" max="5" width="3.1640625" customWidth="1"/>
    <col min="6" max="6" width="11.5" bestFit="1" customWidth="1"/>
    <col min="7" max="7" width="10" bestFit="1" customWidth="1"/>
    <col min="8" max="8" width="12.1640625" bestFit="1" customWidth="1"/>
  </cols>
  <sheetData>
    <row r="1" spans="1:6" ht="36" customHeight="1" x14ac:dyDescent="0.2">
      <c r="B1" s="940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941"/>
      <c r="D1" s="941"/>
      <c r="E1" s="575"/>
    </row>
    <row r="2" spans="1:6" ht="20.100000000000001" customHeight="1" thickBot="1" x14ac:dyDescent="0.25">
      <c r="A2" s="329"/>
      <c r="B2" s="576"/>
      <c r="C2" s="576"/>
      <c r="D2" s="576" t="s">
        <v>680</v>
      </c>
    </row>
    <row r="3" spans="1:6" ht="36.75" thickBot="1" x14ac:dyDescent="0.25">
      <c r="A3" s="584" t="s">
        <v>51</v>
      </c>
      <c r="B3" s="585" t="s">
        <v>712</v>
      </c>
      <c r="C3" s="585" t="s">
        <v>682</v>
      </c>
      <c r="D3" s="585" t="s">
        <v>713</v>
      </c>
      <c r="E3" s="942" t="str">
        <f>CONCATENATE("5. tájékoztató tábla ",ALAPADATOK!B35," ",ALAPADATOK!C35," ",ALAPADATOK!D35," ",ALAPADATOK!E35," ",ALAPADATOK!F35," ",ALAPADATOK!G35," ",ALAPADATOK!H35," ",ALAPADATOK!I35)</f>
        <v xml:space="preserve">5. tájékoztató tábla        </v>
      </c>
      <c r="F3" s="650" t="s">
        <v>999</v>
      </c>
    </row>
    <row r="4" spans="1:6" ht="20.100000000000001" customHeight="1" thickBot="1" x14ac:dyDescent="0.25">
      <c r="A4" s="157">
        <v>1</v>
      </c>
      <c r="B4" s="158">
        <v>2</v>
      </c>
      <c r="C4" s="158">
        <v>3</v>
      </c>
      <c r="D4" s="158">
        <v>4</v>
      </c>
      <c r="E4" s="942"/>
    </row>
    <row r="5" spans="1:6" ht="20.100000000000001" customHeight="1" x14ac:dyDescent="0.2">
      <c r="A5" s="577" t="s">
        <v>684</v>
      </c>
      <c r="B5" s="578">
        <v>116973200</v>
      </c>
      <c r="C5" s="578"/>
      <c r="D5" s="578">
        <f>SUM(B5+C5)</f>
        <v>116973200</v>
      </c>
      <c r="E5" s="942"/>
      <c r="F5" s="646">
        <f>D5-D44</f>
        <v>137400</v>
      </c>
    </row>
    <row r="6" spans="1:6" ht="20.100000000000001" customHeight="1" x14ac:dyDescent="0.2">
      <c r="A6" s="577" t="s">
        <v>959</v>
      </c>
      <c r="B6" s="578"/>
      <c r="C6" s="578"/>
      <c r="D6" s="578"/>
      <c r="E6" s="942"/>
    </row>
    <row r="7" spans="1:6" ht="20.100000000000001" customHeight="1" x14ac:dyDescent="0.2">
      <c r="A7" s="579" t="s">
        <v>686</v>
      </c>
      <c r="B7" s="578">
        <f>B8+B9+B10+B12+B11</f>
        <v>31969217</v>
      </c>
      <c r="C7" s="578">
        <f>C8+C9+C10+C12+C11</f>
        <v>-16804144</v>
      </c>
      <c r="D7" s="578">
        <f>D8+D9+D10+D12+D11</f>
        <v>15165073</v>
      </c>
      <c r="E7" s="942"/>
      <c r="F7" s="617">
        <f>D7-D46</f>
        <v>9518332</v>
      </c>
    </row>
    <row r="8" spans="1:6" ht="20.100000000000001" customHeight="1" x14ac:dyDescent="0.2">
      <c r="A8" s="98" t="s">
        <v>687</v>
      </c>
      <c r="B8" s="352">
        <v>8288910</v>
      </c>
      <c r="C8" s="352">
        <v>-8288910</v>
      </c>
      <c r="D8" s="578">
        <f t="shared" ref="D8:D14" si="0">SUM(B8+C8)</f>
        <v>0</v>
      </c>
      <c r="E8" s="942"/>
    </row>
    <row r="9" spans="1:6" ht="20.100000000000001" customHeight="1" x14ac:dyDescent="0.2">
      <c r="A9" s="98" t="s">
        <v>688</v>
      </c>
      <c r="B9" s="352">
        <v>13408000</v>
      </c>
      <c r="C9" s="352">
        <v>-8387734</v>
      </c>
      <c r="D9" s="578">
        <f t="shared" si="0"/>
        <v>5020266</v>
      </c>
      <c r="E9" s="942"/>
      <c r="F9" s="646">
        <f>D9-D48</f>
        <v>5020266</v>
      </c>
    </row>
    <row r="10" spans="1:6" ht="20.100000000000001" customHeight="1" x14ac:dyDescent="0.2">
      <c r="A10" s="98" t="s">
        <v>689</v>
      </c>
      <c r="B10" s="352">
        <v>2451777</v>
      </c>
      <c r="C10" s="352"/>
      <c r="D10" s="578">
        <f t="shared" si="0"/>
        <v>2451777</v>
      </c>
      <c r="E10" s="942"/>
      <c r="F10" s="646">
        <f>D10-D49</f>
        <v>2451777</v>
      </c>
    </row>
    <row r="11" spans="1:6" ht="20.100000000000001" customHeight="1" x14ac:dyDescent="0.2">
      <c r="A11" s="98" t="s">
        <v>690</v>
      </c>
      <c r="B11" s="352">
        <v>127500</v>
      </c>
      <c r="C11" s="352">
        <v>-127500</v>
      </c>
      <c r="D11" s="578">
        <f t="shared" si="0"/>
        <v>0</v>
      </c>
      <c r="E11" s="942"/>
    </row>
    <row r="12" spans="1:6" ht="20.100000000000001" customHeight="1" x14ac:dyDescent="0.2">
      <c r="A12" s="98" t="s">
        <v>691</v>
      </c>
      <c r="B12" s="352">
        <v>7693030</v>
      </c>
      <c r="C12" s="352"/>
      <c r="D12" s="578">
        <f t="shared" si="0"/>
        <v>7693030</v>
      </c>
      <c r="E12" s="942"/>
      <c r="F12" s="646">
        <f>D12-D51</f>
        <v>2046289</v>
      </c>
    </row>
    <row r="13" spans="1:6" ht="20.100000000000001" customHeight="1" x14ac:dyDescent="0.2">
      <c r="A13" s="579" t="s">
        <v>692</v>
      </c>
      <c r="B13" s="578">
        <v>17649900</v>
      </c>
      <c r="C13" s="578">
        <v>-17649900</v>
      </c>
      <c r="D13" s="578">
        <f t="shared" si="0"/>
        <v>0</v>
      </c>
      <c r="E13" s="942"/>
    </row>
    <row r="14" spans="1:6" ht="20.100000000000001" customHeight="1" x14ac:dyDescent="0.2">
      <c r="A14" s="579" t="s">
        <v>693</v>
      </c>
      <c r="B14" s="578">
        <v>1681600</v>
      </c>
      <c r="C14" s="578"/>
      <c r="D14" s="578">
        <f t="shared" si="0"/>
        <v>1681600</v>
      </c>
      <c r="E14" s="942"/>
      <c r="F14" s="617">
        <f>D14-D53</f>
        <v>-74800</v>
      </c>
    </row>
    <row r="15" spans="1:6" ht="20.100000000000001" customHeight="1" x14ac:dyDescent="0.2">
      <c r="A15" s="579"/>
      <c r="B15" s="578"/>
      <c r="C15" s="578"/>
      <c r="D15" s="578"/>
      <c r="E15" s="942"/>
    </row>
    <row r="16" spans="1:6" ht="20.100000000000001" customHeight="1" x14ac:dyDescent="0.2">
      <c r="A16" s="579" t="s">
        <v>694</v>
      </c>
      <c r="B16" s="578">
        <f>B17+B18+B19+B29+B20</f>
        <v>173418384</v>
      </c>
      <c r="C16" s="578"/>
      <c r="D16" s="578">
        <f>SUM(B16:C16)</f>
        <v>173418384</v>
      </c>
      <c r="E16" s="942"/>
      <c r="F16" s="617">
        <f>D16-D55</f>
        <v>12389351</v>
      </c>
    </row>
    <row r="17" spans="1:8" ht="20.100000000000001" customHeight="1" x14ac:dyDescent="0.2">
      <c r="A17" s="98" t="s">
        <v>695</v>
      </c>
      <c r="B17" s="352">
        <v>144421784</v>
      </c>
      <c r="C17" s="352"/>
      <c r="D17" s="352">
        <f>SUM(B17:C17)</f>
        <v>144421784</v>
      </c>
      <c r="E17" s="942"/>
      <c r="F17" s="646">
        <f>D17-D56</f>
        <v>5879984</v>
      </c>
    </row>
    <row r="18" spans="1:8" ht="20.100000000000001" customHeight="1" x14ac:dyDescent="0.2">
      <c r="A18" s="98" t="s">
        <v>696</v>
      </c>
      <c r="B18" s="352">
        <v>27077200</v>
      </c>
      <c r="C18" s="352"/>
      <c r="D18" s="352">
        <f>SUM(B18:C18)</f>
        <v>27077200</v>
      </c>
      <c r="E18" s="942"/>
      <c r="F18" s="646">
        <f>D18-D57</f>
        <v>4990967</v>
      </c>
    </row>
    <row r="19" spans="1:8" ht="20.100000000000001" customHeight="1" x14ac:dyDescent="0.2">
      <c r="A19" s="98" t="s">
        <v>697</v>
      </c>
      <c r="B19" s="352">
        <v>793400</v>
      </c>
      <c r="C19" s="352"/>
      <c r="D19" s="352">
        <f>SUM(B19:C19)</f>
        <v>793400</v>
      </c>
      <c r="E19" s="942"/>
      <c r="F19" s="646">
        <f>D19-D58</f>
        <v>392400</v>
      </c>
    </row>
    <row r="20" spans="1:8" ht="20.100000000000001" customHeight="1" x14ac:dyDescent="0.2">
      <c r="A20" s="98" t="s">
        <v>960</v>
      </c>
      <c r="B20" s="352">
        <v>1126000</v>
      </c>
      <c r="C20" s="352"/>
      <c r="D20" s="352">
        <f>SUM(B20:C20)</f>
        <v>1126000</v>
      </c>
      <c r="E20" s="942"/>
      <c r="F20" s="646">
        <f>D20</f>
        <v>1126000</v>
      </c>
    </row>
    <row r="21" spans="1:8" ht="20.100000000000001" customHeight="1" x14ac:dyDescent="0.2">
      <c r="A21" s="579" t="s">
        <v>698</v>
      </c>
      <c r="B21" s="578">
        <f>B22+B23</f>
        <v>15752600</v>
      </c>
      <c r="C21" s="578"/>
      <c r="D21" s="578">
        <f>D22+D23</f>
        <v>15752600</v>
      </c>
      <c r="E21" s="942"/>
      <c r="F21" s="617">
        <f>D21-D60</f>
        <v>1358700</v>
      </c>
    </row>
    <row r="22" spans="1:8" ht="20.100000000000001" customHeight="1" x14ac:dyDescent="0.2">
      <c r="A22" s="98" t="s">
        <v>699</v>
      </c>
      <c r="B22" s="352">
        <v>12570600</v>
      </c>
      <c r="C22" s="352"/>
      <c r="D22" s="352">
        <f>SUM(B22:C22)</f>
        <v>12570600</v>
      </c>
      <c r="E22" s="942"/>
      <c r="F22" s="646">
        <f>D22-D61</f>
        <v>-299300</v>
      </c>
    </row>
    <row r="23" spans="1:8" ht="20.100000000000001" customHeight="1" x14ac:dyDescent="0.2">
      <c r="A23" s="98" t="s">
        <v>700</v>
      </c>
      <c r="B23" s="352">
        <v>3182000</v>
      </c>
      <c r="C23" s="352"/>
      <c r="D23" s="352">
        <f>SUM(B23:C23)</f>
        <v>3182000</v>
      </c>
      <c r="E23" s="942"/>
      <c r="F23" s="646">
        <f>D23-D62</f>
        <v>1658000</v>
      </c>
    </row>
    <row r="24" spans="1:8" ht="20.100000000000001" customHeight="1" x14ac:dyDescent="0.2">
      <c r="A24" s="98"/>
      <c r="B24" s="352"/>
      <c r="C24" s="352"/>
      <c r="D24" s="352"/>
      <c r="E24" s="942"/>
    </row>
    <row r="25" spans="1:8" ht="20.100000000000001" customHeight="1" x14ac:dyDescent="0.2">
      <c r="A25" s="579" t="s">
        <v>701</v>
      </c>
      <c r="B25" s="578">
        <f>B26+B27+B28</f>
        <v>69039617</v>
      </c>
      <c r="C25" s="578"/>
      <c r="D25" s="578">
        <f>D26+D27+D28</f>
        <v>69039617</v>
      </c>
      <c r="E25" s="942"/>
      <c r="F25" s="617">
        <f>D25-D64</f>
        <v>3424939</v>
      </c>
    </row>
    <row r="26" spans="1:8" ht="20.100000000000001" customHeight="1" x14ac:dyDescent="0.2">
      <c r="A26" s="98" t="s">
        <v>702</v>
      </c>
      <c r="B26" s="352">
        <v>33820000</v>
      </c>
      <c r="C26" s="352"/>
      <c r="D26" s="352">
        <f t="shared" ref="D26:D35" si="1">SUM(B26:C26)</f>
        <v>33820000</v>
      </c>
      <c r="E26" s="942"/>
      <c r="F26" s="646">
        <f>D26-D65</f>
        <v>1482000</v>
      </c>
    </row>
    <row r="27" spans="1:8" ht="20.100000000000001" customHeight="1" x14ac:dyDescent="0.2">
      <c r="A27" s="98" t="s">
        <v>703</v>
      </c>
      <c r="B27" s="352">
        <v>34961065</v>
      </c>
      <c r="C27" s="352"/>
      <c r="D27" s="352">
        <f t="shared" si="1"/>
        <v>34961065</v>
      </c>
      <c r="E27" s="942"/>
      <c r="F27" s="646">
        <f>D27-D66</f>
        <v>2018863</v>
      </c>
    </row>
    <row r="28" spans="1:8" ht="20.100000000000001" customHeight="1" x14ac:dyDescent="0.2">
      <c r="A28" s="98" t="s">
        <v>704</v>
      </c>
      <c r="B28" s="352">
        <v>258552</v>
      </c>
      <c r="C28" s="352"/>
      <c r="D28" s="352">
        <f t="shared" si="1"/>
        <v>258552</v>
      </c>
      <c r="F28" s="646">
        <f>D28-D67</f>
        <v>-75924</v>
      </c>
    </row>
    <row r="29" spans="1:8" ht="20.100000000000001" customHeight="1" x14ac:dyDescent="0.2">
      <c r="A29" s="98"/>
      <c r="B29" s="352"/>
      <c r="C29" s="352"/>
      <c r="D29" s="352">
        <f t="shared" si="1"/>
        <v>0</v>
      </c>
    </row>
    <row r="30" spans="1:8" ht="20.100000000000001" customHeight="1" x14ac:dyDescent="0.2">
      <c r="A30" s="579" t="s">
        <v>705</v>
      </c>
      <c r="B30" s="578">
        <v>26685000</v>
      </c>
      <c r="C30" s="578"/>
      <c r="D30" s="578">
        <f t="shared" si="1"/>
        <v>26685000</v>
      </c>
      <c r="F30" s="617">
        <f t="shared" ref="F30:F35" si="2">D30-D69</f>
        <v>5591000</v>
      </c>
      <c r="H30" s="646"/>
    </row>
    <row r="31" spans="1:8" ht="20.100000000000001" customHeight="1" x14ac:dyDescent="0.2">
      <c r="A31" s="579" t="s">
        <v>706</v>
      </c>
      <c r="B31" s="578">
        <f>B32+B33+B34+B35</f>
        <v>43526440</v>
      </c>
      <c r="C31" s="578"/>
      <c r="D31" s="578">
        <f t="shared" si="1"/>
        <v>43526440</v>
      </c>
      <c r="F31" s="617">
        <f t="shared" si="2"/>
        <v>2878580</v>
      </c>
    </row>
    <row r="32" spans="1:8" ht="20.100000000000001" customHeight="1" x14ac:dyDescent="0.2">
      <c r="A32" s="98" t="s">
        <v>707</v>
      </c>
      <c r="B32" s="352">
        <v>8840000</v>
      </c>
      <c r="C32" s="352"/>
      <c r="D32" s="352">
        <f t="shared" si="1"/>
        <v>8840000</v>
      </c>
      <c r="F32" s="646">
        <f t="shared" si="2"/>
        <v>0</v>
      </c>
    </row>
    <row r="33" spans="1:7" ht="20.100000000000001" customHeight="1" x14ac:dyDescent="0.2">
      <c r="A33" s="98" t="s">
        <v>708</v>
      </c>
      <c r="B33" s="352">
        <v>5757440</v>
      </c>
      <c r="C33" s="352"/>
      <c r="D33" s="352">
        <f t="shared" si="1"/>
        <v>5757440</v>
      </c>
      <c r="F33" s="646">
        <f t="shared" si="2"/>
        <v>166080</v>
      </c>
    </row>
    <row r="34" spans="1:7" ht="20.100000000000001" customHeight="1" x14ac:dyDescent="0.2">
      <c r="A34" s="98" t="s">
        <v>709</v>
      </c>
      <c r="B34" s="352">
        <v>24024000</v>
      </c>
      <c r="C34" s="352"/>
      <c r="D34" s="352">
        <f t="shared" si="1"/>
        <v>24024000</v>
      </c>
      <c r="F34" s="646">
        <f t="shared" si="2"/>
        <v>2549000</v>
      </c>
    </row>
    <row r="35" spans="1:7" ht="20.100000000000001" customHeight="1" x14ac:dyDescent="0.2">
      <c r="A35" s="98" t="s">
        <v>710</v>
      </c>
      <c r="B35" s="352">
        <v>4905000</v>
      </c>
      <c r="C35" s="352"/>
      <c r="D35" s="352">
        <f t="shared" si="1"/>
        <v>4905000</v>
      </c>
      <c r="F35" s="646">
        <f t="shared" si="2"/>
        <v>163500</v>
      </c>
    </row>
    <row r="36" spans="1:7" ht="20.100000000000001" customHeight="1" x14ac:dyDescent="0.2">
      <c r="A36" s="98"/>
      <c r="B36" s="352"/>
      <c r="C36" s="352"/>
      <c r="D36" s="352"/>
    </row>
    <row r="37" spans="1:7" ht="20.100000000000001" customHeight="1" thickBot="1" x14ac:dyDescent="0.25">
      <c r="A37" s="579" t="s">
        <v>711</v>
      </c>
      <c r="B37" s="578">
        <v>7909770</v>
      </c>
      <c r="C37" s="578"/>
      <c r="D37" s="578">
        <f>SUM(B37:C37)</f>
        <v>7909770</v>
      </c>
      <c r="F37" s="617">
        <f>D37-D76</f>
        <v>39930</v>
      </c>
    </row>
    <row r="38" spans="1:7" ht="20.100000000000001" customHeight="1" thickBot="1" x14ac:dyDescent="0.25">
      <c r="A38" s="582" t="s">
        <v>52</v>
      </c>
      <c r="B38" s="583">
        <f>B5+B7+B13+B16+B25+B30+B31+B37+B14+B21</f>
        <v>504605728</v>
      </c>
      <c r="C38" s="583">
        <f>C5+C7+C13</f>
        <v>-34454044</v>
      </c>
      <c r="D38" s="583">
        <f>D5+D7+D13+D16+D25+D30+D31+D37+D14+D21</f>
        <v>470151684</v>
      </c>
      <c r="F38" s="617">
        <f>D38-D77</f>
        <v>35263432</v>
      </c>
      <c r="G38" s="618">
        <f>D38/D77</f>
        <v>1.0810861913096701</v>
      </c>
    </row>
    <row r="39" spans="1:7" ht="20.100000000000001" customHeight="1" thickBot="1" x14ac:dyDescent="0.25"/>
    <row r="40" spans="1:7" ht="20.100000000000001" customHeight="1" x14ac:dyDescent="0.2">
      <c r="A40" s="939" t="s">
        <v>672</v>
      </c>
      <c r="B40" s="939"/>
      <c r="C40" s="616"/>
    </row>
    <row r="41" spans="1:7" ht="20.100000000000001" customHeight="1" thickBot="1" x14ac:dyDescent="0.25">
      <c r="A41" s="329"/>
      <c r="B41" s="576"/>
      <c r="C41" s="576"/>
      <c r="D41" s="576" t="s">
        <v>680</v>
      </c>
    </row>
    <row r="42" spans="1:7" ht="36.75" thickBot="1" x14ac:dyDescent="0.25">
      <c r="A42" s="619" t="s">
        <v>51</v>
      </c>
      <c r="B42" s="620" t="s">
        <v>681</v>
      </c>
      <c r="C42" s="620" t="s">
        <v>682</v>
      </c>
      <c r="D42" s="620" t="s">
        <v>683</v>
      </c>
    </row>
    <row r="43" spans="1:7" ht="20.100000000000001" customHeight="1" thickBot="1" x14ac:dyDescent="0.25">
      <c r="A43" s="157">
        <v>1</v>
      </c>
      <c r="B43" s="158">
        <v>2</v>
      </c>
      <c r="C43" s="158">
        <v>3</v>
      </c>
      <c r="D43" s="158">
        <v>4</v>
      </c>
    </row>
    <row r="44" spans="1:7" ht="20.100000000000001" customHeight="1" x14ac:dyDescent="0.2">
      <c r="A44" s="577" t="s">
        <v>684</v>
      </c>
      <c r="B44" s="578">
        <v>116835800</v>
      </c>
      <c r="C44" s="578"/>
      <c r="D44" s="578">
        <f>SUM(B44+C44)</f>
        <v>116835800</v>
      </c>
    </row>
    <row r="45" spans="1:7" ht="20.100000000000001" customHeight="1" x14ac:dyDescent="0.2">
      <c r="A45" s="577" t="s">
        <v>685</v>
      </c>
      <c r="B45" s="578"/>
      <c r="C45" s="578"/>
      <c r="D45" s="578"/>
    </row>
    <row r="46" spans="1:7" ht="20.100000000000001" customHeight="1" x14ac:dyDescent="0.2">
      <c r="A46" s="579" t="s">
        <v>686</v>
      </c>
      <c r="B46" s="578">
        <f>B47+B48+B49+B51+B50</f>
        <v>31793047</v>
      </c>
      <c r="C46" s="578">
        <f>C47+C48+C49+C51+C50</f>
        <v>-26146306</v>
      </c>
      <c r="D46" s="578">
        <f>D47+D48+D49+D51+D50</f>
        <v>5646741</v>
      </c>
    </row>
    <row r="47" spans="1:7" ht="20.100000000000001" customHeight="1" x14ac:dyDescent="0.2">
      <c r="A47" s="98" t="s">
        <v>687</v>
      </c>
      <c r="B47" s="352">
        <v>8288910</v>
      </c>
      <c r="C47" s="352">
        <v>-8288910</v>
      </c>
      <c r="D47" s="578">
        <f t="shared" ref="D47:D53" si="3">SUM(B47+C47)</f>
        <v>0</v>
      </c>
    </row>
    <row r="48" spans="1:7" ht="20.100000000000001" customHeight="1" x14ac:dyDescent="0.2">
      <c r="A48" s="98" t="s">
        <v>688</v>
      </c>
      <c r="B48" s="352">
        <v>13248000</v>
      </c>
      <c r="C48" s="352">
        <v>-13248000</v>
      </c>
      <c r="D48" s="578">
        <f t="shared" si="3"/>
        <v>0</v>
      </c>
    </row>
    <row r="49" spans="1:4" ht="20.100000000000001" customHeight="1" x14ac:dyDescent="0.2">
      <c r="A49" s="98" t="s">
        <v>689</v>
      </c>
      <c r="B49" s="352">
        <v>2451777</v>
      </c>
      <c r="C49" s="352">
        <v>-2451777</v>
      </c>
      <c r="D49" s="578">
        <f t="shared" si="3"/>
        <v>0</v>
      </c>
    </row>
    <row r="50" spans="1:4" ht="20.100000000000001" customHeight="1" x14ac:dyDescent="0.2">
      <c r="A50" s="98" t="s">
        <v>690</v>
      </c>
      <c r="B50" s="352">
        <v>124950</v>
      </c>
      <c r="C50" s="352">
        <v>-124950</v>
      </c>
      <c r="D50" s="578">
        <f t="shared" si="3"/>
        <v>0</v>
      </c>
    </row>
    <row r="51" spans="1:4" ht="20.100000000000001" customHeight="1" x14ac:dyDescent="0.2">
      <c r="A51" s="98" t="s">
        <v>691</v>
      </c>
      <c r="B51" s="352">
        <v>7679410</v>
      </c>
      <c r="C51" s="352">
        <v>-2032669</v>
      </c>
      <c r="D51" s="578">
        <f t="shared" si="3"/>
        <v>5646741</v>
      </c>
    </row>
    <row r="52" spans="1:4" ht="20.100000000000001" customHeight="1" x14ac:dyDescent="0.2">
      <c r="A52" s="579" t="s">
        <v>692</v>
      </c>
      <c r="B52" s="578">
        <v>17560800</v>
      </c>
      <c r="C52" s="578">
        <v>-17560800</v>
      </c>
      <c r="D52" s="578">
        <f t="shared" si="3"/>
        <v>0</v>
      </c>
    </row>
    <row r="53" spans="1:4" ht="20.100000000000001" customHeight="1" x14ac:dyDescent="0.2">
      <c r="A53" s="579" t="s">
        <v>693</v>
      </c>
      <c r="B53" s="578">
        <v>1756400</v>
      </c>
      <c r="C53" s="578"/>
      <c r="D53" s="578">
        <f t="shared" si="3"/>
        <v>1756400</v>
      </c>
    </row>
    <row r="54" spans="1:4" ht="20.100000000000001" customHeight="1" x14ac:dyDescent="0.2">
      <c r="A54" s="579"/>
      <c r="B54" s="578"/>
      <c r="C54" s="578"/>
      <c r="D54" s="578"/>
    </row>
    <row r="55" spans="1:4" ht="20.100000000000001" customHeight="1" x14ac:dyDescent="0.2">
      <c r="A55" s="579" t="s">
        <v>694</v>
      </c>
      <c r="B55" s="578">
        <f>B56+B57+B58+B68</f>
        <v>161029033</v>
      </c>
      <c r="C55" s="578"/>
      <c r="D55" s="578">
        <f>SUM(B55:C55)</f>
        <v>161029033</v>
      </c>
    </row>
    <row r="56" spans="1:4" ht="20.100000000000001" customHeight="1" x14ac:dyDescent="0.2">
      <c r="A56" s="98" t="s">
        <v>695</v>
      </c>
      <c r="B56" s="352">
        <v>138541800</v>
      </c>
      <c r="C56" s="352"/>
      <c r="D56" s="352">
        <f>SUM(B56:C56)</f>
        <v>138541800</v>
      </c>
    </row>
    <row r="57" spans="1:4" ht="20.100000000000001" customHeight="1" x14ac:dyDescent="0.2">
      <c r="A57" s="98" t="s">
        <v>696</v>
      </c>
      <c r="B57" s="352">
        <v>22086233</v>
      </c>
      <c r="C57" s="352"/>
      <c r="D57" s="352">
        <f>SUM(B57:C57)</f>
        <v>22086233</v>
      </c>
    </row>
    <row r="58" spans="1:4" ht="20.100000000000001" customHeight="1" x14ac:dyDescent="0.2">
      <c r="A58" s="98" t="s">
        <v>697</v>
      </c>
      <c r="B58" s="352">
        <v>401000</v>
      </c>
      <c r="C58" s="352"/>
      <c r="D58" s="352">
        <f>SUM(B58:C58)</f>
        <v>401000</v>
      </c>
    </row>
    <row r="59" spans="1:4" ht="20.100000000000001" customHeight="1" x14ac:dyDescent="0.2">
      <c r="A59" s="98"/>
      <c r="B59" s="352"/>
      <c r="C59" s="352"/>
      <c r="D59" s="352"/>
    </row>
    <row r="60" spans="1:4" ht="20.100000000000001" customHeight="1" x14ac:dyDescent="0.2">
      <c r="A60" s="579" t="s">
        <v>698</v>
      </c>
      <c r="B60" s="578">
        <f>B61+B62</f>
        <v>14393900</v>
      </c>
      <c r="C60" s="578"/>
      <c r="D60" s="578">
        <f>D61+D62</f>
        <v>14393900</v>
      </c>
    </row>
    <row r="61" spans="1:4" ht="20.100000000000001" customHeight="1" x14ac:dyDescent="0.2">
      <c r="A61" s="98" t="s">
        <v>699</v>
      </c>
      <c r="B61" s="352">
        <v>12869900</v>
      </c>
      <c r="C61" s="352"/>
      <c r="D61" s="352">
        <f>SUM(B61:C61)</f>
        <v>12869900</v>
      </c>
    </row>
    <row r="62" spans="1:4" ht="20.100000000000001" customHeight="1" x14ac:dyDescent="0.2">
      <c r="A62" s="98" t="s">
        <v>700</v>
      </c>
      <c r="B62" s="352">
        <v>1524000</v>
      </c>
      <c r="C62" s="352"/>
      <c r="D62" s="352">
        <f>SUM(B62:C62)</f>
        <v>1524000</v>
      </c>
    </row>
    <row r="63" spans="1:4" ht="20.100000000000001" customHeight="1" x14ac:dyDescent="0.2">
      <c r="A63" s="98"/>
      <c r="B63" s="352"/>
      <c r="C63" s="352"/>
      <c r="D63" s="352"/>
    </row>
    <row r="64" spans="1:4" ht="20.100000000000001" customHeight="1" x14ac:dyDescent="0.2">
      <c r="A64" s="579" t="s">
        <v>701</v>
      </c>
      <c r="B64" s="578">
        <f>B65+B66+B67</f>
        <v>65614678</v>
      </c>
      <c r="C64" s="578"/>
      <c r="D64" s="578">
        <f>D65+D66+D67</f>
        <v>65614678</v>
      </c>
    </row>
    <row r="65" spans="1:4" ht="20.100000000000001" customHeight="1" x14ac:dyDescent="0.2">
      <c r="A65" s="98" t="s">
        <v>702</v>
      </c>
      <c r="B65" s="352">
        <v>32338000</v>
      </c>
      <c r="C65" s="352"/>
      <c r="D65" s="352">
        <f t="shared" ref="D65:D74" si="4">SUM(B65:C65)</f>
        <v>32338000</v>
      </c>
    </row>
    <row r="66" spans="1:4" ht="20.100000000000001" customHeight="1" x14ac:dyDescent="0.2">
      <c r="A66" s="98" t="s">
        <v>703</v>
      </c>
      <c r="B66" s="352">
        <v>32942202</v>
      </c>
      <c r="C66" s="352"/>
      <c r="D66" s="352">
        <f t="shared" si="4"/>
        <v>32942202</v>
      </c>
    </row>
    <row r="67" spans="1:4" ht="20.100000000000001" customHeight="1" x14ac:dyDescent="0.2">
      <c r="A67" s="98" t="s">
        <v>704</v>
      </c>
      <c r="B67" s="352">
        <v>334476</v>
      </c>
      <c r="C67" s="352"/>
      <c r="D67" s="352">
        <f t="shared" si="4"/>
        <v>334476</v>
      </c>
    </row>
    <row r="68" spans="1:4" ht="20.100000000000001" customHeight="1" x14ac:dyDescent="0.2">
      <c r="A68" s="98"/>
      <c r="B68" s="352"/>
      <c r="C68" s="352"/>
      <c r="D68" s="352">
        <f t="shared" si="4"/>
        <v>0</v>
      </c>
    </row>
    <row r="69" spans="1:4" ht="20.100000000000001" customHeight="1" x14ac:dyDescent="0.2">
      <c r="A69" s="579" t="s">
        <v>705</v>
      </c>
      <c r="B69" s="578">
        <v>21094000</v>
      </c>
      <c r="C69" s="578"/>
      <c r="D69" s="578">
        <f t="shared" si="4"/>
        <v>21094000</v>
      </c>
    </row>
    <row r="70" spans="1:4" ht="20.100000000000001" customHeight="1" x14ac:dyDescent="0.2">
      <c r="A70" s="579" t="s">
        <v>706</v>
      </c>
      <c r="B70" s="578">
        <f>B71+B72+B73+B74</f>
        <v>40647860</v>
      </c>
      <c r="C70" s="578"/>
      <c r="D70" s="578">
        <f t="shared" si="4"/>
        <v>40647860</v>
      </c>
    </row>
    <row r="71" spans="1:4" ht="20.100000000000001" customHeight="1" x14ac:dyDescent="0.2">
      <c r="A71" s="98" t="s">
        <v>707</v>
      </c>
      <c r="B71" s="352">
        <v>8840000</v>
      </c>
      <c r="C71" s="352"/>
      <c r="D71" s="352">
        <f t="shared" si="4"/>
        <v>8840000</v>
      </c>
    </row>
    <row r="72" spans="1:4" ht="20.100000000000001" customHeight="1" x14ac:dyDescent="0.2">
      <c r="A72" s="98" t="s">
        <v>708</v>
      </c>
      <c r="B72" s="352">
        <v>5591360</v>
      </c>
      <c r="C72" s="352"/>
      <c r="D72" s="352">
        <f t="shared" si="4"/>
        <v>5591360</v>
      </c>
    </row>
    <row r="73" spans="1:4" ht="20.100000000000001" customHeight="1" x14ac:dyDescent="0.2">
      <c r="A73" s="98" t="s">
        <v>709</v>
      </c>
      <c r="B73" s="352">
        <v>21475000</v>
      </c>
      <c r="C73" s="352"/>
      <c r="D73" s="352">
        <f t="shared" si="4"/>
        <v>21475000</v>
      </c>
    </row>
    <row r="74" spans="1:4" ht="20.100000000000001" customHeight="1" x14ac:dyDescent="0.2">
      <c r="A74" s="98" t="s">
        <v>710</v>
      </c>
      <c r="B74" s="352">
        <v>4741500</v>
      </c>
      <c r="C74" s="352"/>
      <c r="D74" s="352">
        <f t="shared" si="4"/>
        <v>4741500</v>
      </c>
    </row>
    <row r="75" spans="1:4" ht="20.100000000000001" customHeight="1" x14ac:dyDescent="0.2">
      <c r="A75" s="98"/>
      <c r="B75" s="352"/>
      <c r="C75" s="352"/>
      <c r="D75" s="352"/>
    </row>
    <row r="76" spans="1:4" ht="20.100000000000001" customHeight="1" thickBot="1" x14ac:dyDescent="0.25">
      <c r="A76" s="579" t="s">
        <v>711</v>
      </c>
      <c r="B76" s="578">
        <v>7869840</v>
      </c>
      <c r="C76" s="578"/>
      <c r="D76" s="578">
        <f>SUM(B76:C76)</f>
        <v>7869840</v>
      </c>
    </row>
    <row r="77" spans="1:4" ht="20.100000000000001" customHeight="1" thickBot="1" x14ac:dyDescent="0.25">
      <c r="A77" s="580" t="s">
        <v>52</v>
      </c>
      <c r="B77" s="581">
        <f>B44+B46+B52+B55+B64+B69+B70+B76+B53+B60</f>
        <v>478595358</v>
      </c>
      <c r="C77" s="581">
        <f>C44+C46+C52</f>
        <v>-43707106</v>
      </c>
      <c r="D77" s="581">
        <f>D44+D46+D52+D55+D64+D69+D70+D76+D53+D60</f>
        <v>434888252</v>
      </c>
    </row>
  </sheetData>
  <mergeCells count="3">
    <mergeCell ref="A40:B40"/>
    <mergeCell ref="B1:D1"/>
    <mergeCell ref="E3:E27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88" fitToHeight="2" orientation="portrait" verticalDpi="300" r:id="rId1"/>
  <headerFooter alignWithMargins="0">
    <oddHeader>&amp;LBátaszék Város Önkormányzata&amp;R5.sz. tájékoztató melléklet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76"/>
  <sheetViews>
    <sheetView topLeftCell="A37" zoomScale="120" zoomScaleNormal="120" workbookViewId="0">
      <selection activeCell="Q42" sqref="Q42"/>
    </sheetView>
  </sheetViews>
  <sheetFormatPr defaultRowHeight="12.75" x14ac:dyDescent="0.2"/>
  <cols>
    <col min="1" max="1" width="6.6640625" customWidth="1"/>
    <col min="2" max="2" width="61.6640625" customWidth="1"/>
    <col min="3" max="3" width="16.6640625" customWidth="1"/>
    <col min="4" max="4" width="14.83203125" customWidth="1"/>
    <col min="5" max="5" width="14.5" style="868" customWidth="1"/>
  </cols>
  <sheetData>
    <row r="1" spans="1:5" ht="15" x14ac:dyDescent="0.25">
      <c r="C1" s="550"/>
      <c r="D1" s="556" t="str">
        <f>CONCATENATE("6. tájékoztató tábla ",ALAPADATOK!A7," ",ALAPADATOK!B7," ",ALAPADATOK!C7," ",ALAPADATOK!D7," ",ALAPADATOK!E7," ",ALAPADATOK!F7," ",ALAPADATOK!G7," ",ALAPADATOK!H7)</f>
        <v>6. tájékoztató tábla a … / 2019 ( … ) önkormányzati rendelethez</v>
      </c>
    </row>
    <row r="2" spans="1:5" ht="45.2" customHeight="1" x14ac:dyDescent="0.25">
      <c r="A2" s="943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943"/>
      <c r="C2" s="943"/>
      <c r="D2" s="943"/>
    </row>
    <row r="3" spans="1:5" ht="17.25" customHeight="1" thickBot="1" x14ac:dyDescent="0.3">
      <c r="A3" s="328"/>
      <c r="B3" s="328"/>
      <c r="C3" s="328"/>
      <c r="D3" s="328"/>
    </row>
    <row r="4" spans="1:5" ht="32.25" thickBot="1" x14ac:dyDescent="0.25">
      <c r="A4" s="586" t="s">
        <v>68</v>
      </c>
      <c r="B4" s="587" t="s">
        <v>124</v>
      </c>
      <c r="C4" s="587" t="s">
        <v>125</v>
      </c>
      <c r="D4" s="622" t="s">
        <v>714</v>
      </c>
      <c r="E4" s="622" t="s">
        <v>810</v>
      </c>
    </row>
    <row r="5" spans="1:5" ht="42.75" customHeight="1" thickBot="1" x14ac:dyDescent="0.25">
      <c r="A5" s="621" t="s">
        <v>17</v>
      </c>
      <c r="B5" s="625" t="s">
        <v>715</v>
      </c>
      <c r="C5" s="626"/>
      <c r="D5" s="627">
        <f>SUM(D6:D33)</f>
        <v>337725</v>
      </c>
      <c r="E5" s="628">
        <f>SUM(E6:E33)</f>
        <v>385893</v>
      </c>
    </row>
    <row r="6" spans="1:5" ht="15.95" customHeight="1" x14ac:dyDescent="0.2">
      <c r="A6" s="621" t="s">
        <v>18</v>
      </c>
      <c r="B6" s="9" t="s">
        <v>716</v>
      </c>
      <c r="C6" s="623"/>
      <c r="D6" s="624">
        <v>12569</v>
      </c>
      <c r="E6" s="679">
        <v>13353</v>
      </c>
    </row>
    <row r="7" spans="1:5" ht="15.95" customHeight="1" x14ac:dyDescent="0.2">
      <c r="A7" s="621" t="s">
        <v>19</v>
      </c>
      <c r="B7" s="8" t="s">
        <v>717</v>
      </c>
      <c r="C7" s="27"/>
      <c r="D7" s="588">
        <v>2569</v>
      </c>
      <c r="E7" s="680">
        <v>6924</v>
      </c>
    </row>
    <row r="8" spans="1:5" ht="15.95" customHeight="1" x14ac:dyDescent="0.2">
      <c r="A8" s="621" t="s">
        <v>20</v>
      </c>
      <c r="B8" s="589" t="s">
        <v>718</v>
      </c>
      <c r="C8" s="642"/>
      <c r="D8" s="643">
        <v>21475</v>
      </c>
      <c r="E8" s="704">
        <v>24024</v>
      </c>
    </row>
    <row r="9" spans="1:5" ht="15.95" customHeight="1" x14ac:dyDescent="0.2">
      <c r="A9" s="621" t="s">
        <v>21</v>
      </c>
      <c r="B9" s="8" t="s">
        <v>719</v>
      </c>
      <c r="C9" s="27"/>
      <c r="D9" s="588">
        <v>5077</v>
      </c>
      <c r="E9" s="680">
        <v>6073</v>
      </c>
    </row>
    <row r="10" spans="1:5" ht="15.95" customHeight="1" x14ac:dyDescent="0.2">
      <c r="A10" s="621" t="s">
        <v>22</v>
      </c>
      <c r="B10" s="589" t="s">
        <v>720</v>
      </c>
      <c r="C10" s="642"/>
      <c r="D10" s="643">
        <v>4742</v>
      </c>
      <c r="E10" s="704">
        <v>4905</v>
      </c>
    </row>
    <row r="11" spans="1:5" ht="15.95" customHeight="1" x14ac:dyDescent="0.2">
      <c r="A11" s="621" t="s">
        <v>23</v>
      </c>
      <c r="B11" s="8" t="s">
        <v>721</v>
      </c>
      <c r="C11" s="27"/>
      <c r="D11" s="588">
        <v>7690</v>
      </c>
      <c r="E11" s="680">
        <v>10374</v>
      </c>
    </row>
    <row r="12" spans="1:5" ht="21" x14ac:dyDescent="0.2">
      <c r="A12" s="621" t="s">
        <v>24</v>
      </c>
      <c r="B12" s="589" t="s">
        <v>722</v>
      </c>
      <c r="C12" s="642"/>
      <c r="D12" s="643">
        <v>8840</v>
      </c>
      <c r="E12" s="704">
        <v>8840</v>
      </c>
    </row>
    <row r="13" spans="1:5" ht="15.95" customHeight="1" x14ac:dyDescent="0.2">
      <c r="A13" s="621" t="s">
        <v>25</v>
      </c>
      <c r="B13" s="8" t="s">
        <v>723</v>
      </c>
      <c r="C13" s="27"/>
      <c r="D13" s="588">
        <v>2326</v>
      </c>
      <c r="E13" s="680">
        <v>3159</v>
      </c>
    </row>
    <row r="14" spans="1:5" ht="15.95" customHeight="1" x14ac:dyDescent="0.2">
      <c r="A14" s="621" t="s">
        <v>26</v>
      </c>
      <c r="B14" s="8" t="s">
        <v>724</v>
      </c>
      <c r="C14" s="27"/>
      <c r="D14" s="588">
        <v>2385</v>
      </c>
      <c r="E14" s="680">
        <v>2746</v>
      </c>
    </row>
    <row r="15" spans="1:5" ht="15.95" customHeight="1" x14ac:dyDescent="0.2">
      <c r="A15" s="621" t="s">
        <v>27</v>
      </c>
      <c r="B15" s="8" t="s">
        <v>725</v>
      </c>
      <c r="C15" s="27"/>
      <c r="D15" s="588">
        <v>2858</v>
      </c>
      <c r="E15" s="680">
        <v>4464</v>
      </c>
    </row>
    <row r="16" spans="1:5" x14ac:dyDescent="0.2">
      <c r="A16" s="621" t="s">
        <v>28</v>
      </c>
      <c r="B16" s="589" t="s">
        <v>726</v>
      </c>
      <c r="C16" s="27"/>
      <c r="D16" s="643">
        <v>5591</v>
      </c>
      <c r="E16" s="704">
        <v>5757</v>
      </c>
    </row>
    <row r="17" spans="1:5" ht="15.95" customHeight="1" x14ac:dyDescent="0.2">
      <c r="A17" s="621" t="s">
        <v>29</v>
      </c>
      <c r="B17" s="590" t="s">
        <v>727</v>
      </c>
      <c r="C17" s="27"/>
      <c r="D17" s="588">
        <v>657</v>
      </c>
      <c r="E17" s="680">
        <v>1410</v>
      </c>
    </row>
    <row r="18" spans="1:5" ht="15.95" customHeight="1" x14ac:dyDescent="0.2">
      <c r="A18" s="621" t="s">
        <v>30</v>
      </c>
      <c r="B18" s="589" t="s">
        <v>728</v>
      </c>
      <c r="C18" s="642"/>
      <c r="D18" s="643">
        <v>138542</v>
      </c>
      <c r="E18" s="704">
        <v>144422</v>
      </c>
    </row>
    <row r="19" spans="1:5" ht="15.95" customHeight="1" x14ac:dyDescent="0.2">
      <c r="A19" s="621" t="s">
        <v>31</v>
      </c>
      <c r="B19" s="589" t="s">
        <v>729</v>
      </c>
      <c r="C19" s="642"/>
      <c r="D19" s="643">
        <v>22086</v>
      </c>
      <c r="E19" s="704">
        <v>27077</v>
      </c>
    </row>
    <row r="20" spans="1:5" ht="15.95" customHeight="1" x14ac:dyDescent="0.2">
      <c r="A20" s="621" t="s">
        <v>32</v>
      </c>
      <c r="B20" s="589" t="s">
        <v>730</v>
      </c>
      <c r="C20" s="642"/>
      <c r="D20" s="643">
        <v>401</v>
      </c>
      <c r="E20" s="704">
        <v>793</v>
      </c>
    </row>
    <row r="21" spans="1:5" ht="15.95" customHeight="1" x14ac:dyDescent="0.2">
      <c r="A21" s="621" t="s">
        <v>33</v>
      </c>
      <c r="B21" s="589" t="s">
        <v>963</v>
      </c>
      <c r="C21" s="642"/>
      <c r="D21" s="643"/>
      <c r="E21" s="704">
        <v>1126</v>
      </c>
    </row>
    <row r="22" spans="1:5" ht="15.95" customHeight="1" x14ac:dyDescent="0.2">
      <c r="A22" s="621" t="s">
        <v>34</v>
      </c>
      <c r="B22" s="589" t="s">
        <v>731</v>
      </c>
      <c r="C22" s="642"/>
      <c r="D22" s="643">
        <v>14394</v>
      </c>
      <c r="E22" s="704">
        <v>15753</v>
      </c>
    </row>
    <row r="23" spans="1:5" ht="15.95" customHeight="1" x14ac:dyDescent="0.2">
      <c r="A23" s="621" t="s">
        <v>35</v>
      </c>
      <c r="B23" s="589" t="s">
        <v>732</v>
      </c>
      <c r="C23" s="642"/>
      <c r="D23" s="643">
        <v>65280</v>
      </c>
      <c r="E23" s="704">
        <v>68781</v>
      </c>
    </row>
    <row r="24" spans="1:5" ht="21" x14ac:dyDescent="0.2">
      <c r="A24" s="621" t="s">
        <v>36</v>
      </c>
      <c r="B24" s="589" t="s">
        <v>733</v>
      </c>
      <c r="C24" s="642"/>
      <c r="D24" s="643">
        <v>335</v>
      </c>
      <c r="E24" s="704">
        <v>259</v>
      </c>
    </row>
    <row r="25" spans="1:5" ht="15.95" customHeight="1" x14ac:dyDescent="0.2">
      <c r="A25" s="621" t="s">
        <v>37</v>
      </c>
      <c r="B25" s="392" t="s">
        <v>734</v>
      </c>
      <c r="C25" s="27"/>
      <c r="D25" s="588">
        <v>10327</v>
      </c>
      <c r="E25" s="680">
        <v>25066</v>
      </c>
    </row>
    <row r="26" spans="1:5" ht="15.95" customHeight="1" x14ac:dyDescent="0.2">
      <c r="A26" s="621" t="s">
        <v>38</v>
      </c>
      <c r="B26" s="8" t="s">
        <v>735</v>
      </c>
      <c r="C26" s="27"/>
      <c r="D26" s="588">
        <v>2000</v>
      </c>
      <c r="E26" s="680">
        <v>2000</v>
      </c>
    </row>
    <row r="27" spans="1:5" ht="15.95" customHeight="1" x14ac:dyDescent="0.2">
      <c r="A27" s="621" t="s">
        <v>39</v>
      </c>
      <c r="B27" s="8" t="s">
        <v>736</v>
      </c>
      <c r="C27" s="27"/>
      <c r="D27" s="588">
        <v>4304</v>
      </c>
      <c r="E27" s="680">
        <v>4546</v>
      </c>
    </row>
    <row r="28" spans="1:5" ht="15.95" customHeight="1" x14ac:dyDescent="0.2">
      <c r="A28" s="621" t="s">
        <v>40</v>
      </c>
      <c r="B28" s="8" t="s">
        <v>737</v>
      </c>
      <c r="C28" s="27"/>
      <c r="D28" s="588">
        <v>300</v>
      </c>
      <c r="E28" s="680">
        <v>300</v>
      </c>
    </row>
    <row r="29" spans="1:5" ht="15.95" customHeight="1" x14ac:dyDescent="0.2">
      <c r="A29" s="621" t="s">
        <v>41</v>
      </c>
      <c r="B29" s="591" t="s">
        <v>738</v>
      </c>
      <c r="C29" s="27"/>
      <c r="D29" s="588">
        <v>500</v>
      </c>
      <c r="E29" s="680">
        <v>500</v>
      </c>
    </row>
    <row r="30" spans="1:5" ht="15.95" customHeight="1" x14ac:dyDescent="0.2">
      <c r="A30" s="621" t="s">
        <v>42</v>
      </c>
      <c r="B30" s="591" t="s">
        <v>739</v>
      </c>
      <c r="C30" s="27"/>
      <c r="D30" s="588">
        <v>200</v>
      </c>
      <c r="E30" s="680">
        <v>200</v>
      </c>
    </row>
    <row r="31" spans="1:5" ht="15.95" customHeight="1" x14ac:dyDescent="0.2">
      <c r="A31" s="621" t="s">
        <v>43</v>
      </c>
      <c r="B31" s="591" t="s">
        <v>740</v>
      </c>
      <c r="C31" s="27"/>
      <c r="D31" s="588">
        <v>1600</v>
      </c>
      <c r="E31" s="680">
        <v>1600</v>
      </c>
    </row>
    <row r="32" spans="1:5" ht="15.95" customHeight="1" x14ac:dyDescent="0.2">
      <c r="A32" s="621" t="s">
        <v>44</v>
      </c>
      <c r="B32" s="591" t="s">
        <v>741</v>
      </c>
      <c r="C32" s="27"/>
      <c r="D32" s="588">
        <v>677</v>
      </c>
      <c r="E32" s="680">
        <v>1441</v>
      </c>
    </row>
    <row r="33" spans="1:5" ht="15.95" customHeight="1" thickBot="1" x14ac:dyDescent="0.25">
      <c r="A33" s="621" t="s">
        <v>45</v>
      </c>
      <c r="B33" s="629"/>
      <c r="C33" s="630"/>
      <c r="D33" s="631"/>
      <c r="E33" s="631"/>
    </row>
    <row r="34" spans="1:5" ht="15.95" customHeight="1" thickBot="1" x14ac:dyDescent="0.25">
      <c r="A34" s="621" t="s">
        <v>126</v>
      </c>
      <c r="B34" s="633" t="s">
        <v>742</v>
      </c>
      <c r="C34" s="626"/>
      <c r="D34" s="627">
        <f>SUM(D35:D61)</f>
        <v>135543</v>
      </c>
      <c r="E34" s="628">
        <f>SUM(E35:E61)</f>
        <v>163143</v>
      </c>
    </row>
    <row r="35" spans="1:5" ht="15.95" customHeight="1" x14ac:dyDescent="0.2">
      <c r="A35" s="621" t="s">
        <v>127</v>
      </c>
      <c r="B35" s="632" t="s">
        <v>743</v>
      </c>
      <c r="C35" s="623"/>
      <c r="D35" s="624">
        <v>1050</v>
      </c>
      <c r="E35" s="624">
        <v>800</v>
      </c>
    </row>
    <row r="36" spans="1:5" ht="15.95" customHeight="1" x14ac:dyDescent="0.2">
      <c r="A36" s="621" t="s">
        <v>128</v>
      </c>
      <c r="B36" s="592" t="s">
        <v>744</v>
      </c>
      <c r="C36" s="27"/>
      <c r="D36" s="588">
        <v>200</v>
      </c>
      <c r="E36" s="588">
        <v>0</v>
      </c>
    </row>
    <row r="37" spans="1:5" ht="15.95" customHeight="1" x14ac:dyDescent="0.2">
      <c r="A37" s="621" t="s">
        <v>129</v>
      </c>
      <c r="B37" s="592" t="s">
        <v>745</v>
      </c>
      <c r="C37" s="27"/>
      <c r="D37" s="588">
        <v>9000</v>
      </c>
      <c r="E37" s="588">
        <v>9000</v>
      </c>
    </row>
    <row r="38" spans="1:5" ht="15.95" customHeight="1" x14ac:dyDescent="0.2">
      <c r="A38" s="621" t="s">
        <v>747</v>
      </c>
      <c r="B38" s="592" t="s">
        <v>746</v>
      </c>
      <c r="C38" s="27"/>
      <c r="D38" s="588">
        <v>300</v>
      </c>
      <c r="E38" s="588">
        <v>300</v>
      </c>
    </row>
    <row r="39" spans="1:5" ht="15.95" customHeight="1" x14ac:dyDescent="0.2">
      <c r="A39" s="621" t="s">
        <v>749</v>
      </c>
      <c r="B39" s="593" t="s">
        <v>748</v>
      </c>
      <c r="C39" s="27"/>
      <c r="D39" s="588">
        <v>250</v>
      </c>
      <c r="E39" s="588">
        <v>250</v>
      </c>
    </row>
    <row r="40" spans="1:5" ht="15.95" customHeight="1" x14ac:dyDescent="0.2">
      <c r="A40" s="621" t="s">
        <v>751</v>
      </c>
      <c r="B40" s="594" t="s">
        <v>750</v>
      </c>
      <c r="C40" s="27"/>
      <c r="D40" s="588">
        <v>700</v>
      </c>
      <c r="E40" s="588">
        <v>700</v>
      </c>
    </row>
    <row r="41" spans="1:5" ht="15.95" customHeight="1" x14ac:dyDescent="0.2">
      <c r="A41" s="621" t="s">
        <v>753</v>
      </c>
      <c r="B41" s="594" t="s">
        <v>948</v>
      </c>
      <c r="C41" s="27"/>
      <c r="D41" s="680">
        <v>3770</v>
      </c>
      <c r="E41" s="588">
        <v>4000</v>
      </c>
    </row>
    <row r="42" spans="1:5" ht="15.95" customHeight="1" x14ac:dyDescent="0.2">
      <c r="A42" s="621" t="s">
        <v>755</v>
      </c>
      <c r="B42" s="594" t="s">
        <v>1013</v>
      </c>
      <c r="C42" s="27"/>
      <c r="D42" s="680"/>
      <c r="E42" s="588">
        <v>300</v>
      </c>
    </row>
    <row r="43" spans="1:5" x14ac:dyDescent="0.2">
      <c r="A43" s="621" t="s">
        <v>757</v>
      </c>
      <c r="B43" s="594" t="s">
        <v>752</v>
      </c>
      <c r="C43" s="27"/>
      <c r="D43" s="588">
        <v>400</v>
      </c>
      <c r="E43" s="588">
        <v>400</v>
      </c>
    </row>
    <row r="44" spans="1:5" x14ac:dyDescent="0.2">
      <c r="A44" s="621" t="s">
        <v>759</v>
      </c>
      <c r="B44" s="594" t="s">
        <v>754</v>
      </c>
      <c r="C44" s="27"/>
      <c r="D44" s="588">
        <v>1300</v>
      </c>
      <c r="E44" s="588">
        <v>1300</v>
      </c>
    </row>
    <row r="45" spans="1:5" x14ac:dyDescent="0.2">
      <c r="A45" s="621" t="s">
        <v>761</v>
      </c>
      <c r="B45" s="594" t="s">
        <v>756</v>
      </c>
      <c r="C45" s="27"/>
      <c r="D45" s="588">
        <v>400</v>
      </c>
      <c r="E45" s="588">
        <v>400</v>
      </c>
    </row>
    <row r="46" spans="1:5" x14ac:dyDescent="0.2">
      <c r="A46" s="621" t="s">
        <v>764</v>
      </c>
      <c r="B46" s="594" t="s">
        <v>758</v>
      </c>
      <c r="C46" s="27"/>
      <c r="D46" s="588">
        <v>300</v>
      </c>
      <c r="E46" s="588">
        <v>300</v>
      </c>
    </row>
    <row r="47" spans="1:5" x14ac:dyDescent="0.2">
      <c r="A47" s="621" t="s">
        <v>766</v>
      </c>
      <c r="B47" s="594" t="s">
        <v>760</v>
      </c>
      <c r="C47" s="27"/>
      <c r="D47" s="588">
        <v>1000</v>
      </c>
      <c r="E47" s="588">
        <v>1000</v>
      </c>
    </row>
    <row r="48" spans="1:5" x14ac:dyDescent="0.2">
      <c r="A48" s="621" t="s">
        <v>1015</v>
      </c>
      <c r="B48" s="594" t="s">
        <v>762</v>
      </c>
      <c r="C48" s="27"/>
      <c r="D48" s="588">
        <v>600</v>
      </c>
      <c r="E48" s="588">
        <v>600</v>
      </c>
    </row>
    <row r="49" spans="1:5" x14ac:dyDescent="0.2">
      <c r="A49" s="621" t="s">
        <v>769</v>
      </c>
      <c r="B49" s="591" t="s">
        <v>763</v>
      </c>
      <c r="C49" s="27"/>
      <c r="D49" s="588">
        <v>50</v>
      </c>
      <c r="E49" s="588"/>
    </row>
    <row r="50" spans="1:5" x14ac:dyDescent="0.2">
      <c r="A50" s="621" t="s">
        <v>771</v>
      </c>
      <c r="B50" s="250" t="s">
        <v>765</v>
      </c>
      <c r="C50" s="27"/>
      <c r="D50" s="588">
        <v>15477</v>
      </c>
      <c r="E50" s="588">
        <v>23569</v>
      </c>
    </row>
    <row r="51" spans="1:5" x14ac:dyDescent="0.2">
      <c r="A51" s="621" t="s">
        <v>773</v>
      </c>
      <c r="B51" s="250" t="s">
        <v>767</v>
      </c>
      <c r="C51" s="27"/>
      <c r="D51" s="588">
        <v>472</v>
      </c>
      <c r="E51" s="588">
        <v>697</v>
      </c>
    </row>
    <row r="52" spans="1:5" ht="22.5" x14ac:dyDescent="0.2">
      <c r="A52" s="621" t="s">
        <v>775</v>
      </c>
      <c r="B52" s="250" t="s">
        <v>768</v>
      </c>
      <c r="C52" s="27"/>
      <c r="D52" s="588"/>
      <c r="E52" s="588"/>
    </row>
    <row r="53" spans="1:5" ht="22.5" x14ac:dyDescent="0.2">
      <c r="A53" s="621" t="s">
        <v>777</v>
      </c>
      <c r="B53" s="250" t="s">
        <v>770</v>
      </c>
      <c r="C53" s="27"/>
      <c r="D53" s="588">
        <v>2951</v>
      </c>
      <c r="E53" s="588">
        <v>2112</v>
      </c>
    </row>
    <row r="54" spans="1:5" x14ac:dyDescent="0.2">
      <c r="A54" s="621" t="s">
        <v>779</v>
      </c>
      <c r="B54" s="595" t="s">
        <v>772</v>
      </c>
      <c r="C54" s="27"/>
      <c r="D54" s="588">
        <v>32023</v>
      </c>
      <c r="E54" s="588">
        <v>36198</v>
      </c>
    </row>
    <row r="55" spans="1:5" x14ac:dyDescent="0.2">
      <c r="A55" s="621" t="s">
        <v>781</v>
      </c>
      <c r="B55" s="595" t="s">
        <v>774</v>
      </c>
      <c r="C55" s="27"/>
      <c r="D55" s="588">
        <v>39700</v>
      </c>
      <c r="E55" s="680">
        <v>48800</v>
      </c>
    </row>
    <row r="56" spans="1:5" x14ac:dyDescent="0.2">
      <c r="A56" s="621" t="s">
        <v>964</v>
      </c>
      <c r="B56" s="595" t="s">
        <v>776</v>
      </c>
      <c r="C56" s="27"/>
      <c r="D56" s="588">
        <v>3050</v>
      </c>
      <c r="E56" s="680">
        <v>4300</v>
      </c>
    </row>
    <row r="57" spans="1:5" x14ac:dyDescent="0.2">
      <c r="A57" s="621" t="s">
        <v>783</v>
      </c>
      <c r="B57" s="595" t="s">
        <v>778</v>
      </c>
      <c r="C57" s="27"/>
      <c r="D57" s="588">
        <v>8670</v>
      </c>
      <c r="E57" s="680">
        <v>11300</v>
      </c>
    </row>
    <row r="58" spans="1:5" x14ac:dyDescent="0.2">
      <c r="A58" s="621" t="s">
        <v>784</v>
      </c>
      <c r="B58" s="595" t="s">
        <v>780</v>
      </c>
      <c r="C58" s="27"/>
      <c r="D58" s="588">
        <v>11500</v>
      </c>
      <c r="E58" s="680">
        <v>15020</v>
      </c>
    </row>
    <row r="59" spans="1:5" x14ac:dyDescent="0.2">
      <c r="A59" s="621" t="s">
        <v>786</v>
      </c>
      <c r="B59" s="595" t="s">
        <v>782</v>
      </c>
      <c r="C59" s="27"/>
      <c r="D59" s="588">
        <v>2380</v>
      </c>
      <c r="E59" s="588">
        <v>1647</v>
      </c>
    </row>
    <row r="60" spans="1:5" x14ac:dyDescent="0.2">
      <c r="A60" s="621" t="s">
        <v>788</v>
      </c>
      <c r="B60" s="647" t="s">
        <v>987</v>
      </c>
      <c r="C60" s="630"/>
      <c r="D60" s="631"/>
      <c r="E60" s="631">
        <v>50</v>
      </c>
    </row>
    <row r="61" spans="1:5" ht="13.5" thickBot="1" x14ac:dyDescent="0.25">
      <c r="A61" s="621" t="s">
        <v>790</v>
      </c>
      <c r="B61" s="591" t="s">
        <v>988</v>
      </c>
      <c r="C61" s="27"/>
      <c r="D61" s="588"/>
      <c r="E61" s="588">
        <v>100</v>
      </c>
    </row>
    <row r="62" spans="1:5" ht="13.5" thickBot="1" x14ac:dyDescent="0.25">
      <c r="A62" s="621" t="s">
        <v>792</v>
      </c>
      <c r="B62" s="634" t="s">
        <v>785</v>
      </c>
      <c r="C62" s="626"/>
      <c r="D62" s="627">
        <f>SUM(D63:D71)</f>
        <v>8658</v>
      </c>
      <c r="E62" s="628">
        <f>SUM(E63:E71)</f>
        <v>5396</v>
      </c>
    </row>
    <row r="63" spans="1:5" x14ac:dyDescent="0.2">
      <c r="A63" s="621" t="s">
        <v>794</v>
      </c>
      <c r="B63" s="358" t="s">
        <v>787</v>
      </c>
      <c r="C63" s="623"/>
      <c r="D63" s="624">
        <v>5147</v>
      </c>
      <c r="E63" s="679">
        <v>1627</v>
      </c>
    </row>
    <row r="64" spans="1:5" x14ac:dyDescent="0.2">
      <c r="A64" s="621" t="s">
        <v>796</v>
      </c>
      <c r="B64" s="596" t="s">
        <v>789</v>
      </c>
      <c r="C64" s="27"/>
      <c r="D64" s="588">
        <v>356</v>
      </c>
      <c r="E64" s="680">
        <v>527</v>
      </c>
    </row>
    <row r="65" spans="1:5" x14ac:dyDescent="0.2">
      <c r="A65" s="621" t="s">
        <v>798</v>
      </c>
      <c r="B65" s="596" t="s">
        <v>791</v>
      </c>
      <c r="C65" s="27"/>
      <c r="D65" s="588">
        <v>292</v>
      </c>
      <c r="E65" s="680">
        <v>305</v>
      </c>
    </row>
    <row r="66" spans="1:5" x14ac:dyDescent="0.2">
      <c r="A66" s="621" t="s">
        <v>800</v>
      </c>
      <c r="B66" s="596" t="s">
        <v>793</v>
      </c>
      <c r="C66" s="27"/>
      <c r="D66" s="588">
        <v>855</v>
      </c>
      <c r="E66" s="680">
        <v>576</v>
      </c>
    </row>
    <row r="67" spans="1:5" x14ac:dyDescent="0.2">
      <c r="A67" s="621" t="s">
        <v>802</v>
      </c>
      <c r="B67" s="596" t="s">
        <v>795</v>
      </c>
      <c r="C67" s="27"/>
      <c r="D67" s="588">
        <v>401</v>
      </c>
      <c r="E67" s="680">
        <v>148</v>
      </c>
    </row>
    <row r="68" spans="1:5" x14ac:dyDescent="0.2">
      <c r="A68" s="621" t="s">
        <v>803</v>
      </c>
      <c r="B68" s="596" t="s">
        <v>797</v>
      </c>
      <c r="C68" s="27"/>
      <c r="D68" s="588">
        <v>935</v>
      </c>
      <c r="E68" s="680">
        <v>1213</v>
      </c>
    </row>
    <row r="69" spans="1:5" x14ac:dyDescent="0.2">
      <c r="A69" s="621" t="s">
        <v>805</v>
      </c>
      <c r="B69" s="596" t="s">
        <v>799</v>
      </c>
      <c r="C69" s="27"/>
      <c r="D69" s="588">
        <v>325</v>
      </c>
      <c r="E69" s="680">
        <v>465</v>
      </c>
    </row>
    <row r="70" spans="1:5" x14ac:dyDescent="0.2">
      <c r="A70" s="621" t="s">
        <v>807</v>
      </c>
      <c r="B70" s="596" t="s">
        <v>801</v>
      </c>
      <c r="C70" s="27"/>
      <c r="D70" s="588">
        <v>347</v>
      </c>
      <c r="E70" s="680">
        <v>535</v>
      </c>
    </row>
    <row r="71" spans="1:5" ht="13.5" thickBot="1" x14ac:dyDescent="0.25">
      <c r="A71" s="621" t="s">
        <v>809</v>
      </c>
      <c r="B71" s="629"/>
      <c r="C71" s="630"/>
      <c r="D71" s="631"/>
      <c r="E71" s="631"/>
    </row>
    <row r="72" spans="1:5" ht="13.5" thickBot="1" x14ac:dyDescent="0.25">
      <c r="A72" s="621" t="s">
        <v>965</v>
      </c>
      <c r="B72" s="634" t="s">
        <v>804</v>
      </c>
      <c r="C72" s="626"/>
      <c r="D72" s="628">
        <f>D73+D74+D75</f>
        <v>1168</v>
      </c>
      <c r="E72" s="628">
        <f>E73+E74+E75</f>
        <v>2446</v>
      </c>
    </row>
    <row r="73" spans="1:5" x14ac:dyDescent="0.2">
      <c r="A73" s="621" t="s">
        <v>966</v>
      </c>
      <c r="B73" s="635" t="s">
        <v>806</v>
      </c>
      <c r="C73" s="623"/>
      <c r="D73" s="624"/>
      <c r="E73" s="624"/>
    </row>
    <row r="74" spans="1:5" x14ac:dyDescent="0.2">
      <c r="A74" s="621" t="s">
        <v>967</v>
      </c>
      <c r="B74" s="250" t="s">
        <v>808</v>
      </c>
      <c r="C74" s="27"/>
      <c r="D74" s="588">
        <v>1168</v>
      </c>
      <c r="E74" s="588">
        <v>2446</v>
      </c>
    </row>
    <row r="75" spans="1:5" ht="13.5" thickBot="1" x14ac:dyDescent="0.25">
      <c r="A75" s="621" t="s">
        <v>986</v>
      </c>
      <c r="B75" s="591"/>
      <c r="C75" s="27"/>
      <c r="D75" s="588"/>
      <c r="E75" s="588"/>
    </row>
    <row r="76" spans="1:5" ht="13.5" thickBot="1" x14ac:dyDescent="0.25">
      <c r="A76" s="944" t="s">
        <v>52</v>
      </c>
      <c r="B76" s="945"/>
      <c r="C76" s="597"/>
      <c r="D76" s="598">
        <f>D72+D62+D34+D5</f>
        <v>483094</v>
      </c>
      <c r="E76" s="598">
        <f>E72+E62+E34+E5</f>
        <v>556878</v>
      </c>
    </row>
  </sheetData>
  <mergeCells count="2">
    <mergeCell ref="A2:D2"/>
    <mergeCell ref="A76:B76"/>
  </mergeCells>
  <phoneticPr fontId="30" type="noConversion"/>
  <conditionalFormatting sqref="D76">
    <cfRule type="cellIs" dxfId="1" priority="1" stopIfTrue="1" operator="equal">
      <formula>0</formula>
    </cfRule>
  </conditionalFormatting>
  <conditionalFormatting sqref="E76">
    <cfRule type="cellIs" dxfId="0" priority="2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fitToHeight="2" orientation="portrait" r:id="rId1"/>
  <headerFooter alignWithMargins="0">
    <oddFooter>&amp;C&amp;P</oddFooter>
  </headerFooter>
  <rowBreaks count="1" manualBreakCount="1">
    <brk id="3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topLeftCell="A25" zoomScale="120" zoomScaleNormal="120" zoomScaleSheetLayoutView="100" workbookViewId="0">
      <selection activeCell="O20" sqref="O20"/>
    </sheetView>
  </sheetViews>
  <sheetFormatPr defaultRowHeight="15.75" x14ac:dyDescent="0.25"/>
  <cols>
    <col min="1" max="1" width="9" style="33" customWidth="1"/>
    <col min="2" max="2" width="66.33203125" style="33" bestFit="1" customWidth="1"/>
    <col min="3" max="3" width="15.5" style="331" customWidth="1"/>
    <col min="4" max="5" width="15.5" style="33" customWidth="1"/>
    <col min="6" max="6" width="9" style="33" customWidth="1"/>
    <col min="7" max="16384" width="9.33203125" style="33"/>
  </cols>
  <sheetData>
    <row r="1" spans="1:5" x14ac:dyDescent="0.25">
      <c r="C1" s="553"/>
      <c r="D1" s="550"/>
      <c r="E1" s="556" t="str">
        <f>CONCATENATE("7. tájékoztató tábla ",ALAPADATOK!A7," ",ALAPADATOK!B7," ",ALAPADATOK!C7," ",ALAPADATOK!D7," ",ALAPADATOK!E7," ",ALAPADATOK!F7," ",ALAPADATOK!G7," ",ALAPADATOK!H7)</f>
        <v>7. tájékoztató tábla a … / 2019 ( … ) önkormányzati rendelethez</v>
      </c>
    </row>
    <row r="2" spans="1:5" x14ac:dyDescent="0.25">
      <c r="A2" s="946" t="str">
        <f>CONCATENATE(ALAPADATOK!A3)</f>
        <v>BÁTASZÉK VÁROS ÖNKORMÁNYZATA</v>
      </c>
      <c r="B2" s="947"/>
      <c r="C2" s="947"/>
      <c r="D2" s="947"/>
      <c r="E2" s="947"/>
    </row>
    <row r="3" spans="1:5" x14ac:dyDescent="0.25">
      <c r="A3" s="920" t="s">
        <v>595</v>
      </c>
      <c r="B3" s="948"/>
      <c r="C3" s="948"/>
      <c r="D3" s="948"/>
      <c r="E3" s="948"/>
    </row>
    <row r="4" spans="1:5" ht="15.95" customHeight="1" x14ac:dyDescent="0.25">
      <c r="A4" s="880" t="s">
        <v>594</v>
      </c>
      <c r="B4" s="880"/>
      <c r="C4" s="880"/>
      <c r="D4" s="880"/>
      <c r="E4" s="880"/>
    </row>
    <row r="5" spans="1:5" ht="15.95" customHeight="1" thickBot="1" x14ac:dyDescent="0.3">
      <c r="A5" s="879" t="s">
        <v>150</v>
      </c>
      <c r="B5" s="879"/>
      <c r="D5" s="117"/>
      <c r="E5" s="264">
        <f>KV_4.sz.tájékoztató_t.!O3</f>
        <v>0</v>
      </c>
    </row>
    <row r="6" spans="1:5" ht="38.1" customHeight="1" thickBot="1" x14ac:dyDescent="0.3">
      <c r="A6" s="23" t="s">
        <v>68</v>
      </c>
      <c r="B6" s="24" t="s">
        <v>16</v>
      </c>
      <c r="C6" s="24" t="str">
        <f>+CONCATENATE(LEFT(KV_ÖSSZEFÜGGÉSEK!A5,4)+1,". évi")</f>
        <v>2020. évi</v>
      </c>
      <c r="D6" s="351" t="str">
        <f>+CONCATENATE(LEFT(KV_ÖSSZEFÜGGÉSEK!A5,4)+2,". évi")</f>
        <v>2021. évi</v>
      </c>
      <c r="E6" s="134" t="str">
        <f>+CONCATENATE(LEFT(KV_ÖSSZEFÜGGÉSEK!A5,4)+3,". évi")</f>
        <v>2022. évi</v>
      </c>
    </row>
    <row r="7" spans="1:5" s="34" customFormat="1" ht="12" customHeight="1" thickBot="1" x14ac:dyDescent="0.25">
      <c r="A7" s="28" t="s">
        <v>484</v>
      </c>
      <c r="B7" s="29" t="s">
        <v>485</v>
      </c>
      <c r="C7" s="29" t="s">
        <v>486</v>
      </c>
      <c r="D7" s="29" t="s">
        <v>488</v>
      </c>
      <c r="E7" s="386" t="s">
        <v>487</v>
      </c>
    </row>
    <row r="8" spans="1:5" s="1" customFormat="1" ht="12" customHeight="1" thickBot="1" x14ac:dyDescent="0.25">
      <c r="A8" s="20" t="s">
        <v>17</v>
      </c>
      <c r="B8" s="21" t="s">
        <v>520</v>
      </c>
      <c r="C8" s="398">
        <v>495000</v>
      </c>
      <c r="D8" s="398">
        <v>512000</v>
      </c>
      <c r="E8" s="399">
        <v>520000</v>
      </c>
    </row>
    <row r="9" spans="1:5" s="1" customFormat="1" ht="12" customHeight="1" thickBot="1" x14ac:dyDescent="0.25">
      <c r="A9" s="20" t="s">
        <v>18</v>
      </c>
      <c r="B9" s="249" t="s">
        <v>371</v>
      </c>
      <c r="C9" s="398">
        <v>93000</v>
      </c>
      <c r="D9" s="398">
        <v>95000</v>
      </c>
      <c r="E9" s="399">
        <v>97000</v>
      </c>
    </row>
    <row r="10" spans="1:5" s="1" customFormat="1" ht="12" customHeight="1" thickBot="1" x14ac:dyDescent="0.25">
      <c r="A10" s="20" t="s">
        <v>19</v>
      </c>
      <c r="B10" s="21" t="s">
        <v>378</v>
      </c>
      <c r="C10" s="398">
        <v>45000</v>
      </c>
      <c r="D10" s="398">
        <v>53000</v>
      </c>
      <c r="E10" s="399">
        <v>60000</v>
      </c>
    </row>
    <row r="11" spans="1:5" s="1" customFormat="1" ht="12" customHeight="1" thickBot="1" x14ac:dyDescent="0.25">
      <c r="A11" s="20" t="s">
        <v>171</v>
      </c>
      <c r="B11" s="21" t="s">
        <v>264</v>
      </c>
      <c r="C11" s="350">
        <f>SUM(C12:C18)</f>
        <v>315820</v>
      </c>
      <c r="D11" s="350">
        <f>SUM(D12:D18)</f>
        <v>621900</v>
      </c>
      <c r="E11" s="385">
        <f>SUM(E12:E18)</f>
        <v>633100</v>
      </c>
    </row>
    <row r="12" spans="1:5" s="1" customFormat="1" ht="12" customHeight="1" x14ac:dyDescent="0.2">
      <c r="A12" s="15" t="s">
        <v>265</v>
      </c>
      <c r="B12" s="358" t="s">
        <v>544</v>
      </c>
      <c r="C12" s="345"/>
      <c r="D12" s="345">
        <f>+D13+D14+D15</f>
        <v>299200</v>
      </c>
      <c r="E12" s="226">
        <f>+E13+E14+E15</f>
        <v>304200</v>
      </c>
    </row>
    <row r="13" spans="1:5" s="1" customFormat="1" ht="12" customHeight="1" x14ac:dyDescent="0.2">
      <c r="A13" s="14" t="s">
        <v>266</v>
      </c>
      <c r="B13" s="359" t="s">
        <v>962</v>
      </c>
      <c r="C13" s="344">
        <v>33000</v>
      </c>
      <c r="D13" s="344">
        <v>34000</v>
      </c>
      <c r="E13" s="225">
        <v>35000</v>
      </c>
    </row>
    <row r="14" spans="1:5" s="1" customFormat="1" ht="12" customHeight="1" x14ac:dyDescent="0.2">
      <c r="A14" s="14" t="s">
        <v>267</v>
      </c>
      <c r="B14" s="359" t="s">
        <v>546</v>
      </c>
      <c r="C14" s="344">
        <v>260000</v>
      </c>
      <c r="D14" s="344">
        <v>265000</v>
      </c>
      <c r="E14" s="225">
        <v>269000</v>
      </c>
    </row>
    <row r="15" spans="1:5" s="1" customFormat="1" ht="12" customHeight="1" x14ac:dyDescent="0.2">
      <c r="A15" s="14" t="s">
        <v>268</v>
      </c>
      <c r="B15" s="359" t="s">
        <v>547</v>
      </c>
      <c r="C15" s="344">
        <v>220</v>
      </c>
      <c r="D15" s="344">
        <v>200</v>
      </c>
      <c r="E15" s="225">
        <v>200</v>
      </c>
    </row>
    <row r="16" spans="1:5" s="1" customFormat="1" ht="12" customHeight="1" x14ac:dyDescent="0.2">
      <c r="A16" s="14" t="s">
        <v>541</v>
      </c>
      <c r="B16" s="359" t="s">
        <v>269</v>
      </c>
      <c r="C16" s="344">
        <v>21000</v>
      </c>
      <c r="D16" s="344">
        <v>22000</v>
      </c>
      <c r="E16" s="225">
        <v>23000</v>
      </c>
    </row>
    <row r="17" spans="1:5" s="1" customFormat="1" ht="12" customHeight="1" x14ac:dyDescent="0.2">
      <c r="A17" s="14" t="s">
        <v>542</v>
      </c>
      <c r="B17" s="359" t="s">
        <v>270</v>
      </c>
      <c r="C17" s="344"/>
      <c r="D17" s="344"/>
      <c r="E17" s="225"/>
    </row>
    <row r="18" spans="1:5" s="1" customFormat="1" ht="12" customHeight="1" thickBot="1" x14ac:dyDescent="0.25">
      <c r="A18" s="16" t="s">
        <v>543</v>
      </c>
      <c r="B18" s="360" t="s">
        <v>271</v>
      </c>
      <c r="C18" s="346">
        <v>1600</v>
      </c>
      <c r="D18" s="346">
        <v>1500</v>
      </c>
      <c r="E18" s="227">
        <v>1700</v>
      </c>
    </row>
    <row r="19" spans="1:5" s="1" customFormat="1" ht="12" customHeight="1" thickBot="1" x14ac:dyDescent="0.25">
      <c r="A19" s="20" t="s">
        <v>21</v>
      </c>
      <c r="B19" s="21" t="s">
        <v>523</v>
      </c>
      <c r="C19" s="398">
        <v>81000</v>
      </c>
      <c r="D19" s="398">
        <v>85000</v>
      </c>
      <c r="E19" s="399">
        <v>86000</v>
      </c>
    </row>
    <row r="20" spans="1:5" s="1" customFormat="1" ht="12" customHeight="1" thickBot="1" x14ac:dyDescent="0.25">
      <c r="A20" s="20" t="s">
        <v>22</v>
      </c>
      <c r="B20" s="21" t="s">
        <v>10</v>
      </c>
      <c r="C20" s="398">
        <v>2000</v>
      </c>
      <c r="D20" s="398">
        <v>3000</v>
      </c>
      <c r="E20" s="399">
        <v>4000</v>
      </c>
    </row>
    <row r="21" spans="1:5" s="1" customFormat="1" ht="12" customHeight="1" thickBot="1" x14ac:dyDescent="0.25">
      <c r="A21" s="20" t="s">
        <v>178</v>
      </c>
      <c r="B21" s="21" t="s">
        <v>522</v>
      </c>
      <c r="C21" s="398">
        <v>11000</v>
      </c>
      <c r="D21" s="398">
        <v>12000</v>
      </c>
      <c r="E21" s="399">
        <v>12000</v>
      </c>
    </row>
    <row r="22" spans="1:5" s="1" customFormat="1" ht="12" customHeight="1" thickBot="1" x14ac:dyDescent="0.25">
      <c r="A22" s="20" t="s">
        <v>24</v>
      </c>
      <c r="B22" s="249" t="s">
        <v>521</v>
      </c>
      <c r="C22" s="398">
        <v>3000</v>
      </c>
      <c r="D22" s="398">
        <v>3500</v>
      </c>
      <c r="E22" s="399">
        <v>3200</v>
      </c>
    </row>
    <row r="23" spans="1:5" s="1" customFormat="1" ht="12" customHeight="1" thickBot="1" x14ac:dyDescent="0.25">
      <c r="A23" s="20" t="s">
        <v>25</v>
      </c>
      <c r="B23" s="21" t="s">
        <v>304</v>
      </c>
      <c r="C23" s="350">
        <f>+C8+C9+C10+C11+C19+C20+C21+C22</f>
        <v>1045820</v>
      </c>
      <c r="D23" s="350">
        <f>+D8+D9+D10+D11+D19+D20+D21+D22</f>
        <v>1385400</v>
      </c>
      <c r="E23" s="260">
        <f>+E8+E9+E10+E11+E19+E20+E21+E22</f>
        <v>1415300</v>
      </c>
    </row>
    <row r="24" spans="1:5" s="1" customFormat="1" ht="12" customHeight="1" thickBot="1" x14ac:dyDescent="0.25">
      <c r="A24" s="20" t="s">
        <v>26</v>
      </c>
      <c r="B24" s="21" t="s">
        <v>524</v>
      </c>
      <c r="C24" s="438">
        <v>90000</v>
      </c>
      <c r="D24" s="438">
        <v>80000</v>
      </c>
      <c r="E24" s="439">
        <v>70000</v>
      </c>
    </row>
    <row r="25" spans="1:5" s="1" customFormat="1" ht="12" customHeight="1" thickBot="1" x14ac:dyDescent="0.25">
      <c r="A25" s="20" t="s">
        <v>27</v>
      </c>
      <c r="B25" s="21" t="s">
        <v>525</v>
      </c>
      <c r="C25" s="350">
        <f>+C23+C24</f>
        <v>1135820</v>
      </c>
      <c r="D25" s="350">
        <f>+D23+D24</f>
        <v>1465400</v>
      </c>
      <c r="E25" s="385">
        <f>+E23+E24</f>
        <v>1485300</v>
      </c>
    </row>
    <row r="26" spans="1:5" s="1" customFormat="1" ht="12" customHeight="1" x14ac:dyDescent="0.2">
      <c r="A26" s="323"/>
      <c r="B26" s="324"/>
      <c r="C26" s="325"/>
      <c r="D26" s="436"/>
      <c r="E26" s="437"/>
    </row>
    <row r="27" spans="1:5" s="1" customFormat="1" ht="12" customHeight="1" x14ac:dyDescent="0.2">
      <c r="A27" s="880" t="s">
        <v>46</v>
      </c>
      <c r="B27" s="880"/>
      <c r="C27" s="880"/>
      <c r="D27" s="880"/>
      <c r="E27" s="880"/>
    </row>
    <row r="28" spans="1:5" s="1" customFormat="1" ht="12" customHeight="1" thickBot="1" x14ac:dyDescent="0.25">
      <c r="A28" s="885" t="s">
        <v>151</v>
      </c>
      <c r="B28" s="885"/>
      <c r="C28" s="331"/>
      <c r="D28" s="117"/>
      <c r="E28" s="264"/>
    </row>
    <row r="29" spans="1:5" s="1" customFormat="1" ht="24" customHeight="1" thickBot="1" x14ac:dyDescent="0.25">
      <c r="A29" s="23" t="s">
        <v>15</v>
      </c>
      <c r="B29" s="24" t="s">
        <v>47</v>
      </c>
      <c r="C29" s="24" t="str">
        <f>+C6</f>
        <v>2020. évi</v>
      </c>
      <c r="D29" s="24" t="str">
        <f>+D6</f>
        <v>2021. évi</v>
      </c>
      <c r="E29" s="134" t="str">
        <f>+E6</f>
        <v>2022. évi</v>
      </c>
    </row>
    <row r="30" spans="1:5" s="1" customFormat="1" ht="12" customHeight="1" thickBot="1" x14ac:dyDescent="0.25">
      <c r="A30" s="355" t="s">
        <v>484</v>
      </c>
      <c r="B30" s="356" t="s">
        <v>485</v>
      </c>
      <c r="C30" s="356" t="s">
        <v>486</v>
      </c>
      <c r="D30" s="356" t="s">
        <v>488</v>
      </c>
      <c r="E30" s="432" t="s">
        <v>487</v>
      </c>
    </row>
    <row r="31" spans="1:5" s="1" customFormat="1" ht="15.2" customHeight="1" thickBot="1" x14ac:dyDescent="0.25">
      <c r="A31" s="20" t="s">
        <v>17</v>
      </c>
      <c r="B31" s="25" t="s">
        <v>526</v>
      </c>
      <c r="C31" s="398">
        <v>980000</v>
      </c>
      <c r="D31" s="398">
        <v>1280000</v>
      </c>
      <c r="E31" s="394">
        <v>1300000</v>
      </c>
    </row>
    <row r="32" spans="1:5" ht="12" customHeight="1" thickBot="1" x14ac:dyDescent="0.3">
      <c r="A32" s="412" t="s">
        <v>18</v>
      </c>
      <c r="B32" s="433" t="s">
        <v>531</v>
      </c>
      <c r="C32" s="434">
        <f>+C33+C34+C35</f>
        <v>155820</v>
      </c>
      <c r="D32" s="434">
        <f>+D33+D34+D35</f>
        <v>185400</v>
      </c>
      <c r="E32" s="435">
        <f>+E33+E34+E35</f>
        <v>185300</v>
      </c>
    </row>
    <row r="33" spans="1:6" ht="12" customHeight="1" x14ac:dyDescent="0.25">
      <c r="A33" s="15" t="s">
        <v>103</v>
      </c>
      <c r="B33" s="8" t="s">
        <v>227</v>
      </c>
      <c r="C33" s="345">
        <v>120000</v>
      </c>
      <c r="D33" s="345">
        <v>100200</v>
      </c>
      <c r="E33" s="226">
        <v>119000</v>
      </c>
    </row>
    <row r="34" spans="1:6" ht="12" customHeight="1" x14ac:dyDescent="0.25">
      <c r="A34" s="15" t="s">
        <v>104</v>
      </c>
      <c r="B34" s="12" t="s">
        <v>185</v>
      </c>
      <c r="C34" s="344">
        <v>29820</v>
      </c>
      <c r="D34" s="344">
        <v>79000</v>
      </c>
      <c r="E34" s="225">
        <v>60000</v>
      </c>
    </row>
    <row r="35" spans="1:6" ht="12" customHeight="1" thickBot="1" x14ac:dyDescent="0.3">
      <c r="A35" s="15" t="s">
        <v>105</v>
      </c>
      <c r="B35" s="251" t="s">
        <v>229</v>
      </c>
      <c r="C35" s="344">
        <v>6000</v>
      </c>
      <c r="D35" s="344">
        <v>6200</v>
      </c>
      <c r="E35" s="225">
        <v>6300</v>
      </c>
    </row>
    <row r="36" spans="1:6" ht="12" customHeight="1" thickBot="1" x14ac:dyDescent="0.3">
      <c r="A36" s="20" t="s">
        <v>19</v>
      </c>
      <c r="B36" s="103" t="s">
        <v>439</v>
      </c>
      <c r="C36" s="343">
        <f>+C31+C32</f>
        <v>1135820</v>
      </c>
      <c r="D36" s="343">
        <f>+D31+D32</f>
        <v>1465400</v>
      </c>
      <c r="E36" s="224">
        <f>+E31+E32</f>
        <v>1485300</v>
      </c>
    </row>
    <row r="37" spans="1:6" ht="15.2" customHeight="1" thickBot="1" x14ac:dyDescent="0.3">
      <c r="A37" s="20" t="s">
        <v>20</v>
      </c>
      <c r="B37" s="103" t="s">
        <v>527</v>
      </c>
      <c r="C37" s="440"/>
      <c r="D37" s="440"/>
      <c r="E37" s="441"/>
      <c r="F37" s="104"/>
    </row>
    <row r="38" spans="1:6" s="1" customFormat="1" ht="12.95" customHeight="1" thickBot="1" x14ac:dyDescent="0.25">
      <c r="A38" s="252" t="s">
        <v>21</v>
      </c>
      <c r="B38" s="330" t="s">
        <v>528</v>
      </c>
      <c r="C38" s="431">
        <f>+C36+C37</f>
        <v>1135820</v>
      </c>
      <c r="D38" s="431">
        <f>+D36+D37</f>
        <v>1465400</v>
      </c>
      <c r="E38" s="425">
        <f>+E36+E37</f>
        <v>1485300</v>
      </c>
    </row>
    <row r="39" spans="1:6" x14ac:dyDescent="0.25">
      <c r="C39" s="558">
        <f>C25-C38</f>
        <v>0</v>
      </c>
      <c r="D39" s="558">
        <f>D25-D38</f>
        <v>0</v>
      </c>
      <c r="E39" s="558">
        <f>E25-E38</f>
        <v>0</v>
      </c>
    </row>
    <row r="40" spans="1:6" x14ac:dyDescent="0.25">
      <c r="C40" s="33"/>
    </row>
    <row r="41" spans="1:6" x14ac:dyDescent="0.25">
      <c r="C41" s="33"/>
    </row>
    <row r="42" spans="1:6" ht="16.5" customHeight="1" x14ac:dyDescent="0.25">
      <c r="C42" s="33"/>
    </row>
    <row r="43" spans="1:6" x14ac:dyDescent="0.25">
      <c r="C43" s="33"/>
    </row>
    <row r="44" spans="1:6" x14ac:dyDescent="0.25">
      <c r="C44" s="33"/>
    </row>
    <row r="45" spans="1:6" x14ac:dyDescent="0.25">
      <c r="C45" s="33"/>
    </row>
    <row r="46" spans="1:6" x14ac:dyDescent="0.25">
      <c r="C46" s="33"/>
    </row>
    <row r="47" spans="1:6" x14ac:dyDescent="0.25">
      <c r="C47" s="33"/>
    </row>
    <row r="48" spans="1:6" x14ac:dyDescent="0.25">
      <c r="C48" s="33"/>
    </row>
    <row r="49" s="33" customFormat="1" x14ac:dyDescent="0.25"/>
    <row r="50" s="33" customFormat="1" x14ac:dyDescent="0.25"/>
    <row r="51" s="33" customFormat="1" x14ac:dyDescent="0.25"/>
  </sheetData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34" zoomScaleNormal="100" workbookViewId="0">
      <selection activeCell="D56" sqref="D56"/>
    </sheetView>
  </sheetViews>
  <sheetFormatPr defaultRowHeight="20.100000000000001" customHeight="1" x14ac:dyDescent="0.2"/>
  <cols>
    <col min="2" max="2" width="52.33203125" customWidth="1"/>
    <col min="3" max="3" width="16.33203125" bestFit="1" customWidth="1"/>
    <col min="4" max="4" width="17.1640625" style="868" bestFit="1" customWidth="1"/>
  </cols>
  <sheetData>
    <row r="1" spans="1:5" ht="20.100000000000001" customHeight="1" thickBot="1" x14ac:dyDescent="0.3">
      <c r="A1" s="541"/>
      <c r="B1" s="599" t="s">
        <v>811</v>
      </c>
      <c r="C1" s="542"/>
      <c r="D1" s="542" t="s">
        <v>812</v>
      </c>
    </row>
    <row r="2" spans="1:5" ht="25.5" x14ac:dyDescent="0.2">
      <c r="A2" s="768"/>
      <c r="B2" s="791" t="s">
        <v>813</v>
      </c>
      <c r="C2" s="777" t="s">
        <v>814</v>
      </c>
      <c r="D2" s="777" t="s">
        <v>866</v>
      </c>
    </row>
    <row r="3" spans="1:5" ht="20.100000000000001" customHeight="1" x14ac:dyDescent="0.2">
      <c r="A3" s="769">
        <v>1</v>
      </c>
      <c r="B3" s="776">
        <v>2</v>
      </c>
      <c r="C3" s="778">
        <v>3</v>
      </c>
      <c r="D3" s="778">
        <v>4</v>
      </c>
    </row>
    <row r="4" spans="1:5" ht="20.100000000000001" customHeight="1" x14ac:dyDescent="0.2">
      <c r="A4" s="806" t="s">
        <v>815</v>
      </c>
      <c r="B4" s="807" t="s">
        <v>816</v>
      </c>
      <c r="C4" s="808">
        <f>C5+C9+C12+C16</f>
        <v>98539</v>
      </c>
      <c r="D4" s="808">
        <f>D5+D9+D12+D16</f>
        <v>91243</v>
      </c>
    </row>
    <row r="5" spans="1:5" ht="20.100000000000001" customHeight="1" x14ac:dyDescent="0.2">
      <c r="A5" s="771" t="s">
        <v>817</v>
      </c>
      <c r="B5" s="792" t="s">
        <v>818</v>
      </c>
      <c r="C5" s="780">
        <f>C6+C7+C8</f>
        <v>7000</v>
      </c>
      <c r="D5" s="780">
        <f>D6+D7+D8</f>
        <v>0</v>
      </c>
    </row>
    <row r="6" spans="1:5" ht="20.100000000000001" customHeight="1" x14ac:dyDescent="0.2">
      <c r="A6" s="14" t="s">
        <v>819</v>
      </c>
      <c r="B6" s="793" t="s">
        <v>820</v>
      </c>
      <c r="C6" s="781">
        <v>7000</v>
      </c>
      <c r="D6" s="781"/>
    </row>
    <row r="7" spans="1:5" ht="20.100000000000001" customHeight="1" x14ac:dyDescent="0.2">
      <c r="A7" s="14" t="s">
        <v>821</v>
      </c>
      <c r="B7" s="793"/>
      <c r="C7" s="781"/>
      <c r="D7" s="781"/>
    </row>
    <row r="8" spans="1:5" ht="20.100000000000001" customHeight="1" x14ac:dyDescent="0.2">
      <c r="A8" s="14" t="s">
        <v>822</v>
      </c>
      <c r="B8" s="794"/>
      <c r="C8" s="781"/>
      <c r="D8" s="781"/>
    </row>
    <row r="9" spans="1:5" ht="20.100000000000001" customHeight="1" x14ac:dyDescent="0.2">
      <c r="A9" s="772" t="s">
        <v>823</v>
      </c>
      <c r="B9" s="792" t="s">
        <v>824</v>
      </c>
      <c r="C9" s="780">
        <f>SUM(C10:C11)</f>
        <v>0</v>
      </c>
      <c r="D9" s="780">
        <f>SUM(D10:D11)</f>
        <v>4846</v>
      </c>
    </row>
    <row r="10" spans="1:5" ht="20.100000000000001" customHeight="1" x14ac:dyDescent="0.2">
      <c r="A10" s="14"/>
      <c r="B10" s="795" t="s">
        <v>982</v>
      </c>
      <c r="C10" s="781"/>
      <c r="D10" s="781">
        <v>4846</v>
      </c>
      <c r="E10" t="s">
        <v>996</v>
      </c>
    </row>
    <row r="11" spans="1:5" ht="20.100000000000001" customHeight="1" x14ac:dyDescent="0.2">
      <c r="A11" s="14"/>
      <c r="B11" s="796"/>
      <c r="C11" s="781"/>
      <c r="D11" s="781"/>
    </row>
    <row r="12" spans="1:5" ht="20.100000000000001" customHeight="1" x14ac:dyDescent="0.2">
      <c r="A12" s="771" t="s">
        <v>825</v>
      </c>
      <c r="B12" s="792" t="s">
        <v>826</v>
      </c>
      <c r="C12" s="780">
        <f>C13+C14+C15</f>
        <v>68638</v>
      </c>
      <c r="D12" s="780">
        <f>D13+D14+D15</f>
        <v>59894</v>
      </c>
    </row>
    <row r="13" spans="1:5" ht="20.100000000000001" customHeight="1" x14ac:dyDescent="0.2">
      <c r="A13" s="14"/>
      <c r="B13" s="794" t="s">
        <v>827</v>
      </c>
      <c r="C13" s="781">
        <v>60075</v>
      </c>
      <c r="D13" s="781">
        <v>50075</v>
      </c>
    </row>
    <row r="14" spans="1:5" ht="20.100000000000001" customHeight="1" x14ac:dyDescent="0.2">
      <c r="A14" s="14"/>
      <c r="B14" s="794" t="s">
        <v>828</v>
      </c>
      <c r="C14" s="781">
        <v>8563</v>
      </c>
      <c r="D14" s="781">
        <v>3271</v>
      </c>
    </row>
    <row r="15" spans="1:5" ht="20.100000000000001" customHeight="1" x14ac:dyDescent="0.2">
      <c r="A15" s="14"/>
      <c r="B15" s="794" t="s">
        <v>989</v>
      </c>
      <c r="C15" s="781"/>
      <c r="D15" s="781">
        <v>6548</v>
      </c>
    </row>
    <row r="16" spans="1:5" ht="20.100000000000001" customHeight="1" x14ac:dyDescent="0.2">
      <c r="A16" s="771" t="s">
        <v>823</v>
      </c>
      <c r="B16" s="792" t="s">
        <v>829</v>
      </c>
      <c r="C16" s="780">
        <f>C18+C24+C35+C38</f>
        <v>22901</v>
      </c>
      <c r="D16" s="780">
        <f>D18+D24+D35+D38</f>
        <v>26503</v>
      </c>
    </row>
    <row r="17" spans="1:4" ht="20.100000000000001" customHeight="1" x14ac:dyDescent="0.2">
      <c r="A17" s="14"/>
      <c r="B17" s="794"/>
      <c r="C17" s="781"/>
      <c r="D17" s="781"/>
    </row>
    <row r="18" spans="1:4" ht="20.100000000000001" customHeight="1" x14ac:dyDescent="0.2">
      <c r="A18" s="773" t="s">
        <v>830</v>
      </c>
      <c r="B18" s="797" t="s">
        <v>831</v>
      </c>
      <c r="C18" s="782">
        <f>SUM(C19:C23)</f>
        <v>3000</v>
      </c>
      <c r="D18" s="782">
        <f>SUM(D19:D23)</f>
        <v>3000</v>
      </c>
    </row>
    <row r="19" spans="1:4" ht="20.100000000000001" customHeight="1" x14ac:dyDescent="0.2">
      <c r="A19" s="14"/>
      <c r="B19" s="794" t="s">
        <v>832</v>
      </c>
      <c r="C19" s="781"/>
      <c r="D19" s="781"/>
    </row>
    <row r="20" spans="1:4" ht="20.100000000000001" customHeight="1" x14ac:dyDescent="0.2">
      <c r="A20" s="14"/>
      <c r="B20" s="793" t="s">
        <v>833</v>
      </c>
      <c r="C20" s="783"/>
      <c r="D20" s="783"/>
    </row>
    <row r="21" spans="1:4" ht="20.100000000000001" customHeight="1" x14ac:dyDescent="0.2">
      <c r="A21" s="14"/>
      <c r="B21" s="795" t="s">
        <v>834</v>
      </c>
      <c r="C21" s="784">
        <v>3000</v>
      </c>
      <c r="D21" s="784">
        <v>3000</v>
      </c>
    </row>
    <row r="22" spans="1:4" ht="20.100000000000001" customHeight="1" x14ac:dyDescent="0.2">
      <c r="A22" s="14"/>
      <c r="B22" s="795" t="s">
        <v>835</v>
      </c>
      <c r="C22" s="781"/>
      <c r="D22" s="781"/>
    </row>
    <row r="23" spans="1:4" ht="20.100000000000001" customHeight="1" x14ac:dyDescent="0.2">
      <c r="A23" s="14"/>
      <c r="B23" s="795"/>
      <c r="C23" s="781"/>
      <c r="D23" s="781"/>
    </row>
    <row r="24" spans="1:4" ht="20.100000000000001" customHeight="1" x14ac:dyDescent="0.2">
      <c r="A24" s="773" t="s">
        <v>836</v>
      </c>
      <c r="B24" s="797" t="s">
        <v>837</v>
      </c>
      <c r="C24" s="782">
        <f>SUM(C25:C34)</f>
        <v>19901</v>
      </c>
      <c r="D24" s="782">
        <f>SUM(D25:D34)</f>
        <v>23503</v>
      </c>
    </row>
    <row r="25" spans="1:4" ht="20.100000000000001" customHeight="1" x14ac:dyDescent="0.2">
      <c r="A25" s="14"/>
      <c r="B25" s="794" t="s">
        <v>838</v>
      </c>
      <c r="C25" s="781"/>
      <c r="D25" s="781"/>
    </row>
    <row r="26" spans="1:4" ht="20.100000000000001" customHeight="1" x14ac:dyDescent="0.2">
      <c r="A26" s="14"/>
      <c r="B26" s="794" t="s">
        <v>839</v>
      </c>
      <c r="C26" s="783"/>
      <c r="D26" s="783"/>
    </row>
    <row r="27" spans="1:4" ht="20.100000000000001" customHeight="1" x14ac:dyDescent="0.2">
      <c r="A27" s="14"/>
      <c r="B27" s="794" t="s">
        <v>840</v>
      </c>
      <c r="C27" s="783"/>
      <c r="D27" s="783"/>
    </row>
    <row r="28" spans="1:4" ht="20.100000000000001" customHeight="1" x14ac:dyDescent="0.2">
      <c r="A28" s="14"/>
      <c r="B28" s="794" t="s">
        <v>841</v>
      </c>
      <c r="C28" s="783"/>
      <c r="D28" s="783"/>
    </row>
    <row r="29" spans="1:4" ht="20.100000000000001" customHeight="1" x14ac:dyDescent="0.2">
      <c r="A29" s="14"/>
      <c r="B29" s="794" t="s">
        <v>842</v>
      </c>
      <c r="C29" s="783">
        <v>5191</v>
      </c>
      <c r="D29" s="783">
        <v>5983</v>
      </c>
    </row>
    <row r="30" spans="1:4" ht="22.5" x14ac:dyDescent="0.2">
      <c r="A30" s="14"/>
      <c r="B30" s="794" t="s">
        <v>843</v>
      </c>
      <c r="C30" s="783">
        <v>3571</v>
      </c>
      <c r="D30" s="783">
        <v>4116</v>
      </c>
    </row>
    <row r="31" spans="1:4" ht="22.5" x14ac:dyDescent="0.2">
      <c r="A31" s="14"/>
      <c r="B31" s="794" t="s">
        <v>844</v>
      </c>
      <c r="C31" s="783">
        <v>0</v>
      </c>
      <c r="D31" s="783"/>
    </row>
    <row r="32" spans="1:4" ht="20.100000000000001" customHeight="1" x14ac:dyDescent="0.2">
      <c r="A32" s="14"/>
      <c r="B32" s="794" t="s">
        <v>845</v>
      </c>
      <c r="C32" s="783">
        <v>5565</v>
      </c>
      <c r="D32" s="783">
        <v>6635</v>
      </c>
    </row>
    <row r="33" spans="1:5" ht="20.100000000000001" customHeight="1" x14ac:dyDescent="0.2">
      <c r="A33" s="14"/>
      <c r="B33" s="794" t="s">
        <v>846</v>
      </c>
      <c r="C33" s="783">
        <v>5574</v>
      </c>
      <c r="D33" s="783">
        <v>6769</v>
      </c>
    </row>
    <row r="34" spans="1:5" ht="20.100000000000001" customHeight="1" x14ac:dyDescent="0.2">
      <c r="A34" s="14"/>
      <c r="B34" s="794"/>
      <c r="C34" s="783"/>
      <c r="D34" s="783"/>
    </row>
    <row r="35" spans="1:5" ht="20.100000000000001" customHeight="1" x14ac:dyDescent="0.2">
      <c r="A35" s="773" t="s">
        <v>847</v>
      </c>
      <c r="B35" s="797" t="s">
        <v>848</v>
      </c>
      <c r="C35" s="785">
        <f>SUM(C36:C37)</f>
        <v>0</v>
      </c>
      <c r="D35" s="785">
        <f>SUM(D36:D37)</f>
        <v>0</v>
      </c>
    </row>
    <row r="36" spans="1:5" ht="20.100000000000001" customHeight="1" x14ac:dyDescent="0.2">
      <c r="A36" s="14"/>
      <c r="B36" s="794"/>
      <c r="C36" s="781"/>
      <c r="D36" s="781"/>
    </row>
    <row r="37" spans="1:5" ht="20.100000000000001" customHeight="1" x14ac:dyDescent="0.2">
      <c r="A37" s="774"/>
      <c r="B37" s="794"/>
      <c r="C37" s="784"/>
      <c r="D37" s="784"/>
    </row>
    <row r="38" spans="1:5" ht="20.100000000000001" customHeight="1" x14ac:dyDescent="0.2">
      <c r="A38" s="773" t="s">
        <v>849</v>
      </c>
      <c r="B38" s="797" t="s">
        <v>850</v>
      </c>
      <c r="C38" s="782"/>
      <c r="D38" s="782"/>
    </row>
    <row r="39" spans="1:5" ht="20.100000000000001" customHeight="1" x14ac:dyDescent="0.2">
      <c r="A39" s="772" t="s">
        <v>94</v>
      </c>
      <c r="B39" s="798" t="s">
        <v>851</v>
      </c>
      <c r="C39" s="786">
        <f>C40+C42+C49+C55+C52</f>
        <v>468762</v>
      </c>
      <c r="D39" s="786">
        <f>D40+D42+D49+D55+D52</f>
        <v>179656</v>
      </c>
    </row>
    <row r="40" spans="1:5" ht="20.100000000000001" customHeight="1" x14ac:dyDescent="0.2">
      <c r="A40" s="773" t="s">
        <v>852</v>
      </c>
      <c r="B40" s="799" t="s">
        <v>818</v>
      </c>
      <c r="C40" s="787"/>
      <c r="D40" s="787"/>
    </row>
    <row r="41" spans="1:5" ht="20.100000000000001" customHeight="1" x14ac:dyDescent="0.2">
      <c r="A41" s="14"/>
      <c r="B41" s="794"/>
      <c r="C41" s="781"/>
      <c r="D41" s="781"/>
    </row>
    <row r="42" spans="1:5" ht="20.100000000000001" customHeight="1" x14ac:dyDescent="0.2">
      <c r="A42" s="773" t="s">
        <v>853</v>
      </c>
      <c r="B42" s="799" t="s">
        <v>854</v>
      </c>
      <c r="C42" s="787">
        <f>SUM(C43:C48)</f>
        <v>426324</v>
      </c>
      <c r="D42" s="787">
        <f>SUM(D43:D48)</f>
        <v>127218</v>
      </c>
    </row>
    <row r="43" spans="1:5" ht="20.100000000000001" customHeight="1" x14ac:dyDescent="0.2">
      <c r="A43" s="773"/>
      <c r="B43" s="800" t="s">
        <v>855</v>
      </c>
      <c r="C43" s="784">
        <v>426324</v>
      </c>
      <c r="D43" s="784">
        <v>62141</v>
      </c>
    </row>
    <row r="44" spans="1:5" ht="20.100000000000001" customHeight="1" x14ac:dyDescent="0.2">
      <c r="A44" s="773"/>
      <c r="B44" s="795" t="s">
        <v>985</v>
      </c>
      <c r="C44" s="784"/>
      <c r="D44" s="784">
        <v>15541</v>
      </c>
    </row>
    <row r="45" spans="1:5" ht="20.100000000000001" customHeight="1" x14ac:dyDescent="0.2">
      <c r="A45" s="773"/>
      <c r="B45" s="795" t="s">
        <v>984</v>
      </c>
      <c r="C45" s="784"/>
      <c r="D45" s="784">
        <v>1696</v>
      </c>
    </row>
    <row r="46" spans="1:5" ht="20.100000000000001" customHeight="1" x14ac:dyDescent="0.2">
      <c r="A46" s="773"/>
      <c r="B46" s="795" t="s">
        <v>983</v>
      </c>
      <c r="C46" s="784"/>
      <c r="D46" s="784">
        <v>45690</v>
      </c>
    </row>
    <row r="47" spans="1:5" ht="20.100000000000001" customHeight="1" x14ac:dyDescent="0.2">
      <c r="A47" s="773"/>
      <c r="B47" s="795" t="s">
        <v>982</v>
      </c>
      <c r="C47" s="784"/>
      <c r="D47" s="784">
        <v>2150</v>
      </c>
      <c r="E47" t="s">
        <v>996</v>
      </c>
    </row>
    <row r="48" spans="1:5" ht="20.100000000000001" customHeight="1" x14ac:dyDescent="0.2">
      <c r="A48" s="773"/>
      <c r="B48" s="796"/>
      <c r="C48" s="784"/>
      <c r="D48" s="784"/>
    </row>
    <row r="49" spans="1:4" ht="20.100000000000001" customHeight="1" x14ac:dyDescent="0.2">
      <c r="A49" s="773" t="s">
        <v>856</v>
      </c>
      <c r="B49" s="799" t="s">
        <v>826</v>
      </c>
      <c r="C49" s="787">
        <f>C50+C51</f>
        <v>20000</v>
      </c>
      <c r="D49" s="787">
        <f>D50+D51</f>
        <v>30000</v>
      </c>
    </row>
    <row r="50" spans="1:4" ht="20.100000000000001" customHeight="1" x14ac:dyDescent="0.2">
      <c r="A50" s="14"/>
      <c r="B50" s="801" t="s">
        <v>857</v>
      </c>
      <c r="C50" s="784">
        <v>20000</v>
      </c>
      <c r="D50" s="784">
        <v>30000</v>
      </c>
    </row>
    <row r="51" spans="1:4" ht="20.100000000000001" customHeight="1" x14ac:dyDescent="0.2">
      <c r="A51" s="14"/>
      <c r="B51" s="795"/>
      <c r="C51" s="784"/>
      <c r="D51" s="784"/>
    </row>
    <row r="52" spans="1:4" ht="20.100000000000001" customHeight="1" x14ac:dyDescent="0.2">
      <c r="A52" s="773" t="s">
        <v>858</v>
      </c>
      <c r="B52" s="799" t="s">
        <v>859</v>
      </c>
      <c r="C52" s="787">
        <f>C53+C54</f>
        <v>0</v>
      </c>
      <c r="D52" s="787">
        <f>D53+D54</f>
        <v>0</v>
      </c>
    </row>
    <row r="53" spans="1:4" ht="20.100000000000001" customHeight="1" x14ac:dyDescent="0.2">
      <c r="A53" s="14"/>
      <c r="B53" s="801"/>
      <c r="C53" s="784"/>
      <c r="D53" s="784"/>
    </row>
    <row r="54" spans="1:4" ht="20.100000000000001" customHeight="1" x14ac:dyDescent="0.2">
      <c r="A54" s="775"/>
      <c r="B54" s="795"/>
      <c r="C54" s="784"/>
      <c r="D54" s="784"/>
    </row>
    <row r="55" spans="1:4" ht="20.100000000000001" customHeight="1" x14ac:dyDescent="0.2">
      <c r="A55" s="773" t="s">
        <v>860</v>
      </c>
      <c r="B55" s="799" t="s">
        <v>861</v>
      </c>
      <c r="C55" s="787">
        <f>SUM(C56:C56)</f>
        <v>22438</v>
      </c>
      <c r="D55" s="787">
        <f>SUM(D56:D56)</f>
        <v>22438</v>
      </c>
    </row>
    <row r="56" spans="1:4" ht="20.100000000000001" customHeight="1" x14ac:dyDescent="0.2">
      <c r="A56" s="14"/>
      <c r="B56" s="800" t="s">
        <v>855</v>
      </c>
      <c r="C56" s="781">
        <v>22438</v>
      </c>
      <c r="D56" s="781">
        <v>22438</v>
      </c>
    </row>
    <row r="57" spans="1:4" ht="20.100000000000001" customHeight="1" x14ac:dyDescent="0.2">
      <c r="A57" s="770" t="s">
        <v>285</v>
      </c>
      <c r="B57" s="802" t="s">
        <v>862</v>
      </c>
      <c r="C57" s="779">
        <f>SUM(C58:C60)</f>
        <v>0</v>
      </c>
      <c r="D57" s="779">
        <f>SUM(D58:D60)</f>
        <v>0</v>
      </c>
    </row>
    <row r="58" spans="1:4" ht="20.100000000000001" customHeight="1" x14ac:dyDescent="0.2">
      <c r="A58" s="14"/>
      <c r="B58" s="794"/>
      <c r="C58" s="781"/>
      <c r="D58" s="781"/>
    </row>
    <row r="59" spans="1:4" ht="20.100000000000001" customHeight="1" x14ac:dyDescent="0.2">
      <c r="A59" s="14"/>
      <c r="B59" s="794"/>
      <c r="C59" s="781"/>
      <c r="D59" s="781"/>
    </row>
    <row r="60" spans="1:4" ht="20.100000000000001" customHeight="1" x14ac:dyDescent="0.2">
      <c r="A60" s="14"/>
      <c r="B60" s="794"/>
      <c r="C60" s="781"/>
      <c r="D60" s="781"/>
    </row>
    <row r="61" spans="1:4" ht="20.100000000000001" customHeight="1" x14ac:dyDescent="0.2">
      <c r="A61" s="770" t="s">
        <v>286</v>
      </c>
      <c r="B61" s="802" t="s">
        <v>863</v>
      </c>
      <c r="C61" s="779">
        <f>SUM(C62:C64)</f>
        <v>4650</v>
      </c>
      <c r="D61" s="779">
        <f>SUM(D62:D64)</f>
        <v>4650</v>
      </c>
    </row>
    <row r="62" spans="1:4" ht="20.100000000000001" customHeight="1" x14ac:dyDescent="0.2">
      <c r="A62" s="14"/>
      <c r="B62" s="801" t="s">
        <v>864</v>
      </c>
      <c r="C62" s="788">
        <v>4650</v>
      </c>
      <c r="D62" s="788">
        <v>4650</v>
      </c>
    </row>
    <row r="63" spans="1:4" ht="20.100000000000001" customHeight="1" x14ac:dyDescent="0.2">
      <c r="A63" s="14"/>
      <c r="B63" s="801"/>
      <c r="C63" s="788"/>
      <c r="D63" s="788"/>
    </row>
    <row r="64" spans="1:4" ht="20.100000000000001" customHeight="1" thickBot="1" x14ac:dyDescent="0.25">
      <c r="A64" s="18"/>
      <c r="B64" s="803"/>
      <c r="C64" s="789"/>
      <c r="D64" s="789"/>
    </row>
    <row r="65" spans="1:4" ht="20.100000000000001" customHeight="1" thickBot="1" x14ac:dyDescent="0.25">
      <c r="A65" s="804" t="s">
        <v>22</v>
      </c>
      <c r="B65" s="805" t="s">
        <v>865</v>
      </c>
      <c r="C65" s="790">
        <f>C4+C39+C57+C61</f>
        <v>571951</v>
      </c>
      <c r="D65" s="790">
        <f>D4+D39+D57+D61</f>
        <v>275549</v>
      </c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Footer>&amp;C&amp;P</oddFooter>
  </headerFooter>
  <rowBreaks count="1" manualBreakCount="1">
    <brk id="34" max="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K7" sqref="K7"/>
    </sheetView>
  </sheetViews>
  <sheetFormatPr defaultRowHeight="24.95" customHeight="1" x14ac:dyDescent="0.2"/>
  <cols>
    <col min="1" max="1" width="5.5" customWidth="1"/>
    <col min="2" max="2" width="64" customWidth="1"/>
    <col min="3" max="3" width="22.83203125" customWidth="1"/>
    <col min="4" max="4" width="23.5" bestFit="1" customWidth="1"/>
  </cols>
  <sheetData>
    <row r="1" spans="1:4" ht="24.95" customHeight="1" thickBot="1" x14ac:dyDescent="0.25">
      <c r="A1" s="949" t="s">
        <v>867</v>
      </c>
      <c r="B1" s="950"/>
      <c r="C1" s="950"/>
      <c r="D1" s="951"/>
    </row>
    <row r="2" spans="1:4" ht="45" x14ac:dyDescent="0.2">
      <c r="A2" s="818" t="s">
        <v>868</v>
      </c>
      <c r="B2" s="819" t="s">
        <v>60</v>
      </c>
      <c r="C2" s="813" t="s">
        <v>869</v>
      </c>
      <c r="D2" s="813" t="s">
        <v>923</v>
      </c>
    </row>
    <row r="3" spans="1:4" ht="24.95" customHeight="1" x14ac:dyDescent="0.2">
      <c r="A3" s="809">
        <v>1</v>
      </c>
      <c r="B3" s="810">
        <v>2</v>
      </c>
      <c r="C3" s="814">
        <v>4</v>
      </c>
      <c r="D3" s="814">
        <v>4</v>
      </c>
    </row>
    <row r="4" spans="1:4" ht="25.5" x14ac:dyDescent="0.2">
      <c r="A4" s="811" t="s">
        <v>17</v>
      </c>
      <c r="B4" s="820" t="s">
        <v>870</v>
      </c>
      <c r="C4" s="815">
        <v>3000</v>
      </c>
      <c r="D4" s="815">
        <v>3000</v>
      </c>
    </row>
    <row r="5" spans="1:4" ht="24.95" customHeight="1" x14ac:dyDescent="0.2">
      <c r="A5" s="811" t="s">
        <v>18</v>
      </c>
      <c r="B5" s="820" t="s">
        <v>871</v>
      </c>
      <c r="C5" s="815"/>
      <c r="D5" s="815"/>
    </row>
    <row r="6" spans="1:4" ht="24.95" customHeight="1" x14ac:dyDescent="0.2">
      <c r="A6" s="811" t="s">
        <v>19</v>
      </c>
      <c r="B6" s="820" t="s">
        <v>872</v>
      </c>
      <c r="C6" s="815"/>
      <c r="D6" s="815"/>
    </row>
    <row r="7" spans="1:4" ht="24.95" customHeight="1" x14ac:dyDescent="0.2">
      <c r="A7" s="811" t="s">
        <v>20</v>
      </c>
      <c r="B7" s="820" t="s">
        <v>873</v>
      </c>
      <c r="C7" s="815"/>
      <c r="D7" s="815"/>
    </row>
    <row r="8" spans="1:4" ht="24.95" customHeight="1" x14ac:dyDescent="0.2">
      <c r="A8" s="811" t="s">
        <v>21</v>
      </c>
      <c r="B8" s="821" t="s">
        <v>874</v>
      </c>
      <c r="C8" s="816">
        <f>SUM(C4:C7)</f>
        <v>3000</v>
      </c>
      <c r="D8" s="816">
        <f>SUM(D4:D7)</f>
        <v>3000</v>
      </c>
    </row>
    <row r="9" spans="1:4" ht="24.95" customHeight="1" x14ac:dyDescent="0.2">
      <c r="A9" s="811" t="s">
        <v>22</v>
      </c>
      <c r="B9" s="820" t="s">
        <v>875</v>
      </c>
      <c r="C9" s="815">
        <v>5000</v>
      </c>
      <c r="D9" s="815">
        <v>4500</v>
      </c>
    </row>
    <row r="10" spans="1:4" ht="24.95" customHeight="1" x14ac:dyDescent="0.2">
      <c r="A10" s="811" t="s">
        <v>23</v>
      </c>
      <c r="B10" s="820" t="s">
        <v>876</v>
      </c>
      <c r="C10" s="815">
        <v>5000</v>
      </c>
      <c r="D10" s="815">
        <v>5800</v>
      </c>
    </row>
    <row r="11" spans="1:4" ht="24.95" customHeight="1" x14ac:dyDescent="0.2">
      <c r="A11" s="811" t="s">
        <v>24</v>
      </c>
      <c r="B11" s="820" t="s">
        <v>877</v>
      </c>
      <c r="C11" s="815">
        <v>2500</v>
      </c>
      <c r="D11" s="815">
        <v>3500</v>
      </c>
    </row>
    <row r="12" spans="1:4" ht="24.95" customHeight="1" x14ac:dyDescent="0.2">
      <c r="A12" s="811" t="s">
        <v>25</v>
      </c>
      <c r="B12" s="820" t="s">
        <v>878</v>
      </c>
      <c r="C12" s="815">
        <v>1000</v>
      </c>
      <c r="D12" s="815">
        <v>1000</v>
      </c>
    </row>
    <row r="13" spans="1:4" ht="24.95" customHeight="1" x14ac:dyDescent="0.2">
      <c r="A13" s="811" t="s">
        <v>26</v>
      </c>
      <c r="B13" s="820" t="s">
        <v>879</v>
      </c>
      <c r="C13" s="815"/>
      <c r="D13" s="815"/>
    </row>
    <row r="14" spans="1:4" ht="24.95" customHeight="1" x14ac:dyDescent="0.2">
      <c r="A14" s="811" t="s">
        <v>27</v>
      </c>
      <c r="B14" s="820" t="s">
        <v>880</v>
      </c>
      <c r="C14" s="815">
        <v>200</v>
      </c>
      <c r="D14" s="815">
        <v>200</v>
      </c>
    </row>
    <row r="15" spans="1:4" ht="24.95" customHeight="1" x14ac:dyDescent="0.2">
      <c r="A15" s="811" t="s">
        <v>28</v>
      </c>
      <c r="B15" s="820" t="s">
        <v>881</v>
      </c>
      <c r="C15" s="815"/>
      <c r="D15" s="815"/>
    </row>
    <row r="16" spans="1:4" ht="24.95" customHeight="1" x14ac:dyDescent="0.2">
      <c r="A16" s="811" t="s">
        <v>29</v>
      </c>
      <c r="B16" s="820" t="s">
        <v>882</v>
      </c>
      <c r="C16" s="815">
        <v>3211</v>
      </c>
      <c r="D16" s="815">
        <v>3211</v>
      </c>
    </row>
    <row r="17" spans="1:4" ht="24.95" customHeight="1" x14ac:dyDescent="0.2">
      <c r="A17" s="811" t="s">
        <v>30</v>
      </c>
      <c r="B17" s="820" t="s">
        <v>883</v>
      </c>
      <c r="C17" s="815">
        <v>250</v>
      </c>
      <c r="D17" s="815">
        <v>250</v>
      </c>
    </row>
    <row r="18" spans="1:4" ht="24.95" customHeight="1" x14ac:dyDescent="0.2">
      <c r="A18" s="811" t="s">
        <v>31</v>
      </c>
      <c r="B18" s="822" t="s">
        <v>884</v>
      </c>
      <c r="C18" s="815"/>
      <c r="D18" s="815"/>
    </row>
    <row r="19" spans="1:4" ht="24.95" customHeight="1" x14ac:dyDescent="0.2">
      <c r="A19" s="811" t="s">
        <v>32</v>
      </c>
      <c r="B19" s="820" t="s">
        <v>885</v>
      </c>
      <c r="C19" s="815">
        <v>200</v>
      </c>
      <c r="D19" s="815">
        <v>200</v>
      </c>
    </row>
    <row r="20" spans="1:4" ht="24.95" customHeight="1" x14ac:dyDescent="0.2">
      <c r="A20" s="811" t="s">
        <v>33</v>
      </c>
      <c r="B20" s="820" t="s">
        <v>886</v>
      </c>
      <c r="C20" s="815">
        <v>300</v>
      </c>
      <c r="D20" s="815">
        <v>500</v>
      </c>
    </row>
    <row r="21" spans="1:4" ht="24.95" customHeight="1" x14ac:dyDescent="0.2">
      <c r="A21" s="811" t="s">
        <v>34</v>
      </c>
      <c r="B21" s="821" t="s">
        <v>887</v>
      </c>
      <c r="C21" s="816">
        <f>SUM(C9:C20)</f>
        <v>17661</v>
      </c>
      <c r="D21" s="816">
        <f>SUM(D9:D20)</f>
        <v>19161</v>
      </c>
    </row>
    <row r="22" spans="1:4" ht="24.95" customHeight="1" x14ac:dyDescent="0.2">
      <c r="A22" s="811" t="s">
        <v>35</v>
      </c>
      <c r="B22" s="820" t="s">
        <v>888</v>
      </c>
      <c r="C22" s="815">
        <v>800</v>
      </c>
      <c r="D22" s="815">
        <v>1000</v>
      </c>
    </row>
    <row r="23" spans="1:4" ht="24.95" customHeight="1" x14ac:dyDescent="0.2">
      <c r="A23" s="811" t="s">
        <v>36</v>
      </c>
      <c r="B23" s="820" t="s">
        <v>889</v>
      </c>
      <c r="C23" s="815">
        <v>250</v>
      </c>
      <c r="D23" s="815">
        <v>250</v>
      </c>
    </row>
    <row r="24" spans="1:4" ht="24.95" customHeight="1" x14ac:dyDescent="0.2">
      <c r="A24" s="811" t="s">
        <v>37</v>
      </c>
      <c r="B24" s="820" t="s">
        <v>890</v>
      </c>
      <c r="C24" s="815">
        <v>220</v>
      </c>
      <c r="D24" s="815">
        <v>220</v>
      </c>
    </row>
    <row r="25" spans="1:4" ht="24.95" customHeight="1" x14ac:dyDescent="0.2">
      <c r="A25" s="811" t="s">
        <v>38</v>
      </c>
      <c r="B25" s="820" t="s">
        <v>891</v>
      </c>
      <c r="C25" s="815">
        <v>200</v>
      </c>
      <c r="D25" s="815"/>
    </row>
    <row r="26" spans="1:4" ht="24.95" customHeight="1" x14ac:dyDescent="0.2">
      <c r="A26" s="811" t="s">
        <v>39</v>
      </c>
      <c r="B26" s="820" t="s">
        <v>892</v>
      </c>
      <c r="C26" s="815">
        <v>2000</v>
      </c>
      <c r="D26" s="815">
        <v>1000</v>
      </c>
    </row>
    <row r="27" spans="1:4" ht="24.95" customHeight="1" x14ac:dyDescent="0.2">
      <c r="A27" s="811" t="s">
        <v>40</v>
      </c>
      <c r="B27" s="820" t="s">
        <v>922</v>
      </c>
      <c r="C27" s="815"/>
      <c r="D27" s="815"/>
    </row>
    <row r="28" spans="1:4" ht="24.95" customHeight="1" x14ac:dyDescent="0.2">
      <c r="A28" s="811" t="s">
        <v>41</v>
      </c>
      <c r="B28" s="821" t="s">
        <v>893</v>
      </c>
      <c r="C28" s="816">
        <f>SUM(C22:C26)</f>
        <v>3470</v>
      </c>
      <c r="D28" s="816">
        <f>SUM(D22:D27)</f>
        <v>2470</v>
      </c>
    </row>
    <row r="29" spans="1:4" ht="24.95" customHeight="1" thickBot="1" x14ac:dyDescent="0.25">
      <c r="A29" s="812" t="s">
        <v>42</v>
      </c>
      <c r="B29" s="823" t="s">
        <v>894</v>
      </c>
      <c r="C29" s="817">
        <f>C8+C21+C28</f>
        <v>24131</v>
      </c>
      <c r="D29" s="817">
        <f>D8+D21+D28</f>
        <v>24631</v>
      </c>
    </row>
    <row r="31" spans="1:4" ht="24.95" customHeight="1" x14ac:dyDescent="0.2">
      <c r="A31" s="604" t="s">
        <v>895</v>
      </c>
      <c r="B31" s="601" t="s">
        <v>879</v>
      </c>
      <c r="C31" s="605">
        <v>1600</v>
      </c>
      <c r="D31" s="605">
        <v>1600</v>
      </c>
    </row>
    <row r="32" spans="1:4" ht="24.95" customHeight="1" x14ac:dyDescent="0.2">
      <c r="A32" s="604" t="s">
        <v>895</v>
      </c>
      <c r="B32" s="603" t="s">
        <v>884</v>
      </c>
      <c r="C32" s="605">
        <v>2000</v>
      </c>
      <c r="D32" s="605">
        <v>1000</v>
      </c>
    </row>
    <row r="33" spans="1:4" ht="24.95" customHeight="1" x14ac:dyDescent="0.2">
      <c r="A33" s="604" t="s">
        <v>895</v>
      </c>
      <c r="B33" s="601" t="s">
        <v>922</v>
      </c>
      <c r="C33" s="602"/>
      <c r="D33" s="602">
        <v>2328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&amp;LBátaszék Város Önkormányzata&amp;R9. sz. tájékoztató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C39" sqref="C39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5.75" x14ac:dyDescent="0.25">
      <c r="A2" s="71" t="s">
        <v>149</v>
      </c>
    </row>
    <row r="4" spans="1:2" x14ac:dyDescent="0.2">
      <c r="A4" s="107"/>
      <c r="B4" s="107"/>
    </row>
    <row r="5" spans="1:2" s="124" customFormat="1" ht="15.75" x14ac:dyDescent="0.25">
      <c r="A5" s="71" t="s">
        <v>566</v>
      </c>
      <c r="B5" s="123"/>
    </row>
    <row r="6" spans="1:2" x14ac:dyDescent="0.2">
      <c r="A6" s="107"/>
      <c r="B6" s="107"/>
    </row>
    <row r="7" spans="1:2" x14ac:dyDescent="0.2">
      <c r="A7" s="107" t="s">
        <v>533</v>
      </c>
      <c r="B7" s="107" t="s">
        <v>478</v>
      </c>
    </row>
    <row r="8" spans="1:2" x14ac:dyDescent="0.2">
      <c r="A8" s="107" t="s">
        <v>534</v>
      </c>
      <c r="B8" s="107" t="s">
        <v>479</v>
      </c>
    </row>
    <row r="9" spans="1:2" x14ac:dyDescent="0.2">
      <c r="A9" s="107" t="s">
        <v>535</v>
      </c>
      <c r="B9" s="107" t="s">
        <v>480</v>
      </c>
    </row>
    <row r="10" spans="1:2" x14ac:dyDescent="0.2">
      <c r="A10" s="107"/>
      <c r="B10" s="107"/>
    </row>
    <row r="11" spans="1:2" x14ac:dyDescent="0.2">
      <c r="A11" s="107"/>
      <c r="B11" s="107"/>
    </row>
    <row r="12" spans="1:2" s="124" customFormat="1" ht="15.75" x14ac:dyDescent="0.25">
      <c r="A12" s="71" t="str">
        <f>+CONCATENATE(LEFT(A5,4),". évi előirányzat KIADÁSOK")</f>
        <v>2019. évi előirányzat KIADÁSOK</v>
      </c>
      <c r="B12" s="123"/>
    </row>
    <row r="13" spans="1:2" x14ac:dyDescent="0.2">
      <c r="A13" s="107"/>
      <c r="B13" s="107"/>
    </row>
    <row r="14" spans="1:2" x14ac:dyDescent="0.2">
      <c r="A14" s="107" t="s">
        <v>536</v>
      </c>
      <c r="B14" s="107" t="s">
        <v>481</v>
      </c>
    </row>
    <row r="15" spans="1:2" x14ac:dyDescent="0.2">
      <c r="A15" s="107" t="s">
        <v>537</v>
      </c>
      <c r="B15" s="107" t="s">
        <v>482</v>
      </c>
    </row>
    <row r="16" spans="1:2" x14ac:dyDescent="0.2">
      <c r="A16" s="107" t="s">
        <v>538</v>
      </c>
      <c r="B16" s="107" t="s">
        <v>483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opLeftCell="C19" zoomScaleNormal="100" workbookViewId="0">
      <selection activeCell="N9" sqref="N9"/>
    </sheetView>
  </sheetViews>
  <sheetFormatPr defaultRowHeight="24.95" customHeight="1" x14ac:dyDescent="0.2"/>
  <cols>
    <col min="1" max="1" width="12.5" customWidth="1"/>
    <col min="2" max="2" width="16.6640625" customWidth="1"/>
    <col min="3" max="3" width="57.83203125" customWidth="1"/>
    <col min="4" max="4" width="22.6640625" customWidth="1"/>
  </cols>
  <sheetData>
    <row r="1" spans="1:5" ht="45.75" customHeight="1" x14ac:dyDescent="0.25">
      <c r="A1" s="615" t="s">
        <v>920</v>
      </c>
      <c r="B1" s="824" t="s">
        <v>921</v>
      </c>
      <c r="C1" s="829" t="s">
        <v>896</v>
      </c>
      <c r="D1" s="838" t="s">
        <v>897</v>
      </c>
      <c r="E1" s="606"/>
    </row>
    <row r="2" spans="1:5" ht="24.95" customHeight="1" x14ac:dyDescent="0.25">
      <c r="A2" s="607"/>
      <c r="B2" s="825" t="s">
        <v>898</v>
      </c>
      <c r="C2" s="830" t="s">
        <v>899</v>
      </c>
      <c r="D2" s="839">
        <v>2500</v>
      </c>
      <c r="E2" s="606" t="s">
        <v>900</v>
      </c>
    </row>
    <row r="3" spans="1:5" ht="24.95" customHeight="1" x14ac:dyDescent="0.25">
      <c r="A3" s="608"/>
      <c r="B3" s="825" t="s">
        <v>898</v>
      </c>
      <c r="C3" s="830" t="s">
        <v>901</v>
      </c>
      <c r="D3" s="839">
        <v>1250</v>
      </c>
      <c r="E3" s="606" t="s">
        <v>900</v>
      </c>
    </row>
    <row r="4" spans="1:5" ht="36" customHeight="1" x14ac:dyDescent="0.25">
      <c r="A4" s="608"/>
      <c r="B4" s="825"/>
      <c r="C4" s="831" t="s">
        <v>1004</v>
      </c>
      <c r="D4" s="839">
        <v>3147</v>
      </c>
      <c r="E4" s="606" t="s">
        <v>904</v>
      </c>
    </row>
    <row r="5" spans="1:5" ht="24.95" customHeight="1" x14ac:dyDescent="0.25">
      <c r="A5" s="608"/>
      <c r="B5" s="825"/>
      <c r="C5" s="831" t="s">
        <v>1003</v>
      </c>
      <c r="D5" s="839">
        <v>1930</v>
      </c>
      <c r="E5" s="606" t="s">
        <v>904</v>
      </c>
    </row>
    <row r="6" spans="1:5" ht="24.95" customHeight="1" x14ac:dyDescent="0.25">
      <c r="A6" s="608"/>
      <c r="B6" s="825"/>
      <c r="C6" s="830" t="s">
        <v>1001</v>
      </c>
      <c r="D6" s="839">
        <v>5435</v>
      </c>
      <c r="E6" s="606" t="s">
        <v>904</v>
      </c>
    </row>
    <row r="7" spans="1:5" ht="24.95" customHeight="1" x14ac:dyDescent="0.25">
      <c r="A7" s="608"/>
      <c r="B7" s="825"/>
      <c r="C7" s="830" t="s">
        <v>1002</v>
      </c>
      <c r="D7" s="839">
        <v>500</v>
      </c>
      <c r="E7" s="606" t="s">
        <v>904</v>
      </c>
    </row>
    <row r="8" spans="1:5" ht="24.95" customHeight="1" x14ac:dyDescent="0.25">
      <c r="A8" s="608" t="s">
        <v>950</v>
      </c>
      <c r="B8" s="825" t="s">
        <v>898</v>
      </c>
      <c r="C8" s="830" t="s">
        <v>949</v>
      </c>
      <c r="D8" s="839">
        <v>5997</v>
      </c>
      <c r="E8" s="606"/>
    </row>
    <row r="9" spans="1:5" ht="24.95" customHeight="1" x14ac:dyDescent="0.25">
      <c r="A9" s="608" t="s">
        <v>952</v>
      </c>
      <c r="B9" s="825" t="s">
        <v>898</v>
      </c>
      <c r="C9" s="830" t="s">
        <v>951</v>
      </c>
      <c r="D9" s="839">
        <v>1664</v>
      </c>
      <c r="E9" s="606"/>
    </row>
    <row r="10" spans="1:5" ht="24.95" customHeight="1" x14ac:dyDescent="0.25">
      <c r="A10" s="608"/>
      <c r="B10" s="825" t="s">
        <v>898</v>
      </c>
      <c r="C10" s="830" t="s">
        <v>957</v>
      </c>
      <c r="D10" s="839">
        <v>1000</v>
      </c>
      <c r="E10" s="606"/>
    </row>
    <row r="11" spans="1:5" ht="24.95" customHeight="1" x14ac:dyDescent="0.25">
      <c r="A11" s="608"/>
      <c r="B11" s="825" t="s">
        <v>898</v>
      </c>
      <c r="C11" s="830" t="s">
        <v>958</v>
      </c>
      <c r="D11" s="839">
        <v>6000</v>
      </c>
      <c r="E11" s="606"/>
    </row>
    <row r="12" spans="1:5" ht="24.95" customHeight="1" x14ac:dyDescent="0.25">
      <c r="A12" s="608"/>
      <c r="B12" s="825" t="s">
        <v>898</v>
      </c>
      <c r="C12" s="830" t="s">
        <v>902</v>
      </c>
      <c r="D12" s="840">
        <v>3000</v>
      </c>
      <c r="E12" s="606" t="s">
        <v>900</v>
      </c>
    </row>
    <row r="13" spans="1:5" ht="24.95" customHeight="1" x14ac:dyDescent="0.25">
      <c r="A13" s="608"/>
      <c r="B13" s="825" t="s">
        <v>898</v>
      </c>
      <c r="C13" s="830" t="s">
        <v>924</v>
      </c>
      <c r="D13" s="840">
        <v>3500</v>
      </c>
      <c r="E13" s="606"/>
    </row>
    <row r="14" spans="1:5" ht="24.95" customHeight="1" x14ac:dyDescent="0.25">
      <c r="A14" s="608"/>
      <c r="B14" s="825" t="s">
        <v>898</v>
      </c>
      <c r="C14" s="831" t="s">
        <v>903</v>
      </c>
      <c r="D14" s="839">
        <v>5083</v>
      </c>
      <c r="E14" s="606" t="s">
        <v>904</v>
      </c>
    </row>
    <row r="15" spans="1:5" ht="24.95" customHeight="1" x14ac:dyDescent="0.25">
      <c r="A15" s="608"/>
      <c r="B15" s="825" t="s">
        <v>898</v>
      </c>
      <c r="C15" s="831" t="s">
        <v>905</v>
      </c>
      <c r="D15" s="839"/>
      <c r="E15" s="606" t="s">
        <v>900</v>
      </c>
    </row>
    <row r="16" spans="1:5" ht="24.95" customHeight="1" x14ac:dyDescent="0.25">
      <c r="A16" s="608"/>
      <c r="B16" s="825" t="s">
        <v>898</v>
      </c>
      <c r="C16" s="831" t="s">
        <v>906</v>
      </c>
      <c r="D16" s="840">
        <v>10000</v>
      </c>
      <c r="E16" s="606" t="s">
        <v>900</v>
      </c>
    </row>
    <row r="17" spans="1:22" ht="24.95" customHeight="1" x14ac:dyDescent="0.25">
      <c r="A17" s="608"/>
      <c r="B17" s="825" t="s">
        <v>898</v>
      </c>
      <c r="C17" s="831" t="s">
        <v>907</v>
      </c>
      <c r="D17" s="839">
        <v>5542</v>
      </c>
      <c r="E17" s="606" t="s">
        <v>904</v>
      </c>
    </row>
    <row r="18" spans="1:22" ht="24.95" customHeight="1" x14ac:dyDescent="0.25">
      <c r="A18" s="607"/>
      <c r="B18" s="825" t="s">
        <v>898</v>
      </c>
      <c r="C18" s="831" t="s">
        <v>908</v>
      </c>
      <c r="D18" s="839">
        <v>500</v>
      </c>
      <c r="E18" s="606" t="s">
        <v>904</v>
      </c>
    </row>
    <row r="19" spans="1:22" ht="24.95" customHeight="1" x14ac:dyDescent="0.25">
      <c r="A19" s="607"/>
      <c r="B19" s="825" t="s">
        <v>898</v>
      </c>
      <c r="C19" s="831" t="s">
        <v>909</v>
      </c>
      <c r="D19" s="839">
        <v>1000</v>
      </c>
      <c r="E19" s="606" t="s">
        <v>904</v>
      </c>
    </row>
    <row r="20" spans="1:22" ht="24.95" customHeight="1" x14ac:dyDescent="0.25">
      <c r="A20" s="607"/>
      <c r="B20" s="825" t="s">
        <v>898</v>
      </c>
      <c r="C20" s="832" t="s">
        <v>910</v>
      </c>
      <c r="D20" s="841">
        <v>9625</v>
      </c>
      <c r="E20" s="606" t="s">
        <v>904</v>
      </c>
    </row>
    <row r="21" spans="1:22" ht="24.95" customHeight="1" x14ac:dyDescent="0.25">
      <c r="A21" s="607"/>
      <c r="B21" s="825"/>
      <c r="C21" s="832" t="s">
        <v>1010</v>
      </c>
      <c r="D21" s="841">
        <v>300</v>
      </c>
      <c r="E21" s="606" t="s">
        <v>904</v>
      </c>
    </row>
    <row r="22" spans="1:22" ht="30.75" customHeight="1" x14ac:dyDescent="0.25">
      <c r="A22" s="607"/>
      <c r="B22" s="825"/>
      <c r="C22" s="832" t="s">
        <v>1011</v>
      </c>
      <c r="D22" s="841">
        <v>162</v>
      </c>
      <c r="E22" s="606" t="s">
        <v>904</v>
      </c>
    </row>
    <row r="23" spans="1:22" ht="30.75" customHeight="1" x14ac:dyDescent="0.25">
      <c r="A23" s="607"/>
      <c r="B23" s="825"/>
      <c r="C23" s="832" t="s">
        <v>1012</v>
      </c>
      <c r="D23" s="841">
        <v>300</v>
      </c>
      <c r="E23" s="606" t="s">
        <v>904</v>
      </c>
    </row>
    <row r="24" spans="1:22" ht="24.95" customHeight="1" x14ac:dyDescent="0.25">
      <c r="A24" s="609"/>
      <c r="B24" s="826" t="s">
        <v>898</v>
      </c>
      <c r="C24" s="833" t="s">
        <v>911</v>
      </c>
      <c r="D24" s="842">
        <f>SUM(D2:D23)</f>
        <v>68435</v>
      </c>
      <c r="E24" s="606"/>
      <c r="V24" s="686"/>
    </row>
    <row r="25" spans="1:22" ht="24.95" customHeight="1" x14ac:dyDescent="0.25">
      <c r="A25" s="607"/>
      <c r="B25" s="610" t="s">
        <v>912</v>
      </c>
      <c r="C25" s="834" t="s">
        <v>913</v>
      </c>
      <c r="D25" s="843">
        <v>150</v>
      </c>
      <c r="E25" s="606" t="s">
        <v>900</v>
      </c>
    </row>
    <row r="26" spans="1:22" ht="24.95" customHeight="1" x14ac:dyDescent="0.25">
      <c r="A26" s="607"/>
      <c r="B26" s="610" t="s">
        <v>912</v>
      </c>
      <c r="C26" s="834" t="s">
        <v>914</v>
      </c>
      <c r="D26" s="843">
        <v>60</v>
      </c>
      <c r="E26" s="606" t="s">
        <v>900</v>
      </c>
    </row>
    <row r="27" spans="1:22" ht="24.95" customHeight="1" x14ac:dyDescent="0.25">
      <c r="A27" s="607"/>
      <c r="B27" s="610" t="s">
        <v>912</v>
      </c>
      <c r="C27" s="834" t="s">
        <v>915</v>
      </c>
      <c r="D27" s="843">
        <v>150</v>
      </c>
      <c r="E27" s="606" t="s">
        <v>900</v>
      </c>
    </row>
    <row r="28" spans="1:22" ht="24.95" customHeight="1" x14ac:dyDescent="0.25">
      <c r="A28" s="607"/>
      <c r="B28" s="610" t="s">
        <v>912</v>
      </c>
      <c r="C28" s="834" t="s">
        <v>916</v>
      </c>
      <c r="D28" s="843">
        <v>1000</v>
      </c>
      <c r="E28" s="606" t="s">
        <v>900</v>
      </c>
    </row>
    <row r="29" spans="1:22" ht="24.95" customHeight="1" x14ac:dyDescent="0.25">
      <c r="A29" s="607"/>
      <c r="B29" s="610" t="s">
        <v>912</v>
      </c>
      <c r="C29" s="834" t="s">
        <v>917</v>
      </c>
      <c r="D29" s="843">
        <v>6500</v>
      </c>
      <c r="E29" s="606" t="s">
        <v>904</v>
      </c>
    </row>
    <row r="30" spans="1:22" ht="24.95" customHeight="1" x14ac:dyDescent="0.25">
      <c r="A30" s="607"/>
      <c r="B30" s="610"/>
      <c r="C30" s="832" t="s">
        <v>1009</v>
      </c>
      <c r="D30" s="841">
        <v>800</v>
      </c>
      <c r="E30" s="606" t="s">
        <v>900</v>
      </c>
    </row>
    <row r="31" spans="1:22" ht="24.95" customHeight="1" x14ac:dyDescent="0.25">
      <c r="A31" s="607"/>
      <c r="B31" s="610"/>
      <c r="C31" s="835"/>
      <c r="D31" s="844"/>
      <c r="E31" s="606"/>
    </row>
    <row r="32" spans="1:22" ht="24.95" customHeight="1" x14ac:dyDescent="0.25">
      <c r="A32" s="612"/>
      <c r="B32" s="827" t="s">
        <v>912</v>
      </c>
      <c r="C32" s="836" t="s">
        <v>918</v>
      </c>
      <c r="D32" s="845">
        <f>SUM(D25:D31)</f>
        <v>8660</v>
      </c>
      <c r="E32" s="606"/>
    </row>
    <row r="33" spans="1:5" ht="24.95" customHeight="1" thickBot="1" x14ac:dyDescent="0.3">
      <c r="A33" s="613"/>
      <c r="B33" s="828"/>
      <c r="C33" s="837" t="s">
        <v>919</v>
      </c>
      <c r="D33" s="846">
        <f>D24+D32</f>
        <v>77095</v>
      </c>
      <c r="E33" s="606"/>
    </row>
    <row r="36" spans="1:5" ht="24.95" customHeight="1" x14ac:dyDescent="0.25">
      <c r="A36" s="607" t="s">
        <v>956</v>
      </c>
      <c r="B36" s="610" t="s">
        <v>990</v>
      </c>
      <c r="C36" s="607" t="s">
        <v>955</v>
      </c>
      <c r="D36" s="611">
        <v>432</v>
      </c>
    </row>
    <row r="37" spans="1:5" ht="24.95" customHeight="1" x14ac:dyDescent="0.25">
      <c r="A37" s="607" t="s">
        <v>954</v>
      </c>
      <c r="B37" s="610" t="s">
        <v>991</v>
      </c>
      <c r="C37" s="607" t="s">
        <v>953</v>
      </c>
      <c r="D37" s="614">
        <v>1402</v>
      </c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&amp;LBátaszék Város Önkormányzat&amp;CCéltartalékok 2019. év&amp;R10. sz. tájékoztató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  <pageSetUpPr fitToPage="1"/>
  </sheetPr>
  <dimension ref="A1:C164"/>
  <sheetViews>
    <sheetView topLeftCell="A100" zoomScale="120" zoomScaleNormal="120" zoomScaleSheetLayoutView="100" workbookViewId="0">
      <selection activeCell="H106" sqref="H106"/>
    </sheetView>
  </sheetViews>
  <sheetFormatPr defaultRowHeight="15.75" x14ac:dyDescent="0.25"/>
  <cols>
    <col min="1" max="1" width="9.5" style="33" customWidth="1"/>
    <col min="2" max="2" width="99.33203125" style="33" customWidth="1"/>
    <col min="3" max="3" width="21.6640625" style="331" customWidth="1"/>
    <col min="4" max="4" width="9" style="33" customWidth="1"/>
    <col min="5" max="16384" width="9.33203125" style="33"/>
  </cols>
  <sheetData>
    <row r="1" spans="1:3" ht="18.75" customHeight="1" x14ac:dyDescent="0.25">
      <c r="A1" s="531"/>
      <c r="B1" s="881" t="str">
        <f>CONCATENATE("1.1. melléklet ",ALAPADATOK!A7," ",ALAPADATOK!B7," ",ALAPADATOK!C7," ",ALAPADATOK!D7," ",ALAPADATOK!E7," ",ALAPADATOK!F7," ",ALAPADATOK!G7," ",ALAPADATOK!H7)</f>
        <v>1.1. melléklet a … / 2019 ( … ) önkormányzati rendelethez</v>
      </c>
      <c r="C1" s="882"/>
    </row>
    <row r="2" spans="1:3" ht="21.95" customHeight="1" x14ac:dyDescent="0.25">
      <c r="A2" s="532"/>
      <c r="B2" s="533" t="str">
        <f>CONCATENATE(ALAPADATOK!A3)</f>
        <v>BÁTASZÉK VÁROS ÖNKORMÁNYZATA</v>
      </c>
      <c r="C2" s="534"/>
    </row>
    <row r="3" spans="1:3" ht="21.95" customHeight="1" x14ac:dyDescent="0.25">
      <c r="A3" s="534"/>
      <c r="B3" s="533" t="s">
        <v>567</v>
      </c>
      <c r="C3" s="534"/>
    </row>
    <row r="4" spans="1:3" ht="21.95" customHeight="1" x14ac:dyDescent="0.25">
      <c r="A4" s="534"/>
      <c r="B4" s="533" t="s">
        <v>568</v>
      </c>
      <c r="C4" s="534"/>
    </row>
    <row r="5" spans="1:3" ht="21.95" customHeight="1" x14ac:dyDescent="0.25">
      <c r="A5" s="531"/>
      <c r="B5" s="531"/>
      <c r="C5" s="535"/>
    </row>
    <row r="6" spans="1:3" ht="15.2" customHeight="1" x14ac:dyDescent="0.25">
      <c r="A6" s="883" t="s">
        <v>14</v>
      </c>
      <c r="B6" s="883"/>
      <c r="C6" s="883"/>
    </row>
    <row r="7" spans="1:3" ht="15.2" customHeight="1" thickBot="1" x14ac:dyDescent="0.3">
      <c r="A7" s="884" t="s">
        <v>150</v>
      </c>
      <c r="B7" s="884"/>
      <c r="C7" s="489" t="s">
        <v>552</v>
      </c>
    </row>
    <row r="8" spans="1:3" ht="24" customHeight="1" thickBot="1" x14ac:dyDescent="0.3">
      <c r="A8" s="536" t="s">
        <v>68</v>
      </c>
      <c r="B8" s="537" t="s">
        <v>16</v>
      </c>
      <c r="C8" s="538" t="str">
        <f>+CONCATENATE(LEFT(KV_ÖSSZEFÜGGÉSEK!A5,4),". évi előirányzat")</f>
        <v>2019. évi előirányzat</v>
      </c>
    </row>
    <row r="9" spans="1:3" s="34" customFormat="1" ht="12" customHeight="1" thickBot="1" x14ac:dyDescent="0.25">
      <c r="A9" s="473"/>
      <c r="B9" s="474" t="s">
        <v>484</v>
      </c>
      <c r="C9" s="475" t="s">
        <v>485</v>
      </c>
    </row>
    <row r="10" spans="1:3" s="1" customFormat="1" ht="12" customHeight="1" thickBot="1" x14ac:dyDescent="0.25">
      <c r="A10" s="20" t="s">
        <v>17</v>
      </c>
      <c r="B10" s="21" t="s">
        <v>249</v>
      </c>
      <c r="C10" s="254">
        <f>+C11+C12+C13+C14+C15+C16</f>
        <v>489562</v>
      </c>
    </row>
    <row r="11" spans="1:3" s="1" customFormat="1" ht="12" customHeight="1" x14ac:dyDescent="0.2">
      <c r="A11" s="15" t="s">
        <v>97</v>
      </c>
      <c r="B11" s="358" t="s">
        <v>250</v>
      </c>
      <c r="C11" s="257">
        <v>133820</v>
      </c>
    </row>
    <row r="12" spans="1:3" s="1" customFormat="1" ht="12" customHeight="1" x14ac:dyDescent="0.2">
      <c r="A12" s="14" t="s">
        <v>98</v>
      </c>
      <c r="B12" s="359" t="s">
        <v>251</v>
      </c>
      <c r="C12" s="256">
        <v>173418</v>
      </c>
    </row>
    <row r="13" spans="1:3" s="1" customFormat="1" ht="12" customHeight="1" x14ac:dyDescent="0.2">
      <c r="A13" s="14" t="s">
        <v>99</v>
      </c>
      <c r="B13" s="359" t="s">
        <v>539</v>
      </c>
      <c r="C13" s="256">
        <v>155004</v>
      </c>
    </row>
    <row r="14" spans="1:3" s="1" customFormat="1" ht="12" customHeight="1" x14ac:dyDescent="0.2">
      <c r="A14" s="14" t="s">
        <v>100</v>
      </c>
      <c r="B14" s="359" t="s">
        <v>253</v>
      </c>
      <c r="C14" s="256">
        <v>7910</v>
      </c>
    </row>
    <row r="15" spans="1:3" s="1" customFormat="1" ht="12" customHeight="1" x14ac:dyDescent="0.2">
      <c r="A15" s="14" t="s">
        <v>146</v>
      </c>
      <c r="B15" s="250" t="s">
        <v>423</v>
      </c>
      <c r="C15" s="256">
        <v>19410</v>
      </c>
    </row>
    <row r="16" spans="1:3" s="1" customFormat="1" ht="12" customHeight="1" thickBot="1" x14ac:dyDescent="0.25">
      <c r="A16" s="16" t="s">
        <v>101</v>
      </c>
      <c r="B16" s="251" t="s">
        <v>424</v>
      </c>
      <c r="C16" s="256"/>
    </row>
    <row r="17" spans="1:3" s="1" customFormat="1" ht="12" customHeight="1" thickBot="1" x14ac:dyDescent="0.25">
      <c r="A17" s="20" t="s">
        <v>18</v>
      </c>
      <c r="B17" s="249" t="s">
        <v>254</v>
      </c>
      <c r="C17" s="254">
        <f>+C18+C19+C20+C21+C22</f>
        <v>91243</v>
      </c>
    </row>
    <row r="18" spans="1:3" s="1" customFormat="1" ht="12" customHeight="1" x14ac:dyDescent="0.2">
      <c r="A18" s="15" t="s">
        <v>103</v>
      </c>
      <c r="B18" s="358" t="s">
        <v>255</v>
      </c>
      <c r="C18" s="257"/>
    </row>
    <row r="19" spans="1:3" s="1" customFormat="1" ht="12" customHeight="1" x14ac:dyDescent="0.2">
      <c r="A19" s="14" t="s">
        <v>104</v>
      </c>
      <c r="B19" s="359" t="s">
        <v>256</v>
      </c>
      <c r="C19" s="256"/>
    </row>
    <row r="20" spans="1:3" s="1" customFormat="1" ht="12" customHeight="1" x14ac:dyDescent="0.2">
      <c r="A20" s="14" t="s">
        <v>105</v>
      </c>
      <c r="B20" s="359" t="s">
        <v>416</v>
      </c>
      <c r="C20" s="256"/>
    </row>
    <row r="21" spans="1:3" s="1" customFormat="1" ht="12" customHeight="1" x14ac:dyDescent="0.2">
      <c r="A21" s="14" t="s">
        <v>106</v>
      </c>
      <c r="B21" s="359" t="s">
        <v>417</v>
      </c>
      <c r="C21" s="256"/>
    </row>
    <row r="22" spans="1:3" s="1" customFormat="1" ht="12" customHeight="1" x14ac:dyDescent="0.2">
      <c r="A22" s="14" t="s">
        <v>107</v>
      </c>
      <c r="B22" s="359" t="s">
        <v>561</v>
      </c>
      <c r="C22" s="256">
        <v>91243</v>
      </c>
    </row>
    <row r="23" spans="1:3" s="1" customFormat="1" ht="12" customHeight="1" thickBot="1" x14ac:dyDescent="0.25">
      <c r="A23" s="16" t="s">
        <v>116</v>
      </c>
      <c r="B23" s="251" t="s">
        <v>258</v>
      </c>
      <c r="C23" s="258"/>
    </row>
    <row r="24" spans="1:3" s="1" customFormat="1" ht="12" customHeight="1" thickBot="1" x14ac:dyDescent="0.25">
      <c r="A24" s="20" t="s">
        <v>19</v>
      </c>
      <c r="B24" s="21" t="s">
        <v>259</v>
      </c>
      <c r="C24" s="254">
        <f>+C25+C26+C27+C28+C29</f>
        <v>179656</v>
      </c>
    </row>
    <row r="25" spans="1:3" s="1" customFormat="1" ht="12" customHeight="1" x14ac:dyDescent="0.2">
      <c r="A25" s="15" t="s">
        <v>86</v>
      </c>
      <c r="B25" s="358" t="s">
        <v>260</v>
      </c>
      <c r="C25" s="257"/>
    </row>
    <row r="26" spans="1:3" s="1" customFormat="1" ht="12" customHeight="1" x14ac:dyDescent="0.2">
      <c r="A26" s="14" t="s">
        <v>87</v>
      </c>
      <c r="B26" s="359" t="s">
        <v>261</v>
      </c>
      <c r="C26" s="256"/>
    </row>
    <row r="27" spans="1:3" s="1" customFormat="1" ht="12" customHeight="1" x14ac:dyDescent="0.2">
      <c r="A27" s="14" t="s">
        <v>88</v>
      </c>
      <c r="B27" s="359" t="s">
        <v>418</v>
      </c>
      <c r="C27" s="256"/>
    </row>
    <row r="28" spans="1:3" s="1" customFormat="1" ht="12" customHeight="1" x14ac:dyDescent="0.2">
      <c r="A28" s="14" t="s">
        <v>89</v>
      </c>
      <c r="B28" s="359" t="s">
        <v>419</v>
      </c>
      <c r="C28" s="256"/>
    </row>
    <row r="29" spans="1:3" s="1" customFormat="1" ht="12" customHeight="1" x14ac:dyDescent="0.2">
      <c r="A29" s="14" t="s">
        <v>169</v>
      </c>
      <c r="B29" s="359" t="s">
        <v>262</v>
      </c>
      <c r="C29" s="256">
        <v>179656</v>
      </c>
    </row>
    <row r="30" spans="1:3" s="467" customFormat="1" ht="12" customHeight="1" thickBot="1" x14ac:dyDescent="0.25">
      <c r="A30" s="476" t="s">
        <v>170</v>
      </c>
      <c r="B30" s="465" t="s">
        <v>556</v>
      </c>
      <c r="C30" s="466">
        <v>125068</v>
      </c>
    </row>
    <row r="31" spans="1:3" s="1" customFormat="1" ht="12" customHeight="1" thickBot="1" x14ac:dyDescent="0.25">
      <c r="A31" s="20" t="s">
        <v>171</v>
      </c>
      <c r="B31" s="21" t="s">
        <v>540</v>
      </c>
      <c r="C31" s="260">
        <f>SUM(C32:C38)</f>
        <v>316805</v>
      </c>
    </row>
    <row r="32" spans="1:3" s="1" customFormat="1" ht="12" customHeight="1" x14ac:dyDescent="0.2">
      <c r="A32" s="15" t="s">
        <v>265</v>
      </c>
      <c r="B32" s="358" t="s">
        <v>544</v>
      </c>
      <c r="C32" s="257"/>
    </row>
    <row r="33" spans="1:3" s="1" customFormat="1" ht="12" customHeight="1" x14ac:dyDescent="0.2">
      <c r="A33" s="14" t="s">
        <v>266</v>
      </c>
      <c r="B33" s="359" t="s">
        <v>962</v>
      </c>
      <c r="C33" s="256">
        <v>32000</v>
      </c>
    </row>
    <row r="34" spans="1:3" s="1" customFormat="1" ht="12" customHeight="1" x14ac:dyDescent="0.2">
      <c r="A34" s="14" t="s">
        <v>267</v>
      </c>
      <c r="B34" s="359" t="s">
        <v>546</v>
      </c>
      <c r="C34" s="256">
        <v>262000</v>
      </c>
    </row>
    <row r="35" spans="1:3" s="1" customFormat="1" ht="12" customHeight="1" x14ac:dyDescent="0.2">
      <c r="A35" s="14" t="s">
        <v>268</v>
      </c>
      <c r="B35" s="359" t="s">
        <v>547</v>
      </c>
      <c r="C35" s="256">
        <v>200</v>
      </c>
    </row>
    <row r="36" spans="1:3" s="1" customFormat="1" ht="12" customHeight="1" x14ac:dyDescent="0.2">
      <c r="A36" s="14" t="s">
        <v>541</v>
      </c>
      <c r="B36" s="359" t="s">
        <v>269</v>
      </c>
      <c r="C36" s="256">
        <v>21000</v>
      </c>
    </row>
    <row r="37" spans="1:3" s="1" customFormat="1" ht="12" customHeight="1" x14ac:dyDescent="0.2">
      <c r="A37" s="14" t="s">
        <v>542</v>
      </c>
      <c r="B37" s="359" t="s">
        <v>270</v>
      </c>
      <c r="C37" s="256"/>
    </row>
    <row r="38" spans="1:3" s="1" customFormat="1" ht="12" customHeight="1" thickBot="1" x14ac:dyDescent="0.25">
      <c r="A38" s="16" t="s">
        <v>543</v>
      </c>
      <c r="B38" s="442" t="s">
        <v>271</v>
      </c>
      <c r="C38" s="258">
        <v>1605</v>
      </c>
    </row>
    <row r="39" spans="1:3" s="1" customFormat="1" ht="12" customHeight="1" thickBot="1" x14ac:dyDescent="0.25">
      <c r="A39" s="20" t="s">
        <v>21</v>
      </c>
      <c r="B39" s="21" t="s">
        <v>425</v>
      </c>
      <c r="C39" s="254">
        <f>SUM(C40:C50)</f>
        <v>245907</v>
      </c>
    </row>
    <row r="40" spans="1:3" s="1" customFormat="1" ht="12" customHeight="1" x14ac:dyDescent="0.2">
      <c r="A40" s="15" t="s">
        <v>90</v>
      </c>
      <c r="B40" s="358" t="s">
        <v>274</v>
      </c>
      <c r="C40" s="257">
        <v>15</v>
      </c>
    </row>
    <row r="41" spans="1:3" s="1" customFormat="1" ht="12" customHeight="1" x14ac:dyDescent="0.2">
      <c r="A41" s="14" t="s">
        <v>91</v>
      </c>
      <c r="B41" s="359" t="s">
        <v>275</v>
      </c>
      <c r="C41" s="256">
        <v>15545</v>
      </c>
    </row>
    <row r="42" spans="1:3" s="1" customFormat="1" ht="12" customHeight="1" x14ac:dyDescent="0.2">
      <c r="A42" s="14" t="s">
        <v>92</v>
      </c>
      <c r="B42" s="359" t="s">
        <v>276</v>
      </c>
      <c r="C42" s="256">
        <v>2590</v>
      </c>
    </row>
    <row r="43" spans="1:3" s="1" customFormat="1" ht="12" customHeight="1" x14ac:dyDescent="0.2">
      <c r="A43" s="14" t="s">
        <v>173</v>
      </c>
      <c r="B43" s="359" t="s">
        <v>277</v>
      </c>
      <c r="C43" s="256">
        <v>8000</v>
      </c>
    </row>
    <row r="44" spans="1:3" s="1" customFormat="1" ht="12" customHeight="1" x14ac:dyDescent="0.2">
      <c r="A44" s="14" t="s">
        <v>174</v>
      </c>
      <c r="B44" s="359" t="s">
        <v>278</v>
      </c>
      <c r="C44" s="256"/>
    </row>
    <row r="45" spans="1:3" s="1" customFormat="1" ht="12" customHeight="1" x14ac:dyDescent="0.2">
      <c r="A45" s="14" t="s">
        <v>175</v>
      </c>
      <c r="B45" s="359" t="s">
        <v>279</v>
      </c>
      <c r="C45" s="256">
        <v>4808</v>
      </c>
    </row>
    <row r="46" spans="1:3" s="1" customFormat="1" ht="12" customHeight="1" x14ac:dyDescent="0.2">
      <c r="A46" s="14" t="s">
        <v>176</v>
      </c>
      <c r="B46" s="359" t="s">
        <v>280</v>
      </c>
      <c r="C46" s="256">
        <v>214923</v>
      </c>
    </row>
    <row r="47" spans="1:3" s="1" customFormat="1" ht="12" customHeight="1" x14ac:dyDescent="0.2">
      <c r="A47" s="14" t="s">
        <v>177</v>
      </c>
      <c r="B47" s="359" t="s">
        <v>548</v>
      </c>
      <c r="C47" s="256">
        <v>1</v>
      </c>
    </row>
    <row r="48" spans="1:3" s="1" customFormat="1" ht="12" customHeight="1" x14ac:dyDescent="0.2">
      <c r="A48" s="14" t="s">
        <v>272</v>
      </c>
      <c r="B48" s="359" t="s">
        <v>282</v>
      </c>
      <c r="C48" s="259"/>
    </row>
    <row r="49" spans="1:3" s="1" customFormat="1" ht="12" customHeight="1" x14ac:dyDescent="0.2">
      <c r="A49" s="16" t="s">
        <v>273</v>
      </c>
      <c r="B49" s="360" t="s">
        <v>427</v>
      </c>
      <c r="C49" s="349"/>
    </row>
    <row r="50" spans="1:3" s="1" customFormat="1" ht="12" customHeight="1" thickBot="1" x14ac:dyDescent="0.25">
      <c r="A50" s="16" t="s">
        <v>426</v>
      </c>
      <c r="B50" s="251" t="s">
        <v>283</v>
      </c>
      <c r="C50" s="349">
        <v>25</v>
      </c>
    </row>
    <row r="51" spans="1:3" s="1" customFormat="1" ht="12" customHeight="1" thickBot="1" x14ac:dyDescent="0.25">
      <c r="A51" s="20" t="s">
        <v>22</v>
      </c>
      <c r="B51" s="21" t="s">
        <v>284</v>
      </c>
      <c r="C51" s="254">
        <f>SUM(C52:C56)</f>
        <v>0</v>
      </c>
    </row>
    <row r="52" spans="1:3" s="1" customFormat="1" ht="12" customHeight="1" x14ac:dyDescent="0.2">
      <c r="A52" s="15" t="s">
        <v>93</v>
      </c>
      <c r="B52" s="358" t="s">
        <v>288</v>
      </c>
      <c r="C52" s="393"/>
    </row>
    <row r="53" spans="1:3" s="1" customFormat="1" ht="12" customHeight="1" x14ac:dyDescent="0.2">
      <c r="A53" s="14" t="s">
        <v>94</v>
      </c>
      <c r="B53" s="359" t="s">
        <v>289</v>
      </c>
      <c r="C53" s="259">
        <v>0</v>
      </c>
    </row>
    <row r="54" spans="1:3" s="1" customFormat="1" ht="12" customHeight="1" x14ac:dyDescent="0.2">
      <c r="A54" s="14" t="s">
        <v>285</v>
      </c>
      <c r="B54" s="359" t="s">
        <v>290</v>
      </c>
      <c r="C54" s="259"/>
    </row>
    <row r="55" spans="1:3" s="1" customFormat="1" ht="12" customHeight="1" x14ac:dyDescent="0.2">
      <c r="A55" s="14" t="s">
        <v>286</v>
      </c>
      <c r="B55" s="359" t="s">
        <v>291</v>
      </c>
      <c r="C55" s="259"/>
    </row>
    <row r="56" spans="1:3" s="1" customFormat="1" ht="12" customHeight="1" thickBot="1" x14ac:dyDescent="0.25">
      <c r="A56" s="16" t="s">
        <v>287</v>
      </c>
      <c r="B56" s="251" t="s">
        <v>292</v>
      </c>
      <c r="C56" s="349"/>
    </row>
    <row r="57" spans="1:3" s="1" customFormat="1" ht="12" customHeight="1" thickBot="1" x14ac:dyDescent="0.25">
      <c r="A57" s="20" t="s">
        <v>178</v>
      </c>
      <c r="B57" s="21" t="s">
        <v>293</v>
      </c>
      <c r="C57" s="254">
        <f>SUM(C58:C60)</f>
        <v>0</v>
      </c>
    </row>
    <row r="58" spans="1:3" s="1" customFormat="1" ht="12" customHeight="1" x14ac:dyDescent="0.2">
      <c r="A58" s="15" t="s">
        <v>95</v>
      </c>
      <c r="B58" s="358" t="s">
        <v>294</v>
      </c>
      <c r="C58" s="257"/>
    </row>
    <row r="59" spans="1:3" s="1" customFormat="1" ht="12" customHeight="1" x14ac:dyDescent="0.2">
      <c r="A59" s="14" t="s">
        <v>96</v>
      </c>
      <c r="B59" s="359" t="s">
        <v>420</v>
      </c>
      <c r="C59" s="256"/>
    </row>
    <row r="60" spans="1:3" s="1" customFormat="1" ht="12" customHeight="1" x14ac:dyDescent="0.2">
      <c r="A60" s="14" t="s">
        <v>297</v>
      </c>
      <c r="B60" s="359" t="s">
        <v>295</v>
      </c>
      <c r="C60" s="256"/>
    </row>
    <row r="61" spans="1:3" s="1" customFormat="1" ht="12" customHeight="1" thickBot="1" x14ac:dyDescent="0.25">
      <c r="A61" s="16" t="s">
        <v>298</v>
      </c>
      <c r="B61" s="251" t="s">
        <v>296</v>
      </c>
      <c r="C61" s="258"/>
    </row>
    <row r="62" spans="1:3" s="1" customFormat="1" ht="12" customHeight="1" thickBot="1" x14ac:dyDescent="0.25">
      <c r="A62" s="20" t="s">
        <v>24</v>
      </c>
      <c r="B62" s="249" t="s">
        <v>299</v>
      </c>
      <c r="C62" s="254">
        <f>SUM(C63:C65)</f>
        <v>4650</v>
      </c>
    </row>
    <row r="63" spans="1:3" s="1" customFormat="1" ht="12" customHeight="1" x14ac:dyDescent="0.2">
      <c r="A63" s="15" t="s">
        <v>179</v>
      </c>
      <c r="B63" s="358" t="s">
        <v>301</v>
      </c>
      <c r="C63" s="259"/>
    </row>
    <row r="64" spans="1:3" s="1" customFormat="1" ht="12" customHeight="1" x14ac:dyDescent="0.2">
      <c r="A64" s="14" t="s">
        <v>180</v>
      </c>
      <c r="B64" s="359" t="s">
        <v>421</v>
      </c>
      <c r="C64" s="259"/>
    </row>
    <row r="65" spans="1:3" s="1" customFormat="1" ht="12" customHeight="1" x14ac:dyDescent="0.2">
      <c r="A65" s="14" t="s">
        <v>228</v>
      </c>
      <c r="B65" s="359" t="s">
        <v>302</v>
      </c>
      <c r="C65" s="259">
        <v>4650</v>
      </c>
    </row>
    <row r="66" spans="1:3" s="1" customFormat="1" ht="12" customHeight="1" thickBot="1" x14ac:dyDescent="0.25">
      <c r="A66" s="16" t="s">
        <v>300</v>
      </c>
      <c r="B66" s="251" t="s">
        <v>303</v>
      </c>
      <c r="C66" s="259"/>
    </row>
    <row r="67" spans="1:3" s="1" customFormat="1" ht="12" customHeight="1" thickBot="1" x14ac:dyDescent="0.25">
      <c r="A67" s="417" t="s">
        <v>467</v>
      </c>
      <c r="B67" s="21" t="s">
        <v>304</v>
      </c>
      <c r="C67" s="260">
        <f>+C10+C17+C24+C31+C39+C51+C57+C62</f>
        <v>1327823</v>
      </c>
    </row>
    <row r="68" spans="1:3" s="1" customFormat="1" ht="12" customHeight="1" thickBot="1" x14ac:dyDescent="0.25">
      <c r="A68" s="396" t="s">
        <v>305</v>
      </c>
      <c r="B68" s="249" t="s">
        <v>306</v>
      </c>
      <c r="C68" s="254">
        <f>SUM(C69:C71)</f>
        <v>0</v>
      </c>
    </row>
    <row r="69" spans="1:3" s="1" customFormat="1" ht="12" customHeight="1" x14ac:dyDescent="0.2">
      <c r="A69" s="15" t="s">
        <v>333</v>
      </c>
      <c r="B69" s="358" t="s">
        <v>307</v>
      </c>
      <c r="C69" s="259"/>
    </row>
    <row r="70" spans="1:3" s="1" customFormat="1" ht="12" customHeight="1" x14ac:dyDescent="0.2">
      <c r="A70" s="14" t="s">
        <v>342</v>
      </c>
      <c r="B70" s="359" t="s">
        <v>308</v>
      </c>
      <c r="C70" s="259"/>
    </row>
    <row r="71" spans="1:3" s="1" customFormat="1" ht="12" customHeight="1" thickBot="1" x14ac:dyDescent="0.25">
      <c r="A71" s="16" t="s">
        <v>343</v>
      </c>
      <c r="B71" s="411" t="s">
        <v>557</v>
      </c>
      <c r="C71" s="259"/>
    </row>
    <row r="72" spans="1:3" s="1" customFormat="1" ht="12" customHeight="1" thickBot="1" x14ac:dyDescent="0.25">
      <c r="A72" s="396" t="s">
        <v>309</v>
      </c>
      <c r="B72" s="249" t="s">
        <v>310</v>
      </c>
      <c r="C72" s="254">
        <f>SUM(C73:C76)</f>
        <v>0</v>
      </c>
    </row>
    <row r="73" spans="1:3" s="1" customFormat="1" ht="12" customHeight="1" x14ac:dyDescent="0.2">
      <c r="A73" s="15" t="s">
        <v>147</v>
      </c>
      <c r="B73" s="358" t="s">
        <v>311</v>
      </c>
      <c r="C73" s="259"/>
    </row>
    <row r="74" spans="1:3" s="1" customFormat="1" ht="12" customHeight="1" x14ac:dyDescent="0.2">
      <c r="A74" s="14" t="s">
        <v>148</v>
      </c>
      <c r="B74" s="359" t="s">
        <v>558</v>
      </c>
      <c r="C74" s="259"/>
    </row>
    <row r="75" spans="1:3" s="1" customFormat="1" ht="12" customHeight="1" thickBot="1" x14ac:dyDescent="0.25">
      <c r="A75" s="16" t="s">
        <v>334</v>
      </c>
      <c r="B75" s="360" t="s">
        <v>312</v>
      </c>
      <c r="C75" s="349"/>
    </row>
    <row r="76" spans="1:3" s="1" customFormat="1" ht="12" customHeight="1" thickBot="1" x14ac:dyDescent="0.25">
      <c r="A76" s="478" t="s">
        <v>335</v>
      </c>
      <c r="B76" s="479" t="s">
        <v>559</v>
      </c>
      <c r="C76" s="480"/>
    </row>
    <row r="77" spans="1:3" s="1" customFormat="1" ht="12" customHeight="1" thickBot="1" x14ac:dyDescent="0.25">
      <c r="A77" s="396" t="s">
        <v>313</v>
      </c>
      <c r="B77" s="249" t="s">
        <v>314</v>
      </c>
      <c r="C77" s="254">
        <f>SUM(C78:C79)</f>
        <v>876390</v>
      </c>
    </row>
    <row r="78" spans="1:3" s="1" customFormat="1" ht="12" customHeight="1" thickBot="1" x14ac:dyDescent="0.25">
      <c r="A78" s="13" t="s">
        <v>336</v>
      </c>
      <c r="B78" s="477" t="s">
        <v>315</v>
      </c>
      <c r="C78" s="349">
        <v>876390</v>
      </c>
    </row>
    <row r="79" spans="1:3" s="1" customFormat="1" ht="12" customHeight="1" thickBot="1" x14ac:dyDescent="0.25">
      <c r="A79" s="478" t="s">
        <v>337</v>
      </c>
      <c r="B79" s="479" t="s">
        <v>316</v>
      </c>
      <c r="C79" s="480"/>
    </row>
    <row r="80" spans="1:3" s="1" customFormat="1" ht="12" customHeight="1" thickBot="1" x14ac:dyDescent="0.25">
      <c r="A80" s="396" t="s">
        <v>317</v>
      </c>
      <c r="B80" s="249" t="s">
        <v>318</v>
      </c>
      <c r="C80" s="254">
        <f>SUM(C81:C83)</f>
        <v>0</v>
      </c>
    </row>
    <row r="81" spans="1:3" s="1" customFormat="1" ht="12" customHeight="1" x14ac:dyDescent="0.2">
      <c r="A81" s="15" t="s">
        <v>338</v>
      </c>
      <c r="B81" s="358" t="s">
        <v>319</v>
      </c>
      <c r="C81" s="259"/>
    </row>
    <row r="82" spans="1:3" s="1" customFormat="1" ht="12" customHeight="1" x14ac:dyDescent="0.2">
      <c r="A82" s="14" t="s">
        <v>339</v>
      </c>
      <c r="B82" s="359" t="s">
        <v>320</v>
      </c>
      <c r="C82" s="259"/>
    </row>
    <row r="83" spans="1:3" s="1" customFormat="1" ht="12" customHeight="1" thickBot="1" x14ac:dyDescent="0.25">
      <c r="A83" s="18" t="s">
        <v>340</v>
      </c>
      <c r="B83" s="481" t="s">
        <v>560</v>
      </c>
      <c r="C83" s="482"/>
    </row>
    <row r="84" spans="1:3" s="1" customFormat="1" ht="12" customHeight="1" thickBot="1" x14ac:dyDescent="0.25">
      <c r="A84" s="396" t="s">
        <v>321</v>
      </c>
      <c r="B84" s="249" t="s">
        <v>341</v>
      </c>
      <c r="C84" s="254">
        <f>SUM(C85:C88)</f>
        <v>0</v>
      </c>
    </row>
    <row r="85" spans="1:3" s="1" customFormat="1" ht="12" customHeight="1" x14ac:dyDescent="0.2">
      <c r="A85" s="362" t="s">
        <v>322</v>
      </c>
      <c r="B85" s="358" t="s">
        <v>323</v>
      </c>
      <c r="C85" s="259"/>
    </row>
    <row r="86" spans="1:3" s="1" customFormat="1" ht="12" customHeight="1" x14ac:dyDescent="0.2">
      <c r="A86" s="363" t="s">
        <v>324</v>
      </c>
      <c r="B86" s="359" t="s">
        <v>325</v>
      </c>
      <c r="C86" s="259"/>
    </row>
    <row r="87" spans="1:3" s="1" customFormat="1" ht="12" customHeight="1" x14ac:dyDescent="0.2">
      <c r="A87" s="363" t="s">
        <v>326</v>
      </c>
      <c r="B87" s="359" t="s">
        <v>327</v>
      </c>
      <c r="C87" s="259"/>
    </row>
    <row r="88" spans="1:3" s="1" customFormat="1" ht="12" customHeight="1" thickBot="1" x14ac:dyDescent="0.25">
      <c r="A88" s="364" t="s">
        <v>328</v>
      </c>
      <c r="B88" s="251" t="s">
        <v>329</v>
      </c>
      <c r="C88" s="259"/>
    </row>
    <row r="89" spans="1:3" s="1" customFormat="1" ht="12" customHeight="1" thickBot="1" x14ac:dyDescent="0.25">
      <c r="A89" s="396" t="s">
        <v>330</v>
      </c>
      <c r="B89" s="249" t="s">
        <v>466</v>
      </c>
      <c r="C89" s="394"/>
    </row>
    <row r="90" spans="1:3" s="1" customFormat="1" ht="13.5" customHeight="1" thickBot="1" x14ac:dyDescent="0.25">
      <c r="A90" s="396" t="s">
        <v>332</v>
      </c>
      <c r="B90" s="249" t="s">
        <v>331</v>
      </c>
      <c r="C90" s="394"/>
    </row>
    <row r="91" spans="1:3" s="1" customFormat="1" ht="15.75" customHeight="1" thickBot="1" x14ac:dyDescent="0.25">
      <c r="A91" s="396" t="s">
        <v>344</v>
      </c>
      <c r="B91" s="365" t="s">
        <v>469</v>
      </c>
      <c r="C91" s="260">
        <f>+C68+C72+C77+C80+C84+C90+C89</f>
        <v>876390</v>
      </c>
    </row>
    <row r="92" spans="1:3" s="1" customFormat="1" ht="16.5" customHeight="1" thickBot="1" x14ac:dyDescent="0.25">
      <c r="A92" s="397" t="s">
        <v>468</v>
      </c>
      <c r="B92" s="366" t="s">
        <v>470</v>
      </c>
      <c r="C92" s="260">
        <f>+C67+C91</f>
        <v>2204213</v>
      </c>
    </row>
    <row r="93" spans="1:3" s="1" customFormat="1" ht="11.1" customHeight="1" x14ac:dyDescent="0.2">
      <c r="A93" s="5"/>
      <c r="B93" s="6"/>
      <c r="C93" s="261"/>
    </row>
    <row r="94" spans="1:3" ht="16.5" customHeight="1" x14ac:dyDescent="0.25">
      <c r="A94" s="880" t="s">
        <v>46</v>
      </c>
      <c r="B94" s="880"/>
      <c r="C94" s="880"/>
    </row>
    <row r="95" spans="1:3" ht="16.5" customHeight="1" thickBot="1" x14ac:dyDescent="0.3">
      <c r="A95" s="885" t="s">
        <v>151</v>
      </c>
      <c r="B95" s="885"/>
      <c r="C95" s="490" t="str">
        <f>C7</f>
        <v>Forintban!</v>
      </c>
    </row>
    <row r="96" spans="1:3" ht="38.1" customHeight="1" thickBot="1" x14ac:dyDescent="0.3">
      <c r="A96" s="470" t="s">
        <v>68</v>
      </c>
      <c r="B96" s="471" t="s">
        <v>47</v>
      </c>
      <c r="C96" s="472" t="str">
        <f>+C8</f>
        <v>2019. évi előirányzat</v>
      </c>
    </row>
    <row r="97" spans="1:3" s="34" customFormat="1" ht="12" customHeight="1" thickBot="1" x14ac:dyDescent="0.25">
      <c r="A97" s="470"/>
      <c r="B97" s="471" t="s">
        <v>484</v>
      </c>
      <c r="C97" s="472" t="s">
        <v>485</v>
      </c>
    </row>
    <row r="98" spans="1:3" ht="12" customHeight="1" thickBot="1" x14ac:dyDescent="0.3">
      <c r="A98" s="22" t="s">
        <v>17</v>
      </c>
      <c r="B98" s="26" t="s">
        <v>428</v>
      </c>
      <c r="C98" s="253">
        <f>C99+C100+C101+C102+C103+C116</f>
        <v>1342393</v>
      </c>
    </row>
    <row r="99" spans="1:3" ht="12" customHeight="1" x14ac:dyDescent="0.25">
      <c r="A99" s="17" t="s">
        <v>97</v>
      </c>
      <c r="B99" s="10" t="s">
        <v>48</v>
      </c>
      <c r="C99" s="255">
        <v>177288</v>
      </c>
    </row>
    <row r="100" spans="1:3" ht="12" customHeight="1" x14ac:dyDescent="0.25">
      <c r="A100" s="14" t="s">
        <v>98</v>
      </c>
      <c r="B100" s="8" t="s">
        <v>181</v>
      </c>
      <c r="C100" s="256">
        <v>33247</v>
      </c>
    </row>
    <row r="101" spans="1:3" ht="12" customHeight="1" x14ac:dyDescent="0.25">
      <c r="A101" s="14" t="s">
        <v>99</v>
      </c>
      <c r="B101" s="8" t="s">
        <v>138</v>
      </c>
      <c r="C101" s="258">
        <v>464611</v>
      </c>
    </row>
    <row r="102" spans="1:3" ht="12" customHeight="1" x14ac:dyDescent="0.25">
      <c r="A102" s="14" t="s">
        <v>100</v>
      </c>
      <c r="B102" s="11" t="s">
        <v>182</v>
      </c>
      <c r="C102" s="258">
        <v>24631</v>
      </c>
    </row>
    <row r="103" spans="1:3" ht="12" customHeight="1" x14ac:dyDescent="0.25">
      <c r="A103" s="14" t="s">
        <v>111</v>
      </c>
      <c r="B103" s="19" t="s">
        <v>183</v>
      </c>
      <c r="C103" s="258">
        <v>550477</v>
      </c>
    </row>
    <row r="104" spans="1:3" ht="12" customHeight="1" x14ac:dyDescent="0.25">
      <c r="A104" s="14" t="s">
        <v>101</v>
      </c>
      <c r="B104" s="8" t="s">
        <v>433</v>
      </c>
      <c r="C104" s="258"/>
    </row>
    <row r="105" spans="1:3" ht="12" customHeight="1" x14ac:dyDescent="0.25">
      <c r="A105" s="14" t="s">
        <v>102</v>
      </c>
      <c r="B105" s="121" t="s">
        <v>432</v>
      </c>
      <c r="C105" s="258"/>
    </row>
    <row r="106" spans="1:3" ht="12" customHeight="1" x14ac:dyDescent="0.25">
      <c r="A106" s="14" t="s">
        <v>112</v>
      </c>
      <c r="B106" s="121" t="s">
        <v>431</v>
      </c>
      <c r="C106" s="258"/>
    </row>
    <row r="107" spans="1:3" ht="12" customHeight="1" x14ac:dyDescent="0.25">
      <c r="A107" s="14" t="s">
        <v>113</v>
      </c>
      <c r="B107" s="119" t="s">
        <v>347</v>
      </c>
      <c r="C107" s="258"/>
    </row>
    <row r="108" spans="1:3" ht="12" customHeight="1" x14ac:dyDescent="0.25">
      <c r="A108" s="14" t="s">
        <v>114</v>
      </c>
      <c r="B108" s="120" t="s">
        <v>348</v>
      </c>
      <c r="C108" s="258"/>
    </row>
    <row r="109" spans="1:3" ht="12" customHeight="1" x14ac:dyDescent="0.25">
      <c r="A109" s="14" t="s">
        <v>115</v>
      </c>
      <c r="B109" s="120" t="s">
        <v>349</v>
      </c>
      <c r="C109" s="258"/>
    </row>
    <row r="110" spans="1:3" ht="12" customHeight="1" x14ac:dyDescent="0.25">
      <c r="A110" s="14" t="s">
        <v>117</v>
      </c>
      <c r="B110" s="119" t="s">
        <v>350</v>
      </c>
      <c r="C110" s="258">
        <v>387334</v>
      </c>
    </row>
    <row r="111" spans="1:3" ht="12" customHeight="1" x14ac:dyDescent="0.25">
      <c r="A111" s="14" t="s">
        <v>184</v>
      </c>
      <c r="B111" s="119" t="s">
        <v>351</v>
      </c>
      <c r="C111" s="258"/>
    </row>
    <row r="112" spans="1:3" ht="12" customHeight="1" x14ac:dyDescent="0.25">
      <c r="A112" s="14" t="s">
        <v>345</v>
      </c>
      <c r="B112" s="120" t="s">
        <v>352</v>
      </c>
      <c r="C112" s="258"/>
    </row>
    <row r="113" spans="1:3" ht="12" customHeight="1" x14ac:dyDescent="0.25">
      <c r="A113" s="13" t="s">
        <v>346</v>
      </c>
      <c r="B113" s="121" t="s">
        <v>353</v>
      </c>
      <c r="C113" s="258"/>
    </row>
    <row r="114" spans="1:3" ht="12" customHeight="1" x14ac:dyDescent="0.25">
      <c r="A114" s="14" t="s">
        <v>429</v>
      </c>
      <c r="B114" s="121" t="s">
        <v>354</v>
      </c>
      <c r="C114" s="258"/>
    </row>
    <row r="115" spans="1:3" ht="12" customHeight="1" x14ac:dyDescent="0.25">
      <c r="A115" s="16" t="s">
        <v>430</v>
      </c>
      <c r="B115" s="121" t="s">
        <v>355</v>
      </c>
      <c r="C115" s="258">
        <v>163143</v>
      </c>
    </row>
    <row r="116" spans="1:3" ht="12" customHeight="1" x14ac:dyDescent="0.25">
      <c r="A116" s="14" t="s">
        <v>434</v>
      </c>
      <c r="B116" s="11" t="s">
        <v>49</v>
      </c>
      <c r="C116" s="256">
        <v>92139</v>
      </c>
    </row>
    <row r="117" spans="1:3" ht="12" customHeight="1" x14ac:dyDescent="0.25">
      <c r="A117" s="14" t="s">
        <v>435</v>
      </c>
      <c r="B117" s="8" t="s">
        <v>437</v>
      </c>
      <c r="C117" s="256">
        <v>15044</v>
      </c>
    </row>
    <row r="118" spans="1:3" ht="12" customHeight="1" thickBot="1" x14ac:dyDescent="0.3">
      <c r="A118" s="18" t="s">
        <v>436</v>
      </c>
      <c r="B118" s="415" t="s">
        <v>438</v>
      </c>
      <c r="C118" s="262">
        <v>77095</v>
      </c>
    </row>
    <row r="119" spans="1:3" ht="12" customHeight="1" thickBot="1" x14ac:dyDescent="0.3">
      <c r="A119" s="412" t="s">
        <v>18</v>
      </c>
      <c r="B119" s="413" t="s">
        <v>356</v>
      </c>
      <c r="C119" s="414">
        <f>+C120+C122+C124</f>
        <v>845314</v>
      </c>
    </row>
    <row r="120" spans="1:3" ht="12" customHeight="1" x14ac:dyDescent="0.25">
      <c r="A120" s="15" t="s">
        <v>103</v>
      </c>
      <c r="B120" s="8" t="s">
        <v>227</v>
      </c>
      <c r="C120" s="257">
        <v>784105</v>
      </c>
    </row>
    <row r="121" spans="1:3" ht="12" customHeight="1" x14ac:dyDescent="0.25">
      <c r="A121" s="15" t="s">
        <v>104</v>
      </c>
      <c r="B121" s="12" t="s">
        <v>360</v>
      </c>
      <c r="C121" s="257">
        <v>733570</v>
      </c>
    </row>
    <row r="122" spans="1:3" ht="12" customHeight="1" x14ac:dyDescent="0.25">
      <c r="A122" s="15" t="s">
        <v>105</v>
      </c>
      <c r="B122" s="12" t="s">
        <v>185</v>
      </c>
      <c r="C122" s="256">
        <v>53367</v>
      </c>
    </row>
    <row r="123" spans="1:3" ht="12" customHeight="1" x14ac:dyDescent="0.25">
      <c r="A123" s="15" t="s">
        <v>106</v>
      </c>
      <c r="B123" s="12" t="s">
        <v>361</v>
      </c>
      <c r="C123" s="225"/>
    </row>
    <row r="124" spans="1:3" ht="12" customHeight="1" x14ac:dyDescent="0.25">
      <c r="A124" s="15" t="s">
        <v>107</v>
      </c>
      <c r="B124" s="251" t="s">
        <v>562</v>
      </c>
      <c r="C124" s="225">
        <v>7842</v>
      </c>
    </row>
    <row r="125" spans="1:3" ht="12" customHeight="1" x14ac:dyDescent="0.25">
      <c r="A125" s="15" t="s">
        <v>116</v>
      </c>
      <c r="B125" s="250" t="s">
        <v>422</v>
      </c>
      <c r="C125" s="225"/>
    </row>
    <row r="126" spans="1:3" ht="12" customHeight="1" x14ac:dyDescent="0.25">
      <c r="A126" s="15" t="s">
        <v>118</v>
      </c>
      <c r="B126" s="357" t="s">
        <v>366</v>
      </c>
      <c r="C126" s="225"/>
    </row>
    <row r="127" spans="1:3" x14ac:dyDescent="0.25">
      <c r="A127" s="15" t="s">
        <v>186</v>
      </c>
      <c r="B127" s="120" t="s">
        <v>349</v>
      </c>
      <c r="C127" s="225"/>
    </row>
    <row r="128" spans="1:3" ht="12" customHeight="1" x14ac:dyDescent="0.25">
      <c r="A128" s="15" t="s">
        <v>187</v>
      </c>
      <c r="B128" s="120" t="s">
        <v>365</v>
      </c>
      <c r="C128" s="225">
        <v>5396</v>
      </c>
    </row>
    <row r="129" spans="1:3" ht="12" customHeight="1" x14ac:dyDescent="0.25">
      <c r="A129" s="15" t="s">
        <v>188</v>
      </c>
      <c r="B129" s="120" t="s">
        <v>364</v>
      </c>
      <c r="C129" s="225"/>
    </row>
    <row r="130" spans="1:3" ht="12" customHeight="1" x14ac:dyDescent="0.25">
      <c r="A130" s="15" t="s">
        <v>357</v>
      </c>
      <c r="B130" s="120" t="s">
        <v>352</v>
      </c>
      <c r="C130" s="225"/>
    </row>
    <row r="131" spans="1:3" ht="12" customHeight="1" x14ac:dyDescent="0.25">
      <c r="A131" s="15" t="s">
        <v>358</v>
      </c>
      <c r="B131" s="120" t="s">
        <v>363</v>
      </c>
      <c r="C131" s="225"/>
    </row>
    <row r="132" spans="1:3" ht="16.5" thickBot="1" x14ac:dyDescent="0.3">
      <c r="A132" s="13" t="s">
        <v>359</v>
      </c>
      <c r="B132" s="120" t="s">
        <v>362</v>
      </c>
      <c r="C132" s="227">
        <v>2446</v>
      </c>
    </row>
    <row r="133" spans="1:3" ht="12" customHeight="1" thickBot="1" x14ac:dyDescent="0.3">
      <c r="A133" s="20" t="s">
        <v>19</v>
      </c>
      <c r="B133" s="103" t="s">
        <v>439</v>
      </c>
      <c r="C133" s="254">
        <f>+C98+C119</f>
        <v>2187707</v>
      </c>
    </row>
    <row r="134" spans="1:3" ht="12" customHeight="1" thickBot="1" x14ac:dyDescent="0.3">
      <c r="A134" s="20" t="s">
        <v>20</v>
      </c>
      <c r="B134" s="103" t="s">
        <v>440</v>
      </c>
      <c r="C134" s="254">
        <f>+C135+C136+C137</f>
        <v>0</v>
      </c>
    </row>
    <row r="135" spans="1:3" ht="12" customHeight="1" x14ac:dyDescent="0.25">
      <c r="A135" s="15" t="s">
        <v>265</v>
      </c>
      <c r="B135" s="12" t="s">
        <v>447</v>
      </c>
      <c r="C135" s="225"/>
    </row>
    <row r="136" spans="1:3" ht="12" customHeight="1" x14ac:dyDescent="0.25">
      <c r="A136" s="15" t="s">
        <v>266</v>
      </c>
      <c r="B136" s="12" t="s">
        <v>448</v>
      </c>
      <c r="C136" s="225"/>
    </row>
    <row r="137" spans="1:3" ht="12" customHeight="1" thickBot="1" x14ac:dyDescent="0.3">
      <c r="A137" s="13" t="s">
        <v>267</v>
      </c>
      <c r="B137" s="12" t="s">
        <v>449</v>
      </c>
      <c r="C137" s="225"/>
    </row>
    <row r="138" spans="1:3" ht="12" customHeight="1" thickBot="1" x14ac:dyDescent="0.3">
      <c r="A138" s="20" t="s">
        <v>21</v>
      </c>
      <c r="B138" s="103" t="s">
        <v>441</v>
      </c>
      <c r="C138" s="254">
        <f>SUM(C139:C144)</f>
        <v>0</v>
      </c>
    </row>
    <row r="139" spans="1:3" ht="12" customHeight="1" x14ac:dyDescent="0.25">
      <c r="A139" s="15" t="s">
        <v>90</v>
      </c>
      <c r="B139" s="9" t="s">
        <v>450</v>
      </c>
      <c r="C139" s="225"/>
    </row>
    <row r="140" spans="1:3" ht="12" customHeight="1" x14ac:dyDescent="0.25">
      <c r="A140" s="15" t="s">
        <v>91</v>
      </c>
      <c r="B140" s="9" t="s">
        <v>442</v>
      </c>
      <c r="C140" s="225"/>
    </row>
    <row r="141" spans="1:3" ht="12" customHeight="1" x14ac:dyDescent="0.25">
      <c r="A141" s="15" t="s">
        <v>92</v>
      </c>
      <c r="B141" s="9" t="s">
        <v>443</v>
      </c>
      <c r="C141" s="225"/>
    </row>
    <row r="142" spans="1:3" ht="12" customHeight="1" x14ac:dyDescent="0.25">
      <c r="A142" s="15" t="s">
        <v>173</v>
      </c>
      <c r="B142" s="9" t="s">
        <v>444</v>
      </c>
      <c r="C142" s="225"/>
    </row>
    <row r="143" spans="1:3" ht="12" customHeight="1" thickBot="1" x14ac:dyDescent="0.3">
      <c r="A143" s="13" t="s">
        <v>174</v>
      </c>
      <c r="B143" s="7" t="s">
        <v>445</v>
      </c>
      <c r="C143" s="227"/>
    </row>
    <row r="144" spans="1:3" ht="12" customHeight="1" thickBot="1" x14ac:dyDescent="0.3">
      <c r="A144" s="478" t="s">
        <v>175</v>
      </c>
      <c r="B144" s="483" t="s">
        <v>446</v>
      </c>
      <c r="C144" s="484"/>
    </row>
    <row r="145" spans="1:3" ht="12" customHeight="1" thickBot="1" x14ac:dyDescent="0.3">
      <c r="A145" s="20" t="s">
        <v>22</v>
      </c>
      <c r="B145" s="103" t="s">
        <v>454</v>
      </c>
      <c r="C145" s="260">
        <f>+C146+C147+C148+C149</f>
        <v>16506</v>
      </c>
    </row>
    <row r="146" spans="1:3" ht="12" customHeight="1" x14ac:dyDescent="0.25">
      <c r="A146" s="15" t="s">
        <v>93</v>
      </c>
      <c r="B146" s="9" t="s">
        <v>367</v>
      </c>
      <c r="C146" s="225"/>
    </row>
    <row r="147" spans="1:3" ht="12" customHeight="1" x14ac:dyDescent="0.25">
      <c r="A147" s="15" t="s">
        <v>94</v>
      </c>
      <c r="B147" s="9" t="s">
        <v>368</v>
      </c>
      <c r="C147" s="225">
        <v>16506</v>
      </c>
    </row>
    <row r="148" spans="1:3" ht="12" customHeight="1" thickBot="1" x14ac:dyDescent="0.3">
      <c r="A148" s="13" t="s">
        <v>285</v>
      </c>
      <c r="B148" s="7" t="s">
        <v>455</v>
      </c>
      <c r="C148" s="227"/>
    </row>
    <row r="149" spans="1:3" ht="12" customHeight="1" thickBot="1" x14ac:dyDescent="0.3">
      <c r="A149" s="478" t="s">
        <v>286</v>
      </c>
      <c r="B149" s="483" t="s">
        <v>386</v>
      </c>
      <c r="C149" s="484"/>
    </row>
    <row r="150" spans="1:3" ht="12" customHeight="1" thickBot="1" x14ac:dyDescent="0.3">
      <c r="A150" s="20" t="s">
        <v>23</v>
      </c>
      <c r="B150" s="103" t="s">
        <v>456</v>
      </c>
      <c r="C150" s="263">
        <f>SUM(C151:C155)</f>
        <v>0</v>
      </c>
    </row>
    <row r="151" spans="1:3" ht="12" customHeight="1" x14ac:dyDescent="0.25">
      <c r="A151" s="15" t="s">
        <v>95</v>
      </c>
      <c r="B151" s="9" t="s">
        <v>451</v>
      </c>
      <c r="C151" s="225"/>
    </row>
    <row r="152" spans="1:3" ht="12" customHeight="1" x14ac:dyDescent="0.25">
      <c r="A152" s="15" t="s">
        <v>96</v>
      </c>
      <c r="B152" s="9" t="s">
        <v>458</v>
      </c>
      <c r="C152" s="225"/>
    </row>
    <row r="153" spans="1:3" ht="12" customHeight="1" x14ac:dyDescent="0.25">
      <c r="A153" s="15" t="s">
        <v>297</v>
      </c>
      <c r="B153" s="9" t="s">
        <v>453</v>
      </c>
      <c r="C153" s="225"/>
    </row>
    <row r="154" spans="1:3" ht="12" customHeight="1" x14ac:dyDescent="0.25">
      <c r="A154" s="15" t="s">
        <v>298</v>
      </c>
      <c r="B154" s="9" t="s">
        <v>509</v>
      </c>
      <c r="C154" s="225"/>
    </row>
    <row r="155" spans="1:3" ht="12" customHeight="1" thickBot="1" x14ac:dyDescent="0.3">
      <c r="A155" s="15" t="s">
        <v>457</v>
      </c>
      <c r="B155" s="9" t="s">
        <v>460</v>
      </c>
      <c r="C155" s="225"/>
    </row>
    <row r="156" spans="1:3" ht="12" customHeight="1" thickBot="1" x14ac:dyDescent="0.3">
      <c r="A156" s="20" t="s">
        <v>24</v>
      </c>
      <c r="B156" s="103" t="s">
        <v>461</v>
      </c>
      <c r="C156" s="416"/>
    </row>
    <row r="157" spans="1:3" ht="12" customHeight="1" thickBot="1" x14ac:dyDescent="0.3">
      <c r="A157" s="20" t="s">
        <v>25</v>
      </c>
      <c r="B157" s="103" t="s">
        <v>462</v>
      </c>
      <c r="C157" s="416"/>
    </row>
    <row r="158" spans="1:3" ht="15.2" customHeight="1" thickBot="1" x14ac:dyDescent="0.3">
      <c r="A158" s="20" t="s">
        <v>26</v>
      </c>
      <c r="B158" s="103" t="s">
        <v>464</v>
      </c>
      <c r="C158" s="485">
        <f>+C134+C138+C145+C150+C156+C157</f>
        <v>16506</v>
      </c>
    </row>
    <row r="159" spans="1:3" s="1" customFormat="1" ht="17.25" customHeight="1" thickBot="1" x14ac:dyDescent="0.25">
      <c r="A159" s="252" t="s">
        <v>27</v>
      </c>
      <c r="B159" s="486" t="s">
        <v>463</v>
      </c>
      <c r="C159" s="485">
        <f>+C133+C158</f>
        <v>2204213</v>
      </c>
    </row>
    <row r="160" spans="1:3" ht="15.95" customHeight="1" x14ac:dyDescent="0.25">
      <c r="A160" s="539"/>
      <c r="B160" s="539"/>
      <c r="C160" s="540">
        <f>C92-C159</f>
        <v>0</v>
      </c>
    </row>
    <row r="161" spans="1:3" x14ac:dyDescent="0.25">
      <c r="A161" s="886" t="s">
        <v>369</v>
      </c>
      <c r="B161" s="886"/>
      <c r="C161" s="886"/>
    </row>
    <row r="162" spans="1:3" ht="15.2" customHeight="1" thickBot="1" x14ac:dyDescent="0.3">
      <c r="A162" s="879" t="s">
        <v>152</v>
      </c>
      <c r="B162" s="879"/>
      <c r="C162" s="491" t="str">
        <f>C95</f>
        <v>Forintban!</v>
      </c>
    </row>
    <row r="163" spans="1:3" ht="13.5" customHeight="1" thickBot="1" x14ac:dyDescent="0.3">
      <c r="A163" s="20">
        <v>1</v>
      </c>
      <c r="B163" s="25" t="s">
        <v>465</v>
      </c>
      <c r="C163" s="254">
        <f>+C67-C133</f>
        <v>-859884</v>
      </c>
    </row>
    <row r="164" spans="1:3" ht="27.75" customHeight="1" thickBot="1" x14ac:dyDescent="0.3">
      <c r="A164" s="20" t="s">
        <v>18</v>
      </c>
      <c r="B164" s="25" t="s">
        <v>471</v>
      </c>
      <c r="C164" s="254">
        <f>+C91-C158</f>
        <v>859884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47244094488188981" right="0.47244094488188981" top="0.86614173228346458" bottom="0.6692913385826772" header="0" footer="0"/>
  <pageSetup paperSize="9" scale="69" fitToHeight="2" orientation="portrait" r:id="rId1"/>
  <headerFooter alignWithMargins="0">
    <oddFooter>&amp;C&amp;P</oddFooter>
  </headerFooter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4"/>
  <sheetViews>
    <sheetView topLeftCell="A4" zoomScaleNormal="100" zoomScaleSheetLayoutView="100" workbookViewId="0">
      <selection activeCell="K98" sqref="K98"/>
    </sheetView>
  </sheetViews>
  <sheetFormatPr defaultRowHeight="15.75" x14ac:dyDescent="0.25"/>
  <cols>
    <col min="1" max="1" width="9.5" style="33" customWidth="1"/>
    <col min="2" max="2" width="99.33203125" style="33" customWidth="1"/>
    <col min="3" max="3" width="21.6640625" style="331" customWidth="1"/>
    <col min="4" max="4" width="9" style="33" customWidth="1"/>
    <col min="5" max="16384" width="9.33203125" style="33"/>
  </cols>
  <sheetData>
    <row r="1" spans="1:3" ht="18.75" customHeight="1" x14ac:dyDescent="0.25">
      <c r="A1" s="531"/>
      <c r="B1" s="881" t="str">
        <f>CONCATENATE("1.2. melléklet ",ALAPADATOK!A7," ",ALAPADATOK!B7," ",ALAPADATOK!C7," ",ALAPADATOK!D7," ",ALAPADATOK!E7," ",ALAPADATOK!F7," ",ALAPADATOK!G7," ",ALAPADATOK!H7)</f>
        <v>1.2. melléklet a … / 2019 ( … ) önkormányzati rendelethez</v>
      </c>
      <c r="C1" s="882"/>
    </row>
    <row r="2" spans="1:3" ht="21.95" customHeight="1" x14ac:dyDescent="0.25">
      <c r="A2" s="532"/>
      <c r="B2" s="533" t="str">
        <f>CONCATENATE(ALAPADATOK!A3)</f>
        <v>BÁTASZÉK VÁROS ÖNKORMÁNYZATA</v>
      </c>
      <c r="C2" s="534"/>
    </row>
    <row r="3" spans="1:3" ht="21.95" customHeight="1" x14ac:dyDescent="0.25">
      <c r="A3" s="534"/>
      <c r="B3" s="533" t="s">
        <v>567</v>
      </c>
      <c r="C3" s="534"/>
    </row>
    <row r="4" spans="1:3" ht="21.95" customHeight="1" x14ac:dyDescent="0.25">
      <c r="A4" s="534"/>
      <c r="B4" s="533" t="s">
        <v>569</v>
      </c>
      <c r="C4" s="534"/>
    </row>
    <row r="5" spans="1:3" ht="21.95" customHeight="1" x14ac:dyDescent="0.25">
      <c r="A5" s="531"/>
      <c r="B5" s="531"/>
      <c r="C5" s="535"/>
    </row>
    <row r="6" spans="1:3" ht="15.2" customHeight="1" x14ac:dyDescent="0.25">
      <c r="A6" s="883" t="s">
        <v>14</v>
      </c>
      <c r="B6" s="883"/>
      <c r="C6" s="883"/>
    </row>
    <row r="7" spans="1:3" ht="15.2" customHeight="1" thickBot="1" x14ac:dyDescent="0.3">
      <c r="A7" s="884" t="s">
        <v>150</v>
      </c>
      <c r="B7" s="884"/>
      <c r="C7" s="489" t="str">
        <f>CONCATENATE(KV_1.1.sz.mell.!C7)</f>
        <v>Forintban!</v>
      </c>
    </row>
    <row r="8" spans="1:3" ht="24" customHeight="1" thickBot="1" x14ac:dyDescent="0.3">
      <c r="A8" s="536" t="s">
        <v>68</v>
      </c>
      <c r="B8" s="537" t="s">
        <v>16</v>
      </c>
      <c r="C8" s="538" t="str">
        <f>+CONCATENATE(LEFT(KV_ÖSSZEFÜGGÉSEK!A5,4),". évi előirányzat")</f>
        <v>2019. évi előirányzat</v>
      </c>
    </row>
    <row r="9" spans="1:3" s="34" customFormat="1" ht="12" customHeight="1" thickBot="1" x14ac:dyDescent="0.25">
      <c r="A9" s="473"/>
      <c r="B9" s="474" t="s">
        <v>484</v>
      </c>
      <c r="C9" s="475" t="s">
        <v>485</v>
      </c>
    </row>
    <row r="10" spans="1:3" s="1" customFormat="1" ht="12" customHeight="1" thickBot="1" x14ac:dyDescent="0.25">
      <c r="A10" s="20" t="s">
        <v>17</v>
      </c>
      <c r="B10" s="21" t="s">
        <v>249</v>
      </c>
      <c r="C10" s="254">
        <f>+C11+C12+C13+C14+C15+C16</f>
        <v>489562</v>
      </c>
    </row>
    <row r="11" spans="1:3" s="1" customFormat="1" ht="12" customHeight="1" x14ac:dyDescent="0.2">
      <c r="A11" s="15" t="s">
        <v>97</v>
      </c>
      <c r="B11" s="358" t="s">
        <v>250</v>
      </c>
      <c r="C11" s="257">
        <v>133820</v>
      </c>
    </row>
    <row r="12" spans="1:3" s="1" customFormat="1" ht="12" customHeight="1" x14ac:dyDescent="0.2">
      <c r="A12" s="14" t="s">
        <v>98</v>
      </c>
      <c r="B12" s="359" t="s">
        <v>251</v>
      </c>
      <c r="C12" s="256">
        <v>173418</v>
      </c>
    </row>
    <row r="13" spans="1:3" s="1" customFormat="1" ht="12" customHeight="1" x14ac:dyDescent="0.2">
      <c r="A13" s="14" t="s">
        <v>99</v>
      </c>
      <c r="B13" s="359" t="s">
        <v>539</v>
      </c>
      <c r="C13" s="256">
        <v>155004</v>
      </c>
    </row>
    <row r="14" spans="1:3" s="1" customFormat="1" ht="12" customHeight="1" x14ac:dyDescent="0.2">
      <c r="A14" s="14" t="s">
        <v>100</v>
      </c>
      <c r="B14" s="359" t="s">
        <v>253</v>
      </c>
      <c r="C14" s="256">
        <v>7910</v>
      </c>
    </row>
    <row r="15" spans="1:3" s="1" customFormat="1" ht="12" customHeight="1" x14ac:dyDescent="0.2">
      <c r="A15" s="14" t="s">
        <v>146</v>
      </c>
      <c r="B15" s="250" t="s">
        <v>423</v>
      </c>
      <c r="C15" s="256">
        <v>19410</v>
      </c>
    </row>
    <row r="16" spans="1:3" s="1" customFormat="1" ht="12" customHeight="1" thickBot="1" x14ac:dyDescent="0.25">
      <c r="A16" s="16" t="s">
        <v>101</v>
      </c>
      <c r="B16" s="251" t="s">
        <v>424</v>
      </c>
      <c r="C16" s="256"/>
    </row>
    <row r="17" spans="1:3" s="1" customFormat="1" ht="12" customHeight="1" thickBot="1" x14ac:dyDescent="0.25">
      <c r="A17" s="20" t="s">
        <v>18</v>
      </c>
      <c r="B17" s="249" t="s">
        <v>254</v>
      </c>
      <c r="C17" s="254">
        <f>+C18+C19+C20+C21+C22</f>
        <v>28349</v>
      </c>
    </row>
    <row r="18" spans="1:3" s="1" customFormat="1" ht="12" customHeight="1" x14ac:dyDescent="0.2">
      <c r="A18" s="15" t="s">
        <v>103</v>
      </c>
      <c r="B18" s="358" t="s">
        <v>255</v>
      </c>
      <c r="C18" s="257"/>
    </row>
    <row r="19" spans="1:3" s="1" customFormat="1" ht="12" customHeight="1" x14ac:dyDescent="0.2">
      <c r="A19" s="14" t="s">
        <v>104</v>
      </c>
      <c r="B19" s="359" t="s">
        <v>256</v>
      </c>
      <c r="C19" s="256"/>
    </row>
    <row r="20" spans="1:3" s="1" customFormat="1" ht="12" customHeight="1" x14ac:dyDescent="0.2">
      <c r="A20" s="14" t="s">
        <v>105</v>
      </c>
      <c r="B20" s="359" t="s">
        <v>416</v>
      </c>
      <c r="C20" s="256"/>
    </row>
    <row r="21" spans="1:3" s="1" customFormat="1" ht="12" customHeight="1" x14ac:dyDescent="0.2">
      <c r="A21" s="14" t="s">
        <v>106</v>
      </c>
      <c r="B21" s="359" t="s">
        <v>417</v>
      </c>
      <c r="C21" s="256"/>
    </row>
    <row r="22" spans="1:3" s="1" customFormat="1" ht="12" customHeight="1" x14ac:dyDescent="0.2">
      <c r="A22" s="14" t="s">
        <v>107</v>
      </c>
      <c r="B22" s="359" t="s">
        <v>561</v>
      </c>
      <c r="C22" s="256">
        <v>28349</v>
      </c>
    </row>
    <row r="23" spans="1:3" s="1" customFormat="1" ht="12" customHeight="1" thickBot="1" x14ac:dyDescent="0.25">
      <c r="A23" s="16" t="s">
        <v>116</v>
      </c>
      <c r="B23" s="251" t="s">
        <v>258</v>
      </c>
      <c r="C23" s="258"/>
    </row>
    <row r="24" spans="1:3" s="1" customFormat="1" ht="12" customHeight="1" thickBot="1" x14ac:dyDescent="0.25">
      <c r="A24" s="20" t="s">
        <v>19</v>
      </c>
      <c r="B24" s="21" t="s">
        <v>259</v>
      </c>
      <c r="C24" s="254">
        <f>+C25+C26+C27+C28+C29</f>
        <v>86729</v>
      </c>
    </row>
    <row r="25" spans="1:3" s="1" customFormat="1" ht="12" customHeight="1" x14ac:dyDescent="0.2">
      <c r="A25" s="15" t="s">
        <v>86</v>
      </c>
      <c r="B25" s="358" t="s">
        <v>260</v>
      </c>
      <c r="C25" s="257"/>
    </row>
    <row r="26" spans="1:3" s="1" customFormat="1" ht="12" customHeight="1" x14ac:dyDescent="0.2">
      <c r="A26" s="14" t="s">
        <v>87</v>
      </c>
      <c r="B26" s="359" t="s">
        <v>261</v>
      </c>
      <c r="C26" s="256"/>
    </row>
    <row r="27" spans="1:3" s="1" customFormat="1" ht="12" customHeight="1" x14ac:dyDescent="0.2">
      <c r="A27" s="14" t="s">
        <v>88</v>
      </c>
      <c r="B27" s="359" t="s">
        <v>418</v>
      </c>
      <c r="C27" s="256"/>
    </row>
    <row r="28" spans="1:3" s="1" customFormat="1" ht="12" customHeight="1" x14ac:dyDescent="0.2">
      <c r="A28" s="14" t="s">
        <v>89</v>
      </c>
      <c r="B28" s="359" t="s">
        <v>419</v>
      </c>
      <c r="C28" s="256"/>
    </row>
    <row r="29" spans="1:3" s="1" customFormat="1" ht="12" customHeight="1" x14ac:dyDescent="0.2">
      <c r="A29" s="14" t="s">
        <v>169</v>
      </c>
      <c r="B29" s="359" t="s">
        <v>262</v>
      </c>
      <c r="C29" s="256">
        <v>86729</v>
      </c>
    </row>
    <row r="30" spans="1:3" s="467" customFormat="1" ht="12" customHeight="1" thickBot="1" x14ac:dyDescent="0.25">
      <c r="A30" s="476" t="s">
        <v>170</v>
      </c>
      <c r="B30" s="465" t="s">
        <v>556</v>
      </c>
      <c r="C30" s="466">
        <v>63381</v>
      </c>
    </row>
    <row r="31" spans="1:3" s="1" customFormat="1" ht="12" customHeight="1" thickBot="1" x14ac:dyDescent="0.25">
      <c r="A31" s="20" t="s">
        <v>171</v>
      </c>
      <c r="B31" s="21" t="s">
        <v>540</v>
      </c>
      <c r="C31" s="260">
        <f>SUM(C32:C38)</f>
        <v>21005</v>
      </c>
    </row>
    <row r="32" spans="1:3" s="1" customFormat="1" ht="12" customHeight="1" x14ac:dyDescent="0.2">
      <c r="A32" s="15" t="s">
        <v>265</v>
      </c>
      <c r="B32" s="358" t="s">
        <v>544</v>
      </c>
      <c r="C32" s="257"/>
    </row>
    <row r="33" spans="1:3" s="1" customFormat="1" ht="12" customHeight="1" x14ac:dyDescent="0.2">
      <c r="A33" s="14" t="s">
        <v>266</v>
      </c>
      <c r="B33" s="359" t="s">
        <v>962</v>
      </c>
      <c r="C33" s="256"/>
    </row>
    <row r="34" spans="1:3" s="1" customFormat="1" ht="12" customHeight="1" x14ac:dyDescent="0.2">
      <c r="A34" s="14" t="s">
        <v>267</v>
      </c>
      <c r="B34" s="359" t="s">
        <v>546</v>
      </c>
      <c r="C34" s="256"/>
    </row>
    <row r="35" spans="1:3" s="1" customFormat="1" ht="12" customHeight="1" x14ac:dyDescent="0.2">
      <c r="A35" s="14" t="s">
        <v>268</v>
      </c>
      <c r="B35" s="359" t="s">
        <v>547</v>
      </c>
      <c r="C35" s="256"/>
    </row>
    <row r="36" spans="1:3" s="1" customFormat="1" ht="12" customHeight="1" x14ac:dyDescent="0.2">
      <c r="A36" s="14" t="s">
        <v>541</v>
      </c>
      <c r="B36" s="359" t="s">
        <v>269</v>
      </c>
      <c r="C36" s="256">
        <v>21000</v>
      </c>
    </row>
    <row r="37" spans="1:3" s="1" customFormat="1" ht="12" customHeight="1" x14ac:dyDescent="0.2">
      <c r="A37" s="14" t="s">
        <v>542</v>
      </c>
      <c r="B37" s="359" t="s">
        <v>270</v>
      </c>
      <c r="C37" s="256"/>
    </row>
    <row r="38" spans="1:3" s="1" customFormat="1" ht="12" customHeight="1" thickBot="1" x14ac:dyDescent="0.25">
      <c r="A38" s="16" t="s">
        <v>543</v>
      </c>
      <c r="B38" s="442" t="s">
        <v>271</v>
      </c>
      <c r="C38" s="258">
        <v>5</v>
      </c>
    </row>
    <row r="39" spans="1:3" s="1" customFormat="1" ht="12" customHeight="1" thickBot="1" x14ac:dyDescent="0.25">
      <c r="A39" s="20" t="s">
        <v>21</v>
      </c>
      <c r="B39" s="21" t="s">
        <v>425</v>
      </c>
      <c r="C39" s="254">
        <f>SUM(C40:C50)</f>
        <v>53138</v>
      </c>
    </row>
    <row r="40" spans="1:3" s="1" customFormat="1" ht="12" customHeight="1" x14ac:dyDescent="0.2">
      <c r="A40" s="15" t="s">
        <v>90</v>
      </c>
      <c r="B40" s="358" t="s">
        <v>274</v>
      </c>
      <c r="C40" s="257">
        <v>15</v>
      </c>
    </row>
    <row r="41" spans="1:3" s="1" customFormat="1" ht="12" customHeight="1" x14ac:dyDescent="0.2">
      <c r="A41" s="14" t="s">
        <v>91</v>
      </c>
      <c r="B41" s="359" t="s">
        <v>275</v>
      </c>
      <c r="C41" s="256">
        <v>15545</v>
      </c>
    </row>
    <row r="42" spans="1:3" s="1" customFormat="1" ht="12" customHeight="1" x14ac:dyDescent="0.2">
      <c r="A42" s="14" t="s">
        <v>92</v>
      </c>
      <c r="B42" s="359" t="s">
        <v>276</v>
      </c>
      <c r="C42" s="256">
        <v>2090</v>
      </c>
    </row>
    <row r="43" spans="1:3" s="1" customFormat="1" ht="12" customHeight="1" x14ac:dyDescent="0.2">
      <c r="A43" s="14" t="s">
        <v>173</v>
      </c>
      <c r="B43" s="359" t="s">
        <v>277</v>
      </c>
      <c r="C43" s="256">
        <v>7950</v>
      </c>
    </row>
    <row r="44" spans="1:3" s="1" customFormat="1" ht="12" customHeight="1" x14ac:dyDescent="0.2">
      <c r="A44" s="14" t="s">
        <v>174</v>
      </c>
      <c r="B44" s="359" t="s">
        <v>278</v>
      </c>
      <c r="C44" s="256"/>
    </row>
    <row r="45" spans="1:3" s="1" customFormat="1" ht="12" customHeight="1" x14ac:dyDescent="0.2">
      <c r="A45" s="14" t="s">
        <v>175</v>
      </c>
      <c r="B45" s="359" t="s">
        <v>279</v>
      </c>
      <c r="C45" s="256">
        <v>4674</v>
      </c>
    </row>
    <row r="46" spans="1:3" s="1" customFormat="1" ht="12" customHeight="1" x14ac:dyDescent="0.2">
      <c r="A46" s="14" t="s">
        <v>176</v>
      </c>
      <c r="B46" s="359" t="s">
        <v>280</v>
      </c>
      <c r="C46" s="256">
        <v>22838</v>
      </c>
    </row>
    <row r="47" spans="1:3" s="1" customFormat="1" ht="12" customHeight="1" x14ac:dyDescent="0.2">
      <c r="A47" s="14" t="s">
        <v>177</v>
      </c>
      <c r="B47" s="359" t="s">
        <v>548</v>
      </c>
      <c r="C47" s="256">
        <v>1</v>
      </c>
    </row>
    <row r="48" spans="1:3" s="1" customFormat="1" ht="12" customHeight="1" x14ac:dyDescent="0.2">
      <c r="A48" s="14" t="s">
        <v>272</v>
      </c>
      <c r="B48" s="359" t="s">
        <v>282</v>
      </c>
      <c r="C48" s="259"/>
    </row>
    <row r="49" spans="1:3" s="1" customFormat="1" ht="12" customHeight="1" x14ac:dyDescent="0.2">
      <c r="A49" s="16" t="s">
        <v>273</v>
      </c>
      <c r="B49" s="360" t="s">
        <v>427</v>
      </c>
      <c r="C49" s="349"/>
    </row>
    <row r="50" spans="1:3" s="1" customFormat="1" ht="12" customHeight="1" thickBot="1" x14ac:dyDescent="0.25">
      <c r="A50" s="16" t="s">
        <v>426</v>
      </c>
      <c r="B50" s="251" t="s">
        <v>283</v>
      </c>
      <c r="C50" s="349">
        <v>25</v>
      </c>
    </row>
    <row r="51" spans="1:3" s="1" customFormat="1" ht="12" customHeight="1" thickBot="1" x14ac:dyDescent="0.25">
      <c r="A51" s="20" t="s">
        <v>22</v>
      </c>
      <c r="B51" s="21" t="s">
        <v>284</v>
      </c>
      <c r="C51" s="254">
        <f>SUM(C52:C56)</f>
        <v>0</v>
      </c>
    </row>
    <row r="52" spans="1:3" s="1" customFormat="1" ht="12" customHeight="1" x14ac:dyDescent="0.2">
      <c r="A52" s="15" t="s">
        <v>93</v>
      </c>
      <c r="B52" s="358" t="s">
        <v>288</v>
      </c>
      <c r="C52" s="393"/>
    </row>
    <row r="53" spans="1:3" s="1" customFormat="1" ht="12" customHeight="1" x14ac:dyDescent="0.2">
      <c r="A53" s="14" t="s">
        <v>94</v>
      </c>
      <c r="B53" s="359" t="s">
        <v>289</v>
      </c>
      <c r="C53" s="259"/>
    </row>
    <row r="54" spans="1:3" s="1" customFormat="1" ht="12" customHeight="1" x14ac:dyDescent="0.2">
      <c r="A54" s="14" t="s">
        <v>285</v>
      </c>
      <c r="B54" s="359" t="s">
        <v>290</v>
      </c>
      <c r="C54" s="259"/>
    </row>
    <row r="55" spans="1:3" s="1" customFormat="1" ht="12" customHeight="1" x14ac:dyDescent="0.2">
      <c r="A55" s="14" t="s">
        <v>286</v>
      </c>
      <c r="B55" s="359" t="s">
        <v>291</v>
      </c>
      <c r="C55" s="259"/>
    </row>
    <row r="56" spans="1:3" s="1" customFormat="1" ht="12" customHeight="1" thickBot="1" x14ac:dyDescent="0.25">
      <c r="A56" s="16" t="s">
        <v>287</v>
      </c>
      <c r="B56" s="251" t="s">
        <v>292</v>
      </c>
      <c r="C56" s="349"/>
    </row>
    <row r="57" spans="1:3" s="1" customFormat="1" ht="12" customHeight="1" thickBot="1" x14ac:dyDescent="0.25">
      <c r="A57" s="20" t="s">
        <v>178</v>
      </c>
      <c r="B57" s="21" t="s">
        <v>293</v>
      </c>
      <c r="C57" s="254">
        <f>SUM(C58:C60)</f>
        <v>0</v>
      </c>
    </row>
    <row r="58" spans="1:3" s="1" customFormat="1" ht="12" customHeight="1" x14ac:dyDescent="0.2">
      <c r="A58" s="15" t="s">
        <v>95</v>
      </c>
      <c r="B58" s="358" t="s">
        <v>294</v>
      </c>
      <c r="C58" s="257"/>
    </row>
    <row r="59" spans="1:3" s="1" customFormat="1" ht="12" customHeight="1" x14ac:dyDescent="0.2">
      <c r="A59" s="14" t="s">
        <v>96</v>
      </c>
      <c r="B59" s="359" t="s">
        <v>420</v>
      </c>
      <c r="C59" s="256"/>
    </row>
    <row r="60" spans="1:3" s="1" customFormat="1" ht="12" customHeight="1" x14ac:dyDescent="0.2">
      <c r="A60" s="14" t="s">
        <v>297</v>
      </c>
      <c r="B60" s="359" t="s">
        <v>295</v>
      </c>
      <c r="C60" s="256"/>
    </row>
    <row r="61" spans="1:3" s="1" customFormat="1" ht="12" customHeight="1" thickBot="1" x14ac:dyDescent="0.25">
      <c r="A61" s="16" t="s">
        <v>298</v>
      </c>
      <c r="B61" s="251" t="s">
        <v>296</v>
      </c>
      <c r="C61" s="258"/>
    </row>
    <row r="62" spans="1:3" s="1" customFormat="1" ht="12" customHeight="1" thickBot="1" x14ac:dyDescent="0.25">
      <c r="A62" s="20" t="s">
        <v>24</v>
      </c>
      <c r="B62" s="249" t="s">
        <v>299</v>
      </c>
      <c r="C62" s="254">
        <f>SUM(C63:C65)</f>
        <v>0</v>
      </c>
    </row>
    <row r="63" spans="1:3" s="1" customFormat="1" ht="12" customHeight="1" x14ac:dyDescent="0.2">
      <c r="A63" s="15" t="s">
        <v>179</v>
      </c>
      <c r="B63" s="358" t="s">
        <v>301</v>
      </c>
      <c r="C63" s="259"/>
    </row>
    <row r="64" spans="1:3" s="1" customFormat="1" ht="12" customHeight="1" x14ac:dyDescent="0.2">
      <c r="A64" s="14" t="s">
        <v>180</v>
      </c>
      <c r="B64" s="359" t="s">
        <v>421</v>
      </c>
      <c r="C64" s="259"/>
    </row>
    <row r="65" spans="1:3" s="1" customFormat="1" ht="12" customHeight="1" x14ac:dyDescent="0.2">
      <c r="A65" s="14" t="s">
        <v>228</v>
      </c>
      <c r="B65" s="359" t="s">
        <v>302</v>
      </c>
      <c r="C65" s="259">
        <v>0</v>
      </c>
    </row>
    <row r="66" spans="1:3" s="1" customFormat="1" ht="12" customHeight="1" thickBot="1" x14ac:dyDescent="0.25">
      <c r="A66" s="16" t="s">
        <v>300</v>
      </c>
      <c r="B66" s="251" t="s">
        <v>303</v>
      </c>
      <c r="C66" s="259"/>
    </row>
    <row r="67" spans="1:3" s="1" customFormat="1" ht="12" customHeight="1" thickBot="1" x14ac:dyDescent="0.25">
      <c r="A67" s="417" t="s">
        <v>467</v>
      </c>
      <c r="B67" s="21" t="s">
        <v>304</v>
      </c>
      <c r="C67" s="260">
        <f>+C10+C17+C24+C31+C39+C51+C57+C62</f>
        <v>678783</v>
      </c>
    </row>
    <row r="68" spans="1:3" s="1" customFormat="1" ht="12" customHeight="1" thickBot="1" x14ac:dyDescent="0.25">
      <c r="A68" s="396" t="s">
        <v>305</v>
      </c>
      <c r="B68" s="249" t="s">
        <v>306</v>
      </c>
      <c r="C68" s="254">
        <f>SUM(C69:C71)</f>
        <v>0</v>
      </c>
    </row>
    <row r="69" spans="1:3" s="1" customFormat="1" ht="12" customHeight="1" x14ac:dyDescent="0.2">
      <c r="A69" s="15" t="s">
        <v>333</v>
      </c>
      <c r="B69" s="358" t="s">
        <v>307</v>
      </c>
      <c r="C69" s="259"/>
    </row>
    <row r="70" spans="1:3" s="1" customFormat="1" ht="12" customHeight="1" x14ac:dyDescent="0.2">
      <c r="A70" s="14" t="s">
        <v>342</v>
      </c>
      <c r="B70" s="359" t="s">
        <v>308</v>
      </c>
      <c r="C70" s="259"/>
    </row>
    <row r="71" spans="1:3" s="1" customFormat="1" ht="12" customHeight="1" thickBot="1" x14ac:dyDescent="0.25">
      <c r="A71" s="16" t="s">
        <v>343</v>
      </c>
      <c r="B71" s="411" t="s">
        <v>557</v>
      </c>
      <c r="C71" s="259"/>
    </row>
    <row r="72" spans="1:3" s="1" customFormat="1" ht="12" customHeight="1" thickBot="1" x14ac:dyDescent="0.25">
      <c r="A72" s="396" t="s">
        <v>309</v>
      </c>
      <c r="B72" s="249" t="s">
        <v>310</v>
      </c>
      <c r="C72" s="254">
        <f>SUM(C73:C76)</f>
        <v>0</v>
      </c>
    </row>
    <row r="73" spans="1:3" s="1" customFormat="1" ht="12" customHeight="1" x14ac:dyDescent="0.2">
      <c r="A73" s="15" t="s">
        <v>147</v>
      </c>
      <c r="B73" s="358" t="s">
        <v>311</v>
      </c>
      <c r="C73" s="259"/>
    </row>
    <row r="74" spans="1:3" s="1" customFormat="1" ht="12" customHeight="1" x14ac:dyDescent="0.2">
      <c r="A74" s="14" t="s">
        <v>148</v>
      </c>
      <c r="B74" s="359" t="s">
        <v>558</v>
      </c>
      <c r="C74" s="259"/>
    </row>
    <row r="75" spans="1:3" s="1" customFormat="1" ht="12" customHeight="1" thickBot="1" x14ac:dyDescent="0.25">
      <c r="A75" s="16" t="s">
        <v>334</v>
      </c>
      <c r="B75" s="360" t="s">
        <v>312</v>
      </c>
      <c r="C75" s="349"/>
    </row>
    <row r="76" spans="1:3" s="1" customFormat="1" ht="12" customHeight="1" thickBot="1" x14ac:dyDescent="0.25">
      <c r="A76" s="478" t="s">
        <v>335</v>
      </c>
      <c r="B76" s="479" t="s">
        <v>559</v>
      </c>
      <c r="C76" s="480"/>
    </row>
    <row r="77" spans="1:3" s="1" customFormat="1" ht="12" customHeight="1" thickBot="1" x14ac:dyDescent="0.25">
      <c r="A77" s="396" t="s">
        <v>313</v>
      </c>
      <c r="B77" s="249" t="s">
        <v>314</v>
      </c>
      <c r="C77" s="254">
        <f>SUM(C78:C79)</f>
        <v>0</v>
      </c>
    </row>
    <row r="78" spans="1:3" s="1" customFormat="1" ht="12" customHeight="1" thickBot="1" x14ac:dyDescent="0.25">
      <c r="A78" s="13" t="s">
        <v>336</v>
      </c>
      <c r="B78" s="477" t="s">
        <v>315</v>
      </c>
      <c r="C78" s="349"/>
    </row>
    <row r="79" spans="1:3" s="1" customFormat="1" ht="12" customHeight="1" thickBot="1" x14ac:dyDescent="0.25">
      <c r="A79" s="478" t="s">
        <v>337</v>
      </c>
      <c r="B79" s="479" t="s">
        <v>316</v>
      </c>
      <c r="C79" s="480"/>
    </row>
    <row r="80" spans="1:3" s="1" customFormat="1" ht="12" customHeight="1" thickBot="1" x14ac:dyDescent="0.25">
      <c r="A80" s="396" t="s">
        <v>317</v>
      </c>
      <c r="B80" s="249" t="s">
        <v>318</v>
      </c>
      <c r="C80" s="254">
        <f>SUM(C81:C83)</f>
        <v>0</v>
      </c>
    </row>
    <row r="81" spans="1:3" s="1" customFormat="1" ht="12" customHeight="1" x14ac:dyDescent="0.2">
      <c r="A81" s="15" t="s">
        <v>338</v>
      </c>
      <c r="B81" s="358" t="s">
        <v>319</v>
      </c>
      <c r="C81" s="259"/>
    </row>
    <row r="82" spans="1:3" s="1" customFormat="1" ht="12" customHeight="1" x14ac:dyDescent="0.2">
      <c r="A82" s="14" t="s">
        <v>339</v>
      </c>
      <c r="B82" s="359" t="s">
        <v>320</v>
      </c>
      <c r="C82" s="259"/>
    </row>
    <row r="83" spans="1:3" s="1" customFormat="1" ht="12" customHeight="1" thickBot="1" x14ac:dyDescent="0.25">
      <c r="A83" s="18" t="s">
        <v>340</v>
      </c>
      <c r="B83" s="481" t="s">
        <v>560</v>
      </c>
      <c r="C83" s="482"/>
    </row>
    <row r="84" spans="1:3" s="1" customFormat="1" ht="12" customHeight="1" thickBot="1" x14ac:dyDescent="0.25">
      <c r="A84" s="396" t="s">
        <v>321</v>
      </c>
      <c r="B84" s="249" t="s">
        <v>341</v>
      </c>
      <c r="C84" s="254">
        <f>SUM(C85:C88)</f>
        <v>0</v>
      </c>
    </row>
    <row r="85" spans="1:3" s="1" customFormat="1" ht="12" customHeight="1" x14ac:dyDescent="0.2">
      <c r="A85" s="362" t="s">
        <v>322</v>
      </c>
      <c r="B85" s="358" t="s">
        <v>323</v>
      </c>
      <c r="C85" s="259"/>
    </row>
    <row r="86" spans="1:3" s="1" customFormat="1" ht="12" customHeight="1" x14ac:dyDescent="0.2">
      <c r="A86" s="363" t="s">
        <v>324</v>
      </c>
      <c r="B86" s="359" t="s">
        <v>325</v>
      </c>
      <c r="C86" s="259"/>
    </row>
    <row r="87" spans="1:3" s="1" customFormat="1" ht="12" customHeight="1" x14ac:dyDescent="0.2">
      <c r="A87" s="363" t="s">
        <v>326</v>
      </c>
      <c r="B87" s="359" t="s">
        <v>327</v>
      </c>
      <c r="C87" s="259"/>
    </row>
    <row r="88" spans="1:3" s="1" customFormat="1" ht="12" customHeight="1" thickBot="1" x14ac:dyDescent="0.25">
      <c r="A88" s="364" t="s">
        <v>328</v>
      </c>
      <c r="B88" s="251" t="s">
        <v>329</v>
      </c>
      <c r="C88" s="259"/>
    </row>
    <row r="89" spans="1:3" s="1" customFormat="1" ht="12" customHeight="1" thickBot="1" x14ac:dyDescent="0.25">
      <c r="A89" s="396" t="s">
        <v>330</v>
      </c>
      <c r="B89" s="249" t="s">
        <v>466</v>
      </c>
      <c r="C89" s="394"/>
    </row>
    <row r="90" spans="1:3" s="1" customFormat="1" ht="13.5" customHeight="1" thickBot="1" x14ac:dyDescent="0.25">
      <c r="A90" s="396" t="s">
        <v>332</v>
      </c>
      <c r="B90" s="249" t="s">
        <v>331</v>
      </c>
      <c r="C90" s="394"/>
    </row>
    <row r="91" spans="1:3" s="1" customFormat="1" ht="15.75" customHeight="1" thickBot="1" x14ac:dyDescent="0.25">
      <c r="A91" s="396" t="s">
        <v>344</v>
      </c>
      <c r="B91" s="365" t="s">
        <v>469</v>
      </c>
      <c r="C91" s="260">
        <f>+C68+C72+C77+C80+C84+C90+C89</f>
        <v>0</v>
      </c>
    </row>
    <row r="92" spans="1:3" s="1" customFormat="1" ht="16.5" customHeight="1" thickBot="1" x14ac:dyDescent="0.25">
      <c r="A92" s="397" t="s">
        <v>468</v>
      </c>
      <c r="B92" s="366" t="s">
        <v>470</v>
      </c>
      <c r="C92" s="260">
        <f>+C67+C91</f>
        <v>678783</v>
      </c>
    </row>
    <row r="93" spans="1:3" s="1" customFormat="1" ht="11.1" customHeight="1" x14ac:dyDescent="0.2">
      <c r="A93" s="5"/>
      <c r="B93" s="6"/>
      <c r="C93" s="261"/>
    </row>
    <row r="94" spans="1:3" ht="16.5" customHeight="1" x14ac:dyDescent="0.25">
      <c r="A94" s="880" t="s">
        <v>46</v>
      </c>
      <c r="B94" s="880"/>
      <c r="C94" s="880"/>
    </row>
    <row r="95" spans="1:3" ht="16.5" customHeight="1" thickBot="1" x14ac:dyDescent="0.3">
      <c r="A95" s="885" t="s">
        <v>151</v>
      </c>
      <c r="B95" s="885"/>
      <c r="C95" s="490" t="str">
        <f>C7</f>
        <v>Forintban!</v>
      </c>
    </row>
    <row r="96" spans="1:3" ht="38.1" customHeight="1" thickBot="1" x14ac:dyDescent="0.3">
      <c r="A96" s="470" t="s">
        <v>68</v>
      </c>
      <c r="B96" s="471" t="s">
        <v>47</v>
      </c>
      <c r="C96" s="472" t="str">
        <f>+C8</f>
        <v>2019. évi előirányzat</v>
      </c>
    </row>
    <row r="97" spans="1:3" s="34" customFormat="1" ht="12" customHeight="1" thickBot="1" x14ac:dyDescent="0.25">
      <c r="A97" s="470"/>
      <c r="B97" s="471" t="s">
        <v>484</v>
      </c>
      <c r="C97" s="472" t="s">
        <v>485</v>
      </c>
    </row>
    <row r="98" spans="1:3" ht="12" customHeight="1" thickBot="1" x14ac:dyDescent="0.3">
      <c r="A98" s="22" t="s">
        <v>17</v>
      </c>
      <c r="B98" s="26" t="s">
        <v>428</v>
      </c>
      <c r="C98" s="253">
        <f>C99+C100+C101+C102+C103+C116</f>
        <v>549329</v>
      </c>
    </row>
    <row r="99" spans="1:3" ht="12" customHeight="1" x14ac:dyDescent="0.25">
      <c r="A99" s="17" t="s">
        <v>97</v>
      </c>
      <c r="B99" s="10" t="s">
        <v>48</v>
      </c>
      <c r="C99" s="255">
        <v>162589</v>
      </c>
    </row>
    <row r="100" spans="1:3" ht="12" customHeight="1" x14ac:dyDescent="0.25">
      <c r="A100" s="14" t="s">
        <v>98</v>
      </c>
      <c r="B100" s="8" t="s">
        <v>181</v>
      </c>
      <c r="C100" s="256">
        <v>31814</v>
      </c>
    </row>
    <row r="101" spans="1:3" ht="12" customHeight="1" x14ac:dyDescent="0.25">
      <c r="A101" s="14" t="s">
        <v>99</v>
      </c>
      <c r="B101" s="8" t="s">
        <v>138</v>
      </c>
      <c r="C101" s="258">
        <v>168545</v>
      </c>
    </row>
    <row r="102" spans="1:3" ht="12" customHeight="1" x14ac:dyDescent="0.25">
      <c r="A102" s="14" t="s">
        <v>100</v>
      </c>
      <c r="B102" s="11" t="s">
        <v>182</v>
      </c>
      <c r="C102" s="258"/>
    </row>
    <row r="103" spans="1:3" ht="12" customHeight="1" x14ac:dyDescent="0.25">
      <c r="A103" s="14" t="s">
        <v>111</v>
      </c>
      <c r="B103" s="19" t="s">
        <v>183</v>
      </c>
      <c r="C103" s="258">
        <v>113152</v>
      </c>
    </row>
    <row r="104" spans="1:3" ht="12" customHeight="1" x14ac:dyDescent="0.25">
      <c r="A104" s="14" t="s">
        <v>101</v>
      </c>
      <c r="B104" s="8" t="s">
        <v>433</v>
      </c>
      <c r="C104" s="258"/>
    </row>
    <row r="105" spans="1:3" ht="12" customHeight="1" x14ac:dyDescent="0.25">
      <c r="A105" s="14" t="s">
        <v>102</v>
      </c>
      <c r="B105" s="121" t="s">
        <v>432</v>
      </c>
      <c r="C105" s="258"/>
    </row>
    <row r="106" spans="1:3" ht="12" customHeight="1" x14ac:dyDescent="0.25">
      <c r="A106" s="14" t="s">
        <v>112</v>
      </c>
      <c r="B106" s="121" t="s">
        <v>431</v>
      </c>
      <c r="C106" s="258"/>
    </row>
    <row r="107" spans="1:3" ht="12" customHeight="1" x14ac:dyDescent="0.25">
      <c r="A107" s="14" t="s">
        <v>113</v>
      </c>
      <c r="B107" s="119" t="s">
        <v>347</v>
      </c>
      <c r="C107" s="258"/>
    </row>
    <row r="108" spans="1:3" ht="12" customHeight="1" x14ac:dyDescent="0.25">
      <c r="A108" s="14" t="s">
        <v>114</v>
      </c>
      <c r="B108" s="120" t="s">
        <v>348</v>
      </c>
      <c r="C108" s="258"/>
    </row>
    <row r="109" spans="1:3" ht="12" customHeight="1" x14ac:dyDescent="0.25">
      <c r="A109" s="14" t="s">
        <v>115</v>
      </c>
      <c r="B109" s="120" t="s">
        <v>349</v>
      </c>
      <c r="C109" s="258"/>
    </row>
    <row r="110" spans="1:3" ht="12" customHeight="1" x14ac:dyDescent="0.25">
      <c r="A110" s="14" t="s">
        <v>117</v>
      </c>
      <c r="B110" s="119" t="s">
        <v>350</v>
      </c>
      <c r="C110" s="258">
        <v>5707</v>
      </c>
    </row>
    <row r="111" spans="1:3" ht="12" customHeight="1" x14ac:dyDescent="0.25">
      <c r="A111" s="14" t="s">
        <v>184</v>
      </c>
      <c r="B111" s="119" t="s">
        <v>351</v>
      </c>
      <c r="C111" s="258"/>
    </row>
    <row r="112" spans="1:3" ht="12" customHeight="1" x14ac:dyDescent="0.25">
      <c r="A112" s="14" t="s">
        <v>345</v>
      </c>
      <c r="B112" s="120" t="s">
        <v>352</v>
      </c>
      <c r="C112" s="258"/>
    </row>
    <row r="113" spans="1:3" ht="12" customHeight="1" x14ac:dyDescent="0.25">
      <c r="A113" s="13" t="s">
        <v>346</v>
      </c>
      <c r="B113" s="121" t="s">
        <v>353</v>
      </c>
      <c r="C113" s="258"/>
    </row>
    <row r="114" spans="1:3" ht="12" customHeight="1" x14ac:dyDescent="0.25">
      <c r="A114" s="14" t="s">
        <v>429</v>
      </c>
      <c r="B114" s="121" t="s">
        <v>354</v>
      </c>
      <c r="C114" s="258"/>
    </row>
    <row r="115" spans="1:3" ht="12" customHeight="1" x14ac:dyDescent="0.25">
      <c r="A115" s="16" t="s">
        <v>430</v>
      </c>
      <c r="B115" s="121" t="s">
        <v>355</v>
      </c>
      <c r="C115" s="258">
        <v>107445</v>
      </c>
    </row>
    <row r="116" spans="1:3" ht="12" customHeight="1" x14ac:dyDescent="0.25">
      <c r="A116" s="14" t="s">
        <v>434</v>
      </c>
      <c r="B116" s="11" t="s">
        <v>49</v>
      </c>
      <c r="C116" s="256">
        <f>SUM(C117:C118)</f>
        <v>73229</v>
      </c>
    </row>
    <row r="117" spans="1:3" ht="12" customHeight="1" x14ac:dyDescent="0.25">
      <c r="A117" s="14" t="s">
        <v>435</v>
      </c>
      <c r="B117" s="8" t="s">
        <v>437</v>
      </c>
      <c r="C117" s="256">
        <v>15044</v>
      </c>
    </row>
    <row r="118" spans="1:3" ht="12" customHeight="1" thickBot="1" x14ac:dyDescent="0.3">
      <c r="A118" s="18" t="s">
        <v>436</v>
      </c>
      <c r="B118" s="415" t="s">
        <v>438</v>
      </c>
      <c r="C118" s="262">
        <v>58185</v>
      </c>
    </row>
    <row r="119" spans="1:3" ht="12" customHeight="1" thickBot="1" x14ac:dyDescent="0.3">
      <c r="A119" s="412" t="s">
        <v>18</v>
      </c>
      <c r="B119" s="413" t="s">
        <v>356</v>
      </c>
      <c r="C119" s="414">
        <f>+C120+C122+C124</f>
        <v>161601</v>
      </c>
    </row>
    <row r="120" spans="1:3" ht="12" customHeight="1" x14ac:dyDescent="0.25">
      <c r="A120" s="15" t="s">
        <v>103</v>
      </c>
      <c r="B120" s="8" t="s">
        <v>227</v>
      </c>
      <c r="C120" s="257">
        <v>108607</v>
      </c>
    </row>
    <row r="121" spans="1:3" ht="12" customHeight="1" x14ac:dyDescent="0.25">
      <c r="A121" s="15" t="s">
        <v>104</v>
      </c>
      <c r="B121" s="12" t="s">
        <v>360</v>
      </c>
      <c r="C121" s="257">
        <v>82072</v>
      </c>
    </row>
    <row r="122" spans="1:3" ht="12" customHeight="1" x14ac:dyDescent="0.25">
      <c r="A122" s="15" t="s">
        <v>105</v>
      </c>
      <c r="B122" s="12" t="s">
        <v>185</v>
      </c>
      <c r="C122" s="256">
        <v>51367</v>
      </c>
    </row>
    <row r="123" spans="1:3" ht="12" customHeight="1" x14ac:dyDescent="0.25">
      <c r="A123" s="15" t="s">
        <v>106</v>
      </c>
      <c r="B123" s="12" t="s">
        <v>361</v>
      </c>
      <c r="C123" s="225"/>
    </row>
    <row r="124" spans="1:3" ht="12" customHeight="1" x14ac:dyDescent="0.25">
      <c r="A124" s="15" t="s">
        <v>107</v>
      </c>
      <c r="B124" s="251" t="s">
        <v>562</v>
      </c>
      <c r="C124" s="225">
        <v>1627</v>
      </c>
    </row>
    <row r="125" spans="1:3" ht="12" customHeight="1" x14ac:dyDescent="0.25">
      <c r="A125" s="15" t="s">
        <v>116</v>
      </c>
      <c r="B125" s="250" t="s">
        <v>422</v>
      </c>
      <c r="C125" s="225"/>
    </row>
    <row r="126" spans="1:3" ht="12" customHeight="1" x14ac:dyDescent="0.25">
      <c r="A126" s="15" t="s">
        <v>118</v>
      </c>
      <c r="B126" s="357" t="s">
        <v>366</v>
      </c>
      <c r="C126" s="225"/>
    </row>
    <row r="127" spans="1:3" x14ac:dyDescent="0.25">
      <c r="A127" s="15" t="s">
        <v>186</v>
      </c>
      <c r="B127" s="120" t="s">
        <v>349</v>
      </c>
      <c r="C127" s="225"/>
    </row>
    <row r="128" spans="1:3" ht="12" customHeight="1" x14ac:dyDescent="0.25">
      <c r="A128" s="15" t="s">
        <v>187</v>
      </c>
      <c r="B128" s="120" t="s">
        <v>365</v>
      </c>
      <c r="C128" s="225">
        <v>1627</v>
      </c>
    </row>
    <row r="129" spans="1:3" ht="12" customHeight="1" x14ac:dyDescent="0.25">
      <c r="A129" s="15" t="s">
        <v>188</v>
      </c>
      <c r="B129" s="120" t="s">
        <v>364</v>
      </c>
      <c r="C129" s="225"/>
    </row>
    <row r="130" spans="1:3" ht="12" customHeight="1" x14ac:dyDescent="0.25">
      <c r="A130" s="15" t="s">
        <v>357</v>
      </c>
      <c r="B130" s="120" t="s">
        <v>352</v>
      </c>
      <c r="C130" s="225"/>
    </row>
    <row r="131" spans="1:3" ht="12" customHeight="1" x14ac:dyDescent="0.25">
      <c r="A131" s="15" t="s">
        <v>358</v>
      </c>
      <c r="B131" s="120" t="s">
        <v>363</v>
      </c>
      <c r="C131" s="225"/>
    </row>
    <row r="132" spans="1:3" ht="16.5" thickBot="1" x14ac:dyDescent="0.3">
      <c r="A132" s="13" t="s">
        <v>359</v>
      </c>
      <c r="B132" s="120" t="s">
        <v>362</v>
      </c>
      <c r="C132" s="227"/>
    </row>
    <row r="133" spans="1:3" ht="12" customHeight="1" thickBot="1" x14ac:dyDescent="0.3">
      <c r="A133" s="20" t="s">
        <v>19</v>
      </c>
      <c r="B133" s="103" t="s">
        <v>439</v>
      </c>
      <c r="C133" s="254">
        <f>+C98+C119</f>
        <v>710930</v>
      </c>
    </row>
    <row r="134" spans="1:3" ht="12" customHeight="1" thickBot="1" x14ac:dyDescent="0.3">
      <c r="A134" s="20" t="s">
        <v>20</v>
      </c>
      <c r="B134" s="103" t="s">
        <v>440</v>
      </c>
      <c r="C134" s="254">
        <f>+C135+C136+C137</f>
        <v>0</v>
      </c>
    </row>
    <row r="135" spans="1:3" ht="12" customHeight="1" x14ac:dyDescent="0.25">
      <c r="A135" s="15" t="s">
        <v>265</v>
      </c>
      <c r="B135" s="12" t="s">
        <v>447</v>
      </c>
      <c r="C135" s="225"/>
    </row>
    <row r="136" spans="1:3" ht="12" customHeight="1" x14ac:dyDescent="0.25">
      <c r="A136" s="15" t="s">
        <v>266</v>
      </c>
      <c r="B136" s="12" t="s">
        <v>448</v>
      </c>
      <c r="C136" s="225"/>
    </row>
    <row r="137" spans="1:3" ht="12" customHeight="1" thickBot="1" x14ac:dyDescent="0.3">
      <c r="A137" s="13" t="s">
        <v>267</v>
      </c>
      <c r="B137" s="12" t="s">
        <v>449</v>
      </c>
      <c r="C137" s="225"/>
    </row>
    <row r="138" spans="1:3" ht="12" customHeight="1" thickBot="1" x14ac:dyDescent="0.3">
      <c r="A138" s="20" t="s">
        <v>21</v>
      </c>
      <c r="B138" s="103" t="s">
        <v>441</v>
      </c>
      <c r="C138" s="254">
        <f>SUM(C139:C144)</f>
        <v>0</v>
      </c>
    </row>
    <row r="139" spans="1:3" ht="12" customHeight="1" x14ac:dyDescent="0.25">
      <c r="A139" s="15" t="s">
        <v>90</v>
      </c>
      <c r="B139" s="9" t="s">
        <v>450</v>
      </c>
      <c r="C139" s="225"/>
    </row>
    <row r="140" spans="1:3" ht="12" customHeight="1" x14ac:dyDescent="0.25">
      <c r="A140" s="15" t="s">
        <v>91</v>
      </c>
      <c r="B140" s="9" t="s">
        <v>442</v>
      </c>
      <c r="C140" s="225"/>
    </row>
    <row r="141" spans="1:3" ht="12" customHeight="1" x14ac:dyDescent="0.25">
      <c r="A141" s="15" t="s">
        <v>92</v>
      </c>
      <c r="B141" s="9" t="s">
        <v>443</v>
      </c>
      <c r="C141" s="225"/>
    </row>
    <row r="142" spans="1:3" ht="12" customHeight="1" x14ac:dyDescent="0.25">
      <c r="A142" s="15" t="s">
        <v>173</v>
      </c>
      <c r="B142" s="9" t="s">
        <v>444</v>
      </c>
      <c r="C142" s="225"/>
    </row>
    <row r="143" spans="1:3" ht="12" customHeight="1" thickBot="1" x14ac:dyDescent="0.3">
      <c r="A143" s="13" t="s">
        <v>174</v>
      </c>
      <c r="B143" s="7" t="s">
        <v>445</v>
      </c>
      <c r="C143" s="227"/>
    </row>
    <row r="144" spans="1:3" ht="12" customHeight="1" thickBot="1" x14ac:dyDescent="0.3">
      <c r="A144" s="478" t="s">
        <v>175</v>
      </c>
      <c r="B144" s="483" t="s">
        <v>446</v>
      </c>
      <c r="C144" s="484"/>
    </row>
    <row r="145" spans="1:9" ht="12" customHeight="1" thickBot="1" x14ac:dyDescent="0.3">
      <c r="A145" s="20" t="s">
        <v>22</v>
      </c>
      <c r="B145" s="103" t="s">
        <v>454</v>
      </c>
      <c r="C145" s="260">
        <f>+C146+C147+C148+C149</f>
        <v>16506</v>
      </c>
    </row>
    <row r="146" spans="1:9" ht="12" customHeight="1" x14ac:dyDescent="0.25">
      <c r="A146" s="15" t="s">
        <v>93</v>
      </c>
      <c r="B146" s="9" t="s">
        <v>367</v>
      </c>
      <c r="C146" s="225"/>
    </row>
    <row r="147" spans="1:9" ht="12" customHeight="1" x14ac:dyDescent="0.25">
      <c r="A147" s="15" t="s">
        <v>94</v>
      </c>
      <c r="B147" s="9" t="s">
        <v>368</v>
      </c>
      <c r="C147" s="225">
        <v>16506</v>
      </c>
    </row>
    <row r="148" spans="1:9" ht="12" customHeight="1" thickBot="1" x14ac:dyDescent="0.3">
      <c r="A148" s="13" t="s">
        <v>285</v>
      </c>
      <c r="B148" s="7" t="s">
        <v>455</v>
      </c>
      <c r="C148" s="227"/>
    </row>
    <row r="149" spans="1:9" ht="12" customHeight="1" thickBot="1" x14ac:dyDescent="0.3">
      <c r="A149" s="478" t="s">
        <v>286</v>
      </c>
      <c r="B149" s="483" t="s">
        <v>386</v>
      </c>
      <c r="C149" s="484"/>
    </row>
    <row r="150" spans="1:9" ht="12" customHeight="1" thickBot="1" x14ac:dyDescent="0.3">
      <c r="A150" s="20" t="s">
        <v>23</v>
      </c>
      <c r="B150" s="103" t="s">
        <v>456</v>
      </c>
      <c r="C150" s="263">
        <f>SUM(C151:C155)</f>
        <v>0</v>
      </c>
    </row>
    <row r="151" spans="1:9" ht="12" customHeight="1" x14ac:dyDescent="0.25">
      <c r="A151" s="15" t="s">
        <v>95</v>
      </c>
      <c r="B151" s="9" t="s">
        <v>451</v>
      </c>
      <c r="C151" s="225"/>
    </row>
    <row r="152" spans="1:9" ht="12" customHeight="1" x14ac:dyDescent="0.25">
      <c r="A152" s="15" t="s">
        <v>96</v>
      </c>
      <c r="B152" s="9" t="s">
        <v>458</v>
      </c>
      <c r="C152" s="225"/>
    </row>
    <row r="153" spans="1:9" ht="12" customHeight="1" x14ac:dyDescent="0.25">
      <c r="A153" s="15" t="s">
        <v>297</v>
      </c>
      <c r="B153" s="9" t="s">
        <v>453</v>
      </c>
      <c r="C153" s="225"/>
    </row>
    <row r="154" spans="1:9" ht="12" customHeight="1" x14ac:dyDescent="0.25">
      <c r="A154" s="15" t="s">
        <v>298</v>
      </c>
      <c r="B154" s="9" t="s">
        <v>509</v>
      </c>
      <c r="C154" s="225"/>
    </row>
    <row r="155" spans="1:9" ht="12" customHeight="1" thickBot="1" x14ac:dyDescent="0.3">
      <c r="A155" s="15" t="s">
        <v>457</v>
      </c>
      <c r="B155" s="9" t="s">
        <v>460</v>
      </c>
      <c r="C155" s="225"/>
    </row>
    <row r="156" spans="1:9" ht="12" customHeight="1" thickBot="1" x14ac:dyDescent="0.3">
      <c r="A156" s="20" t="s">
        <v>24</v>
      </c>
      <c r="B156" s="103" t="s">
        <v>461</v>
      </c>
      <c r="C156" s="416"/>
    </row>
    <row r="157" spans="1:9" ht="12" customHeight="1" thickBot="1" x14ac:dyDescent="0.3">
      <c r="A157" s="20" t="s">
        <v>25</v>
      </c>
      <c r="B157" s="103" t="s">
        <v>462</v>
      </c>
      <c r="C157" s="416"/>
    </row>
    <row r="158" spans="1:9" ht="15.2" customHeight="1" thickBot="1" x14ac:dyDescent="0.3">
      <c r="A158" s="20" t="s">
        <v>26</v>
      </c>
      <c r="B158" s="103" t="s">
        <v>464</v>
      </c>
      <c r="C158" s="485">
        <f>+C134+C138+C145+C150+C156+C157</f>
        <v>16506</v>
      </c>
      <c r="F158" s="367"/>
      <c r="G158" s="104"/>
      <c r="H158" s="104"/>
      <c r="I158" s="104"/>
    </row>
    <row r="159" spans="1:9" s="1" customFormat="1" ht="17.25" customHeight="1" thickBot="1" x14ac:dyDescent="0.25">
      <c r="A159" s="252" t="s">
        <v>27</v>
      </c>
      <c r="B159" s="486" t="s">
        <v>463</v>
      </c>
      <c r="C159" s="485">
        <f>+C133+C158</f>
        <v>727436</v>
      </c>
    </row>
    <row r="160" spans="1:9" ht="15.95" customHeight="1" x14ac:dyDescent="0.25">
      <c r="A160" s="487"/>
      <c r="B160" s="487"/>
      <c r="C160" s="540">
        <f>C92-C159</f>
        <v>-48653</v>
      </c>
    </row>
    <row r="161" spans="1:3" x14ac:dyDescent="0.25">
      <c r="A161" s="886" t="s">
        <v>369</v>
      </c>
      <c r="B161" s="886"/>
      <c r="C161" s="886"/>
    </row>
    <row r="162" spans="1:3" ht="15.2" customHeight="1" thickBot="1" x14ac:dyDescent="0.3">
      <c r="A162" s="879" t="s">
        <v>152</v>
      </c>
      <c r="B162" s="879"/>
      <c r="C162" s="491" t="str">
        <f>C95</f>
        <v>Forintban!</v>
      </c>
    </row>
    <row r="163" spans="1:3" ht="13.5" customHeight="1" thickBot="1" x14ac:dyDescent="0.3">
      <c r="A163" s="20">
        <v>1</v>
      </c>
      <c r="B163" s="25" t="s">
        <v>465</v>
      </c>
      <c r="C163" s="254">
        <f>+C67-C133</f>
        <v>-32147</v>
      </c>
    </row>
    <row r="164" spans="1:3" ht="27.75" customHeight="1" thickBot="1" x14ac:dyDescent="0.3">
      <c r="A164" s="20" t="s">
        <v>18</v>
      </c>
      <c r="B164" s="25" t="s">
        <v>471</v>
      </c>
      <c r="C164" s="254">
        <f>+C91-C158</f>
        <v>-16506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47244094488188981" right="0.47244094488188981" top="0.86614173228346458" bottom="0.86614173228346458" header="0" footer="0"/>
  <pageSetup paperSize="9" scale="68" fitToHeight="2" orientation="portrait" r:id="rId1"/>
  <headerFooter alignWithMargins="0">
    <oddFooter>&amp;C&amp;P</oddFooter>
  </headerFooter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4"/>
  <sheetViews>
    <sheetView topLeftCell="A127" zoomScaleNormal="100" zoomScaleSheetLayoutView="100" workbookViewId="0">
      <selection activeCell="C79" sqref="C79"/>
    </sheetView>
  </sheetViews>
  <sheetFormatPr defaultRowHeight="15.75" x14ac:dyDescent="0.25"/>
  <cols>
    <col min="1" max="1" width="9.5" style="33" customWidth="1"/>
    <col min="2" max="2" width="99.33203125" style="33" customWidth="1"/>
    <col min="3" max="3" width="21.6640625" style="331" customWidth="1"/>
    <col min="4" max="4" width="9" style="33" customWidth="1"/>
    <col min="5" max="16384" width="9.33203125" style="33"/>
  </cols>
  <sheetData>
    <row r="1" spans="1:3" ht="18.75" customHeight="1" x14ac:dyDescent="0.25">
      <c r="A1" s="531"/>
      <c r="B1" s="881" t="str">
        <f>CONCATENATE("1.3. melléklet ",ALAPADATOK!A7," ",ALAPADATOK!B7," ",ALAPADATOK!C7," ",ALAPADATOK!D7," ",ALAPADATOK!E7," ",ALAPADATOK!F7," ",ALAPADATOK!G7," ",ALAPADATOK!H7)</f>
        <v>1.3. melléklet a … / 2019 ( … ) önkormányzati rendelethez</v>
      </c>
      <c r="C1" s="882"/>
    </row>
    <row r="2" spans="1:3" ht="21.95" customHeight="1" x14ac:dyDescent="0.25">
      <c r="A2" s="532"/>
      <c r="B2" s="533" t="str">
        <f>CONCATENATE(ALAPADATOK!A3)</f>
        <v>BÁTASZÉK VÁROS ÖNKORMÁNYZATA</v>
      </c>
      <c r="C2" s="534"/>
    </row>
    <row r="3" spans="1:3" ht="21.95" customHeight="1" x14ac:dyDescent="0.25">
      <c r="A3" s="534"/>
      <c r="B3" s="533" t="s">
        <v>567</v>
      </c>
      <c r="C3" s="534"/>
    </row>
    <row r="4" spans="1:3" ht="21.95" customHeight="1" x14ac:dyDescent="0.25">
      <c r="A4" s="534"/>
      <c r="B4" s="533" t="s">
        <v>570</v>
      </c>
      <c r="C4" s="534"/>
    </row>
    <row r="5" spans="1:3" ht="21.95" customHeight="1" x14ac:dyDescent="0.25">
      <c r="A5" s="531"/>
      <c r="B5" s="531"/>
      <c r="C5" s="535"/>
    </row>
    <row r="6" spans="1:3" ht="15.2" customHeight="1" x14ac:dyDescent="0.25">
      <c r="A6" s="883" t="s">
        <v>14</v>
      </c>
      <c r="B6" s="883"/>
      <c r="C6" s="883"/>
    </row>
    <row r="7" spans="1:3" ht="15.2" customHeight="1" thickBot="1" x14ac:dyDescent="0.3">
      <c r="A7" s="884" t="s">
        <v>150</v>
      </c>
      <c r="B7" s="884"/>
      <c r="C7" s="489" t="str">
        <f>CONCATENATE(KV_1.1.sz.mell.!C7)</f>
        <v>Forintban!</v>
      </c>
    </row>
    <row r="8" spans="1:3" ht="24" customHeight="1" thickBot="1" x14ac:dyDescent="0.3">
      <c r="A8" s="536" t="s">
        <v>68</v>
      </c>
      <c r="B8" s="537" t="s">
        <v>16</v>
      </c>
      <c r="C8" s="538" t="str">
        <f>+CONCATENATE(LEFT(KV_ÖSSZEFÜGGÉSEK!A5,4),". évi előirányzat")</f>
        <v>2019. évi előirányzat</v>
      </c>
    </row>
    <row r="9" spans="1:3" s="34" customFormat="1" ht="12" customHeight="1" thickBot="1" x14ac:dyDescent="0.25">
      <c r="A9" s="473"/>
      <c r="B9" s="474" t="s">
        <v>484</v>
      </c>
      <c r="C9" s="475" t="s">
        <v>485</v>
      </c>
    </row>
    <row r="10" spans="1:3" s="1" customFormat="1" ht="12" customHeight="1" thickBot="1" x14ac:dyDescent="0.25">
      <c r="A10" s="20" t="s">
        <v>17</v>
      </c>
      <c r="B10" s="21" t="s">
        <v>249</v>
      </c>
      <c r="C10" s="254">
        <f>+C11+C12+C13+C14+C15+C16</f>
        <v>0</v>
      </c>
    </row>
    <row r="11" spans="1:3" s="1" customFormat="1" ht="12" customHeight="1" x14ac:dyDescent="0.2">
      <c r="A11" s="15" t="s">
        <v>97</v>
      </c>
      <c r="B11" s="358" t="s">
        <v>250</v>
      </c>
      <c r="C11" s="257"/>
    </row>
    <row r="12" spans="1:3" s="1" customFormat="1" ht="12" customHeight="1" x14ac:dyDescent="0.2">
      <c r="A12" s="14" t="s">
        <v>98</v>
      </c>
      <c r="B12" s="359" t="s">
        <v>251</v>
      </c>
      <c r="C12" s="256"/>
    </row>
    <row r="13" spans="1:3" s="1" customFormat="1" ht="12" customHeight="1" x14ac:dyDescent="0.2">
      <c r="A13" s="14" t="s">
        <v>99</v>
      </c>
      <c r="B13" s="359" t="s">
        <v>539</v>
      </c>
      <c r="C13" s="256"/>
    </row>
    <row r="14" spans="1:3" s="1" customFormat="1" ht="12" customHeight="1" x14ac:dyDescent="0.2">
      <c r="A14" s="14" t="s">
        <v>100</v>
      </c>
      <c r="B14" s="359" t="s">
        <v>253</v>
      </c>
      <c r="C14" s="256"/>
    </row>
    <row r="15" spans="1:3" s="1" customFormat="1" ht="12" customHeight="1" x14ac:dyDescent="0.2">
      <c r="A15" s="14" t="s">
        <v>146</v>
      </c>
      <c r="B15" s="250" t="s">
        <v>423</v>
      </c>
      <c r="C15" s="256"/>
    </row>
    <row r="16" spans="1:3" s="1" customFormat="1" ht="12" customHeight="1" thickBot="1" x14ac:dyDescent="0.25">
      <c r="A16" s="16" t="s">
        <v>101</v>
      </c>
      <c r="B16" s="251" t="s">
        <v>424</v>
      </c>
      <c r="C16" s="256"/>
    </row>
    <row r="17" spans="1:3" s="1" customFormat="1" ht="12" customHeight="1" thickBot="1" x14ac:dyDescent="0.25">
      <c r="A17" s="20" t="s">
        <v>18</v>
      </c>
      <c r="B17" s="249" t="s">
        <v>254</v>
      </c>
      <c r="C17" s="254">
        <f>+C18+C19+C20+C21+C22</f>
        <v>50075</v>
      </c>
    </row>
    <row r="18" spans="1:3" s="1" customFormat="1" ht="12" customHeight="1" x14ac:dyDescent="0.2">
      <c r="A18" s="15" t="s">
        <v>103</v>
      </c>
      <c r="B18" s="358" t="s">
        <v>255</v>
      </c>
      <c r="C18" s="257"/>
    </row>
    <row r="19" spans="1:3" s="1" customFormat="1" ht="12" customHeight="1" x14ac:dyDescent="0.2">
      <c r="A19" s="14" t="s">
        <v>104</v>
      </c>
      <c r="B19" s="359" t="s">
        <v>256</v>
      </c>
      <c r="C19" s="256"/>
    </row>
    <row r="20" spans="1:3" s="1" customFormat="1" ht="12" customHeight="1" x14ac:dyDescent="0.2">
      <c r="A20" s="14" t="s">
        <v>105</v>
      </c>
      <c r="B20" s="359" t="s">
        <v>416</v>
      </c>
      <c r="C20" s="256"/>
    </row>
    <row r="21" spans="1:3" s="1" customFormat="1" ht="12" customHeight="1" x14ac:dyDescent="0.2">
      <c r="A21" s="14" t="s">
        <v>106</v>
      </c>
      <c r="B21" s="359" t="s">
        <v>417</v>
      </c>
      <c r="C21" s="256"/>
    </row>
    <row r="22" spans="1:3" s="1" customFormat="1" ht="12" customHeight="1" x14ac:dyDescent="0.2">
      <c r="A22" s="14" t="s">
        <v>107</v>
      </c>
      <c r="B22" s="359" t="s">
        <v>561</v>
      </c>
      <c r="C22" s="256">
        <v>50075</v>
      </c>
    </row>
    <row r="23" spans="1:3" s="1" customFormat="1" ht="12" customHeight="1" thickBot="1" x14ac:dyDescent="0.25">
      <c r="A23" s="16" t="s">
        <v>116</v>
      </c>
      <c r="B23" s="251" t="s">
        <v>258</v>
      </c>
      <c r="C23" s="258"/>
    </row>
    <row r="24" spans="1:3" s="1" customFormat="1" ht="12" customHeight="1" thickBot="1" x14ac:dyDescent="0.25">
      <c r="A24" s="20" t="s">
        <v>19</v>
      </c>
      <c r="B24" s="21" t="s">
        <v>259</v>
      </c>
      <c r="C24" s="254">
        <f>+C25+C26+C27+C28+C29</f>
        <v>91231</v>
      </c>
    </row>
    <row r="25" spans="1:3" s="1" customFormat="1" ht="12" customHeight="1" x14ac:dyDescent="0.2">
      <c r="A25" s="15" t="s">
        <v>86</v>
      </c>
      <c r="B25" s="358" t="s">
        <v>260</v>
      </c>
      <c r="C25" s="257"/>
    </row>
    <row r="26" spans="1:3" s="1" customFormat="1" ht="12" customHeight="1" x14ac:dyDescent="0.2">
      <c r="A26" s="14" t="s">
        <v>87</v>
      </c>
      <c r="B26" s="359" t="s">
        <v>261</v>
      </c>
      <c r="C26" s="256"/>
    </row>
    <row r="27" spans="1:3" s="1" customFormat="1" ht="12" customHeight="1" x14ac:dyDescent="0.2">
      <c r="A27" s="14" t="s">
        <v>88</v>
      </c>
      <c r="B27" s="359" t="s">
        <v>418</v>
      </c>
      <c r="C27" s="256"/>
    </row>
    <row r="28" spans="1:3" s="1" customFormat="1" ht="12" customHeight="1" x14ac:dyDescent="0.2">
      <c r="A28" s="14" t="s">
        <v>89</v>
      </c>
      <c r="B28" s="359" t="s">
        <v>419</v>
      </c>
      <c r="C28" s="256"/>
    </row>
    <row r="29" spans="1:3" s="1" customFormat="1" ht="12" customHeight="1" x14ac:dyDescent="0.2">
      <c r="A29" s="14" t="s">
        <v>169</v>
      </c>
      <c r="B29" s="359" t="s">
        <v>262</v>
      </c>
      <c r="C29" s="256">
        <v>91231</v>
      </c>
    </row>
    <row r="30" spans="1:3" s="467" customFormat="1" ht="12" customHeight="1" thickBot="1" x14ac:dyDescent="0.25">
      <c r="A30" s="476" t="s">
        <v>170</v>
      </c>
      <c r="B30" s="465" t="s">
        <v>556</v>
      </c>
      <c r="C30" s="466">
        <v>61231</v>
      </c>
    </row>
    <row r="31" spans="1:3" s="1" customFormat="1" ht="12" customHeight="1" thickBot="1" x14ac:dyDescent="0.25">
      <c r="A31" s="20" t="s">
        <v>171</v>
      </c>
      <c r="B31" s="21" t="s">
        <v>540</v>
      </c>
      <c r="C31" s="260">
        <f>SUM(C32:C38)</f>
        <v>295800</v>
      </c>
    </row>
    <row r="32" spans="1:3" s="1" customFormat="1" ht="12" customHeight="1" x14ac:dyDescent="0.2">
      <c r="A32" s="15" t="s">
        <v>265</v>
      </c>
      <c r="B32" s="358" t="s">
        <v>544</v>
      </c>
      <c r="C32" s="257"/>
    </row>
    <row r="33" spans="1:3" s="1" customFormat="1" ht="12" customHeight="1" x14ac:dyDescent="0.2">
      <c r="A33" s="14" t="s">
        <v>266</v>
      </c>
      <c r="B33" s="359" t="s">
        <v>962</v>
      </c>
      <c r="C33" s="256">
        <v>32000</v>
      </c>
    </row>
    <row r="34" spans="1:3" s="1" customFormat="1" ht="12" customHeight="1" x14ac:dyDescent="0.2">
      <c r="A34" s="14" t="s">
        <v>267</v>
      </c>
      <c r="B34" s="359" t="s">
        <v>546</v>
      </c>
      <c r="C34" s="256">
        <v>262000</v>
      </c>
    </row>
    <row r="35" spans="1:3" s="1" customFormat="1" ht="12" customHeight="1" x14ac:dyDescent="0.2">
      <c r="A35" s="14" t="s">
        <v>268</v>
      </c>
      <c r="B35" s="359" t="s">
        <v>547</v>
      </c>
      <c r="C35" s="256">
        <v>200</v>
      </c>
    </row>
    <row r="36" spans="1:3" s="1" customFormat="1" ht="12" customHeight="1" x14ac:dyDescent="0.2">
      <c r="A36" s="14" t="s">
        <v>541</v>
      </c>
      <c r="B36" s="359" t="s">
        <v>269</v>
      </c>
      <c r="C36" s="256"/>
    </row>
    <row r="37" spans="1:3" s="1" customFormat="1" ht="12" customHeight="1" x14ac:dyDescent="0.2">
      <c r="A37" s="14" t="s">
        <v>542</v>
      </c>
      <c r="B37" s="359" t="s">
        <v>270</v>
      </c>
      <c r="C37" s="256"/>
    </row>
    <row r="38" spans="1:3" s="1" customFormat="1" ht="12" customHeight="1" thickBot="1" x14ac:dyDescent="0.25">
      <c r="A38" s="16" t="s">
        <v>543</v>
      </c>
      <c r="B38" s="442" t="s">
        <v>271</v>
      </c>
      <c r="C38" s="258">
        <v>1600</v>
      </c>
    </row>
    <row r="39" spans="1:3" s="1" customFormat="1" ht="12" customHeight="1" thickBot="1" x14ac:dyDescent="0.25">
      <c r="A39" s="20" t="s">
        <v>21</v>
      </c>
      <c r="B39" s="21" t="s">
        <v>425</v>
      </c>
      <c r="C39" s="254">
        <f>SUM(C40:C50)</f>
        <v>192452</v>
      </c>
    </row>
    <row r="40" spans="1:3" s="1" customFormat="1" ht="12" customHeight="1" x14ac:dyDescent="0.2">
      <c r="A40" s="15" t="s">
        <v>90</v>
      </c>
      <c r="B40" s="358" t="s">
        <v>274</v>
      </c>
      <c r="C40" s="257"/>
    </row>
    <row r="41" spans="1:3" s="1" customFormat="1" ht="12" customHeight="1" x14ac:dyDescent="0.2">
      <c r="A41" s="14" t="s">
        <v>91</v>
      </c>
      <c r="B41" s="359" t="s">
        <v>275</v>
      </c>
      <c r="C41" s="256"/>
    </row>
    <row r="42" spans="1:3" s="1" customFormat="1" ht="12" customHeight="1" x14ac:dyDescent="0.2">
      <c r="A42" s="14" t="s">
        <v>92</v>
      </c>
      <c r="B42" s="359" t="s">
        <v>276</v>
      </c>
      <c r="C42" s="256">
        <v>250</v>
      </c>
    </row>
    <row r="43" spans="1:3" s="1" customFormat="1" ht="12" customHeight="1" x14ac:dyDescent="0.2">
      <c r="A43" s="14" t="s">
        <v>173</v>
      </c>
      <c r="B43" s="359" t="s">
        <v>277</v>
      </c>
      <c r="C43" s="256">
        <v>50</v>
      </c>
    </row>
    <row r="44" spans="1:3" s="1" customFormat="1" ht="12" customHeight="1" x14ac:dyDescent="0.2">
      <c r="A44" s="14" t="s">
        <v>174</v>
      </c>
      <c r="B44" s="359" t="s">
        <v>278</v>
      </c>
      <c r="C44" s="256"/>
    </row>
    <row r="45" spans="1:3" s="1" customFormat="1" ht="12" customHeight="1" x14ac:dyDescent="0.2">
      <c r="A45" s="14" t="s">
        <v>175</v>
      </c>
      <c r="B45" s="359" t="s">
        <v>279</v>
      </c>
      <c r="C45" s="256">
        <v>67</v>
      </c>
    </row>
    <row r="46" spans="1:3" s="1" customFormat="1" ht="12" customHeight="1" x14ac:dyDescent="0.2">
      <c r="A46" s="14" t="s">
        <v>176</v>
      </c>
      <c r="B46" s="359" t="s">
        <v>280</v>
      </c>
      <c r="C46" s="256">
        <v>192085</v>
      </c>
    </row>
    <row r="47" spans="1:3" s="1" customFormat="1" ht="12" customHeight="1" x14ac:dyDescent="0.2">
      <c r="A47" s="14" t="s">
        <v>177</v>
      </c>
      <c r="B47" s="359" t="s">
        <v>548</v>
      </c>
      <c r="C47" s="256"/>
    </row>
    <row r="48" spans="1:3" s="1" customFormat="1" ht="12" customHeight="1" x14ac:dyDescent="0.2">
      <c r="A48" s="14" t="s">
        <v>272</v>
      </c>
      <c r="B48" s="359" t="s">
        <v>282</v>
      </c>
      <c r="C48" s="259"/>
    </row>
    <row r="49" spans="1:3" s="1" customFormat="1" ht="12" customHeight="1" x14ac:dyDescent="0.2">
      <c r="A49" s="16" t="s">
        <v>273</v>
      </c>
      <c r="B49" s="360" t="s">
        <v>427</v>
      </c>
      <c r="C49" s="349"/>
    </row>
    <row r="50" spans="1:3" s="1" customFormat="1" ht="12" customHeight="1" thickBot="1" x14ac:dyDescent="0.25">
      <c r="A50" s="16" t="s">
        <v>426</v>
      </c>
      <c r="B50" s="251" t="s">
        <v>283</v>
      </c>
      <c r="C50" s="349"/>
    </row>
    <row r="51" spans="1:3" s="1" customFormat="1" ht="12" customHeight="1" thickBot="1" x14ac:dyDescent="0.25">
      <c r="A51" s="20" t="s">
        <v>22</v>
      </c>
      <c r="B51" s="21" t="s">
        <v>284</v>
      </c>
      <c r="C51" s="254">
        <f>SUM(C52:C56)</f>
        <v>0</v>
      </c>
    </row>
    <row r="52" spans="1:3" s="1" customFormat="1" ht="12" customHeight="1" x14ac:dyDescent="0.2">
      <c r="A52" s="15" t="s">
        <v>93</v>
      </c>
      <c r="B52" s="358" t="s">
        <v>288</v>
      </c>
      <c r="C52" s="393"/>
    </row>
    <row r="53" spans="1:3" s="1" customFormat="1" ht="12" customHeight="1" x14ac:dyDescent="0.2">
      <c r="A53" s="14" t="s">
        <v>94</v>
      </c>
      <c r="B53" s="359" t="s">
        <v>289</v>
      </c>
      <c r="C53" s="259"/>
    </row>
    <row r="54" spans="1:3" s="1" customFormat="1" ht="12" customHeight="1" x14ac:dyDescent="0.2">
      <c r="A54" s="14" t="s">
        <v>285</v>
      </c>
      <c r="B54" s="359" t="s">
        <v>290</v>
      </c>
      <c r="C54" s="259"/>
    </row>
    <row r="55" spans="1:3" s="1" customFormat="1" ht="12" customHeight="1" x14ac:dyDescent="0.2">
      <c r="A55" s="14" t="s">
        <v>286</v>
      </c>
      <c r="B55" s="359" t="s">
        <v>291</v>
      </c>
      <c r="C55" s="259"/>
    </row>
    <row r="56" spans="1:3" s="1" customFormat="1" ht="12" customHeight="1" thickBot="1" x14ac:dyDescent="0.25">
      <c r="A56" s="16" t="s">
        <v>287</v>
      </c>
      <c r="B56" s="251" t="s">
        <v>292</v>
      </c>
      <c r="C56" s="349"/>
    </row>
    <row r="57" spans="1:3" s="1" customFormat="1" ht="12" customHeight="1" thickBot="1" x14ac:dyDescent="0.25">
      <c r="A57" s="20" t="s">
        <v>178</v>
      </c>
      <c r="B57" s="21" t="s">
        <v>293</v>
      </c>
      <c r="C57" s="254">
        <f>SUM(C58:C60)</f>
        <v>0</v>
      </c>
    </row>
    <row r="58" spans="1:3" s="1" customFormat="1" ht="12" customHeight="1" x14ac:dyDescent="0.2">
      <c r="A58" s="15" t="s">
        <v>95</v>
      </c>
      <c r="B58" s="358" t="s">
        <v>294</v>
      </c>
      <c r="C58" s="257"/>
    </row>
    <row r="59" spans="1:3" s="1" customFormat="1" ht="12" customHeight="1" x14ac:dyDescent="0.2">
      <c r="A59" s="14" t="s">
        <v>96</v>
      </c>
      <c r="B59" s="359" t="s">
        <v>420</v>
      </c>
      <c r="C59" s="256"/>
    </row>
    <row r="60" spans="1:3" s="1" customFormat="1" ht="12" customHeight="1" x14ac:dyDescent="0.2">
      <c r="A60" s="14" t="s">
        <v>297</v>
      </c>
      <c r="B60" s="359" t="s">
        <v>295</v>
      </c>
      <c r="C60" s="256"/>
    </row>
    <row r="61" spans="1:3" s="1" customFormat="1" ht="12" customHeight="1" thickBot="1" x14ac:dyDescent="0.25">
      <c r="A61" s="16" t="s">
        <v>298</v>
      </c>
      <c r="B61" s="251" t="s">
        <v>296</v>
      </c>
      <c r="C61" s="258"/>
    </row>
    <row r="62" spans="1:3" s="1" customFormat="1" ht="12" customHeight="1" thickBot="1" x14ac:dyDescent="0.25">
      <c r="A62" s="20" t="s">
        <v>24</v>
      </c>
      <c r="B62" s="249" t="s">
        <v>299</v>
      </c>
      <c r="C62" s="254">
        <f>SUM(C63:C65)</f>
        <v>0</v>
      </c>
    </row>
    <row r="63" spans="1:3" s="1" customFormat="1" ht="12" customHeight="1" x14ac:dyDescent="0.2">
      <c r="A63" s="15" t="s">
        <v>179</v>
      </c>
      <c r="B63" s="358" t="s">
        <v>301</v>
      </c>
      <c r="C63" s="259"/>
    </row>
    <row r="64" spans="1:3" s="1" customFormat="1" ht="12" customHeight="1" x14ac:dyDescent="0.2">
      <c r="A64" s="14" t="s">
        <v>180</v>
      </c>
      <c r="B64" s="359" t="s">
        <v>421</v>
      </c>
      <c r="C64" s="259"/>
    </row>
    <row r="65" spans="1:3" s="1" customFormat="1" ht="12" customHeight="1" x14ac:dyDescent="0.2">
      <c r="A65" s="14" t="s">
        <v>228</v>
      </c>
      <c r="B65" s="359" t="s">
        <v>302</v>
      </c>
      <c r="C65" s="259"/>
    </row>
    <row r="66" spans="1:3" s="1" customFormat="1" ht="12" customHeight="1" thickBot="1" x14ac:dyDescent="0.25">
      <c r="A66" s="16" t="s">
        <v>300</v>
      </c>
      <c r="B66" s="251" t="s">
        <v>303</v>
      </c>
      <c r="C66" s="259"/>
    </row>
    <row r="67" spans="1:3" s="1" customFormat="1" ht="12" customHeight="1" thickBot="1" x14ac:dyDescent="0.25">
      <c r="A67" s="417" t="s">
        <v>467</v>
      </c>
      <c r="B67" s="21" t="s">
        <v>304</v>
      </c>
      <c r="C67" s="260">
        <f>+C10+C17+C24+C31+C39+C51+C57+C62</f>
        <v>629558</v>
      </c>
    </row>
    <row r="68" spans="1:3" s="1" customFormat="1" ht="12" customHeight="1" thickBot="1" x14ac:dyDescent="0.25">
      <c r="A68" s="396" t="s">
        <v>305</v>
      </c>
      <c r="B68" s="249" t="s">
        <v>306</v>
      </c>
      <c r="C68" s="254">
        <f>SUM(C69:C71)</f>
        <v>0</v>
      </c>
    </row>
    <row r="69" spans="1:3" s="1" customFormat="1" ht="12" customHeight="1" x14ac:dyDescent="0.2">
      <c r="A69" s="15" t="s">
        <v>333</v>
      </c>
      <c r="B69" s="358" t="s">
        <v>307</v>
      </c>
      <c r="C69" s="259"/>
    </row>
    <row r="70" spans="1:3" s="1" customFormat="1" ht="12" customHeight="1" x14ac:dyDescent="0.2">
      <c r="A70" s="14" t="s">
        <v>342</v>
      </c>
      <c r="B70" s="359" t="s">
        <v>308</v>
      </c>
      <c r="C70" s="259"/>
    </row>
    <row r="71" spans="1:3" s="1" customFormat="1" ht="12" customHeight="1" thickBot="1" x14ac:dyDescent="0.25">
      <c r="A71" s="16" t="s">
        <v>343</v>
      </c>
      <c r="B71" s="411" t="s">
        <v>557</v>
      </c>
      <c r="C71" s="259"/>
    </row>
    <row r="72" spans="1:3" s="1" customFormat="1" ht="12" customHeight="1" thickBot="1" x14ac:dyDescent="0.25">
      <c r="A72" s="396" t="s">
        <v>309</v>
      </c>
      <c r="B72" s="249" t="s">
        <v>310</v>
      </c>
      <c r="C72" s="254">
        <f>SUM(C73:C76)</f>
        <v>0</v>
      </c>
    </row>
    <row r="73" spans="1:3" s="1" customFormat="1" ht="12" customHeight="1" x14ac:dyDescent="0.2">
      <c r="A73" s="15" t="s">
        <v>147</v>
      </c>
      <c r="B73" s="358" t="s">
        <v>311</v>
      </c>
      <c r="C73" s="259"/>
    </row>
    <row r="74" spans="1:3" s="1" customFormat="1" ht="12" customHeight="1" x14ac:dyDescent="0.2">
      <c r="A74" s="14" t="s">
        <v>148</v>
      </c>
      <c r="B74" s="359" t="s">
        <v>558</v>
      </c>
      <c r="C74" s="259"/>
    </row>
    <row r="75" spans="1:3" s="1" customFormat="1" ht="12" customHeight="1" thickBot="1" x14ac:dyDescent="0.25">
      <c r="A75" s="16" t="s">
        <v>334</v>
      </c>
      <c r="B75" s="360" t="s">
        <v>312</v>
      </c>
      <c r="C75" s="349"/>
    </row>
    <row r="76" spans="1:3" s="1" customFormat="1" ht="12" customHeight="1" thickBot="1" x14ac:dyDescent="0.25">
      <c r="A76" s="478" t="s">
        <v>335</v>
      </c>
      <c r="B76" s="479" t="s">
        <v>559</v>
      </c>
      <c r="C76" s="480"/>
    </row>
    <row r="77" spans="1:3" s="1" customFormat="1" ht="12" customHeight="1" thickBot="1" x14ac:dyDescent="0.25">
      <c r="A77" s="396" t="s">
        <v>313</v>
      </c>
      <c r="B77" s="249" t="s">
        <v>314</v>
      </c>
      <c r="C77" s="254">
        <f>SUM(C78:C79)</f>
        <v>876390</v>
      </c>
    </row>
    <row r="78" spans="1:3" s="1" customFormat="1" ht="12" customHeight="1" thickBot="1" x14ac:dyDescent="0.25">
      <c r="A78" s="13" t="s">
        <v>336</v>
      </c>
      <c r="B78" s="477" t="s">
        <v>315</v>
      </c>
      <c r="C78" s="349">
        <v>876390</v>
      </c>
    </row>
    <row r="79" spans="1:3" s="1" customFormat="1" ht="12" customHeight="1" thickBot="1" x14ac:dyDescent="0.25">
      <c r="A79" s="478" t="s">
        <v>337</v>
      </c>
      <c r="B79" s="479" t="s">
        <v>316</v>
      </c>
      <c r="C79" s="480"/>
    </row>
    <row r="80" spans="1:3" s="1" customFormat="1" ht="12" customHeight="1" thickBot="1" x14ac:dyDescent="0.25">
      <c r="A80" s="396" t="s">
        <v>317</v>
      </c>
      <c r="B80" s="249" t="s">
        <v>318</v>
      </c>
      <c r="C80" s="254">
        <f>SUM(C81:C83)</f>
        <v>0</v>
      </c>
    </row>
    <row r="81" spans="1:3" s="1" customFormat="1" ht="12" customHeight="1" x14ac:dyDescent="0.2">
      <c r="A81" s="15" t="s">
        <v>338</v>
      </c>
      <c r="B81" s="358" t="s">
        <v>319</v>
      </c>
      <c r="C81" s="259"/>
    </row>
    <row r="82" spans="1:3" s="1" customFormat="1" ht="12" customHeight="1" x14ac:dyDescent="0.2">
      <c r="A82" s="14" t="s">
        <v>339</v>
      </c>
      <c r="B82" s="359" t="s">
        <v>320</v>
      </c>
      <c r="C82" s="259"/>
    </row>
    <row r="83" spans="1:3" s="1" customFormat="1" ht="12" customHeight="1" thickBot="1" x14ac:dyDescent="0.25">
      <c r="A83" s="18" t="s">
        <v>340</v>
      </c>
      <c r="B83" s="481" t="s">
        <v>560</v>
      </c>
      <c r="C83" s="482"/>
    </row>
    <row r="84" spans="1:3" s="1" customFormat="1" ht="12" customHeight="1" thickBot="1" x14ac:dyDescent="0.25">
      <c r="A84" s="396" t="s">
        <v>321</v>
      </c>
      <c r="B84" s="249" t="s">
        <v>341</v>
      </c>
      <c r="C84" s="254">
        <f>SUM(C85:C88)</f>
        <v>0</v>
      </c>
    </row>
    <row r="85" spans="1:3" s="1" customFormat="1" ht="12" customHeight="1" x14ac:dyDescent="0.2">
      <c r="A85" s="362" t="s">
        <v>322</v>
      </c>
      <c r="B85" s="358" t="s">
        <v>323</v>
      </c>
      <c r="C85" s="259"/>
    </row>
    <row r="86" spans="1:3" s="1" customFormat="1" ht="12" customHeight="1" x14ac:dyDescent="0.2">
      <c r="A86" s="363" t="s">
        <v>324</v>
      </c>
      <c r="B86" s="359" t="s">
        <v>325</v>
      </c>
      <c r="C86" s="259"/>
    </row>
    <row r="87" spans="1:3" s="1" customFormat="1" ht="12" customHeight="1" x14ac:dyDescent="0.2">
      <c r="A87" s="363" t="s">
        <v>326</v>
      </c>
      <c r="B87" s="359" t="s">
        <v>327</v>
      </c>
      <c r="C87" s="259"/>
    </row>
    <row r="88" spans="1:3" s="1" customFormat="1" ht="12" customHeight="1" thickBot="1" x14ac:dyDescent="0.25">
      <c r="A88" s="364" t="s">
        <v>328</v>
      </c>
      <c r="B88" s="251" t="s">
        <v>329</v>
      </c>
      <c r="C88" s="259"/>
    </row>
    <row r="89" spans="1:3" s="1" customFormat="1" ht="12" customHeight="1" thickBot="1" x14ac:dyDescent="0.25">
      <c r="A89" s="396" t="s">
        <v>330</v>
      </c>
      <c r="B89" s="249" t="s">
        <v>466</v>
      </c>
      <c r="C89" s="394"/>
    </row>
    <row r="90" spans="1:3" s="1" customFormat="1" ht="13.5" customHeight="1" thickBot="1" x14ac:dyDescent="0.25">
      <c r="A90" s="396" t="s">
        <v>332</v>
      </c>
      <c r="B90" s="249" t="s">
        <v>331</v>
      </c>
      <c r="C90" s="394"/>
    </row>
    <row r="91" spans="1:3" s="1" customFormat="1" ht="15.75" customHeight="1" thickBot="1" x14ac:dyDescent="0.25">
      <c r="A91" s="396" t="s">
        <v>344</v>
      </c>
      <c r="B91" s="365" t="s">
        <v>469</v>
      </c>
      <c r="C91" s="260">
        <f>+C68+C72+C77+C80+C84+C90+C89</f>
        <v>876390</v>
      </c>
    </row>
    <row r="92" spans="1:3" s="1" customFormat="1" ht="16.5" customHeight="1" thickBot="1" x14ac:dyDescent="0.25">
      <c r="A92" s="397" t="s">
        <v>468</v>
      </c>
      <c r="B92" s="366" t="s">
        <v>470</v>
      </c>
      <c r="C92" s="260">
        <f>+C67+C91</f>
        <v>1505948</v>
      </c>
    </row>
    <row r="93" spans="1:3" s="1" customFormat="1" ht="11.1" customHeight="1" x14ac:dyDescent="0.2">
      <c r="A93" s="5"/>
      <c r="B93" s="6"/>
      <c r="C93" s="261"/>
    </row>
    <row r="94" spans="1:3" ht="16.5" customHeight="1" x14ac:dyDescent="0.25">
      <c r="A94" s="880" t="s">
        <v>46</v>
      </c>
      <c r="B94" s="880"/>
      <c r="C94" s="880"/>
    </row>
    <row r="95" spans="1:3" ht="16.5" customHeight="1" thickBot="1" x14ac:dyDescent="0.3">
      <c r="A95" s="885" t="s">
        <v>151</v>
      </c>
      <c r="B95" s="885"/>
      <c r="C95" s="490" t="str">
        <f>C7</f>
        <v>Forintban!</v>
      </c>
    </row>
    <row r="96" spans="1:3" ht="38.1" customHeight="1" thickBot="1" x14ac:dyDescent="0.3">
      <c r="A96" s="470" t="s">
        <v>68</v>
      </c>
      <c r="B96" s="471" t="s">
        <v>47</v>
      </c>
      <c r="C96" s="472" t="str">
        <f>+C8</f>
        <v>2019. évi előirányzat</v>
      </c>
    </row>
    <row r="97" spans="1:3" s="34" customFormat="1" ht="12" customHeight="1" thickBot="1" x14ac:dyDescent="0.25">
      <c r="A97" s="470"/>
      <c r="B97" s="471" t="s">
        <v>484</v>
      </c>
      <c r="C97" s="472" t="s">
        <v>485</v>
      </c>
    </row>
    <row r="98" spans="1:3" ht="12" customHeight="1" thickBot="1" x14ac:dyDescent="0.3">
      <c r="A98" s="22" t="s">
        <v>17</v>
      </c>
      <c r="B98" s="26" t="s">
        <v>428</v>
      </c>
      <c r="C98" s="253">
        <f>C99+C100+C101+C102+C103+C116</f>
        <v>733788</v>
      </c>
    </row>
    <row r="99" spans="1:3" ht="12" customHeight="1" x14ac:dyDescent="0.25">
      <c r="A99" s="17" t="s">
        <v>97</v>
      </c>
      <c r="B99" s="10" t="s">
        <v>48</v>
      </c>
      <c r="C99" s="255"/>
    </row>
    <row r="100" spans="1:3" ht="12" customHeight="1" x14ac:dyDescent="0.25">
      <c r="A100" s="14" t="s">
        <v>98</v>
      </c>
      <c r="B100" s="8" t="s">
        <v>181</v>
      </c>
      <c r="C100" s="256"/>
    </row>
    <row r="101" spans="1:3" ht="12" customHeight="1" x14ac:dyDescent="0.25">
      <c r="A101" s="14" t="s">
        <v>99</v>
      </c>
      <c r="B101" s="8" t="s">
        <v>138</v>
      </c>
      <c r="C101" s="258">
        <v>292120</v>
      </c>
    </row>
    <row r="102" spans="1:3" ht="12" customHeight="1" x14ac:dyDescent="0.25">
      <c r="A102" s="14" t="s">
        <v>100</v>
      </c>
      <c r="B102" s="11" t="s">
        <v>182</v>
      </c>
      <c r="C102" s="258">
        <v>21631</v>
      </c>
    </row>
    <row r="103" spans="1:3" ht="12" customHeight="1" x14ac:dyDescent="0.25">
      <c r="A103" s="14" t="s">
        <v>111</v>
      </c>
      <c r="B103" s="19" t="s">
        <v>183</v>
      </c>
      <c r="C103" s="258">
        <v>401127</v>
      </c>
    </row>
    <row r="104" spans="1:3" ht="12" customHeight="1" x14ac:dyDescent="0.25">
      <c r="A104" s="14" t="s">
        <v>101</v>
      </c>
      <c r="B104" s="8" t="s">
        <v>433</v>
      </c>
      <c r="C104" s="258"/>
    </row>
    <row r="105" spans="1:3" ht="12" customHeight="1" x14ac:dyDescent="0.25">
      <c r="A105" s="14" t="s">
        <v>102</v>
      </c>
      <c r="B105" s="121" t="s">
        <v>432</v>
      </c>
      <c r="C105" s="258"/>
    </row>
    <row r="106" spans="1:3" ht="12" customHeight="1" x14ac:dyDescent="0.25">
      <c r="A106" s="14" t="s">
        <v>112</v>
      </c>
      <c r="B106" s="121" t="s">
        <v>431</v>
      </c>
      <c r="C106" s="258"/>
    </row>
    <row r="107" spans="1:3" ht="12" customHeight="1" x14ac:dyDescent="0.25">
      <c r="A107" s="14" t="s">
        <v>113</v>
      </c>
      <c r="B107" s="119" t="s">
        <v>347</v>
      </c>
      <c r="C107" s="258"/>
    </row>
    <row r="108" spans="1:3" ht="12" customHeight="1" x14ac:dyDescent="0.25">
      <c r="A108" s="14" t="s">
        <v>114</v>
      </c>
      <c r="B108" s="120" t="s">
        <v>348</v>
      </c>
      <c r="C108" s="258"/>
    </row>
    <row r="109" spans="1:3" ht="12" customHeight="1" x14ac:dyDescent="0.25">
      <c r="A109" s="14" t="s">
        <v>115</v>
      </c>
      <c r="B109" s="120" t="s">
        <v>349</v>
      </c>
      <c r="C109" s="258"/>
    </row>
    <row r="110" spans="1:3" ht="12" customHeight="1" x14ac:dyDescent="0.25">
      <c r="A110" s="14" t="s">
        <v>117</v>
      </c>
      <c r="B110" s="119" t="s">
        <v>350</v>
      </c>
      <c r="C110" s="258">
        <v>381627</v>
      </c>
    </row>
    <row r="111" spans="1:3" ht="12" customHeight="1" x14ac:dyDescent="0.25">
      <c r="A111" s="14" t="s">
        <v>184</v>
      </c>
      <c r="B111" s="119" t="s">
        <v>351</v>
      </c>
      <c r="C111" s="258"/>
    </row>
    <row r="112" spans="1:3" ht="12" customHeight="1" x14ac:dyDescent="0.25">
      <c r="A112" s="14" t="s">
        <v>345</v>
      </c>
      <c r="B112" s="120" t="s">
        <v>352</v>
      </c>
      <c r="C112" s="258"/>
    </row>
    <row r="113" spans="1:3" ht="12" customHeight="1" x14ac:dyDescent="0.25">
      <c r="A113" s="13" t="s">
        <v>346</v>
      </c>
      <c r="B113" s="121" t="s">
        <v>353</v>
      </c>
      <c r="C113" s="258"/>
    </row>
    <row r="114" spans="1:3" ht="12" customHeight="1" x14ac:dyDescent="0.25">
      <c r="A114" s="14" t="s">
        <v>429</v>
      </c>
      <c r="B114" s="121" t="s">
        <v>354</v>
      </c>
      <c r="C114" s="258"/>
    </row>
    <row r="115" spans="1:3" ht="12" customHeight="1" x14ac:dyDescent="0.25">
      <c r="A115" s="16" t="s">
        <v>430</v>
      </c>
      <c r="B115" s="121" t="s">
        <v>355</v>
      </c>
      <c r="C115" s="258">
        <v>19500</v>
      </c>
    </row>
    <row r="116" spans="1:3" ht="12" customHeight="1" x14ac:dyDescent="0.25">
      <c r="A116" s="14" t="s">
        <v>434</v>
      </c>
      <c r="B116" s="11" t="s">
        <v>49</v>
      </c>
      <c r="C116" s="256">
        <v>18910</v>
      </c>
    </row>
    <row r="117" spans="1:3" ht="12" customHeight="1" x14ac:dyDescent="0.25">
      <c r="A117" s="14" t="s">
        <v>435</v>
      </c>
      <c r="B117" s="8" t="s">
        <v>437</v>
      </c>
      <c r="C117" s="256"/>
    </row>
    <row r="118" spans="1:3" ht="12" customHeight="1" thickBot="1" x14ac:dyDescent="0.3">
      <c r="A118" s="18" t="s">
        <v>436</v>
      </c>
      <c r="B118" s="415" t="s">
        <v>438</v>
      </c>
      <c r="C118" s="262">
        <v>18910</v>
      </c>
    </row>
    <row r="119" spans="1:3" ht="12" customHeight="1" thickBot="1" x14ac:dyDescent="0.3">
      <c r="A119" s="412" t="s">
        <v>18</v>
      </c>
      <c r="B119" s="413" t="s">
        <v>356</v>
      </c>
      <c r="C119" s="414">
        <f>+C120+C122+C124</f>
        <v>666730</v>
      </c>
    </row>
    <row r="120" spans="1:3" ht="12" customHeight="1" x14ac:dyDescent="0.25">
      <c r="A120" s="15" t="s">
        <v>103</v>
      </c>
      <c r="B120" s="8" t="s">
        <v>227</v>
      </c>
      <c r="C120" s="257">
        <v>660515</v>
      </c>
    </row>
    <row r="121" spans="1:3" ht="12" customHeight="1" x14ac:dyDescent="0.25">
      <c r="A121" s="15" t="s">
        <v>104</v>
      </c>
      <c r="B121" s="12" t="s">
        <v>360</v>
      </c>
      <c r="C121" s="257">
        <v>635515</v>
      </c>
    </row>
    <row r="122" spans="1:3" ht="12" customHeight="1" x14ac:dyDescent="0.25">
      <c r="A122" s="15" t="s">
        <v>105</v>
      </c>
      <c r="B122" s="12" t="s">
        <v>185</v>
      </c>
      <c r="C122" s="256"/>
    </row>
    <row r="123" spans="1:3" ht="12" customHeight="1" x14ac:dyDescent="0.25">
      <c r="A123" s="15" t="s">
        <v>106</v>
      </c>
      <c r="B123" s="12" t="s">
        <v>361</v>
      </c>
      <c r="C123" s="225"/>
    </row>
    <row r="124" spans="1:3" ht="12" customHeight="1" x14ac:dyDescent="0.25">
      <c r="A124" s="15" t="s">
        <v>107</v>
      </c>
      <c r="B124" s="251" t="s">
        <v>562</v>
      </c>
      <c r="C124" s="225">
        <v>6215</v>
      </c>
    </row>
    <row r="125" spans="1:3" ht="12" customHeight="1" x14ac:dyDescent="0.25">
      <c r="A125" s="15" t="s">
        <v>116</v>
      </c>
      <c r="B125" s="250" t="s">
        <v>422</v>
      </c>
      <c r="C125" s="225"/>
    </row>
    <row r="126" spans="1:3" ht="12" customHeight="1" x14ac:dyDescent="0.25">
      <c r="A126" s="15" t="s">
        <v>118</v>
      </c>
      <c r="B126" s="357" t="s">
        <v>366</v>
      </c>
      <c r="C126" s="225"/>
    </row>
    <row r="127" spans="1:3" x14ac:dyDescent="0.25">
      <c r="A127" s="15" t="s">
        <v>186</v>
      </c>
      <c r="B127" s="120" t="s">
        <v>349</v>
      </c>
      <c r="C127" s="225"/>
    </row>
    <row r="128" spans="1:3" ht="12" customHeight="1" x14ac:dyDescent="0.25">
      <c r="A128" s="15" t="s">
        <v>187</v>
      </c>
      <c r="B128" s="120" t="s">
        <v>365</v>
      </c>
      <c r="C128" s="225">
        <v>3769</v>
      </c>
    </row>
    <row r="129" spans="1:3" ht="12" customHeight="1" x14ac:dyDescent="0.25">
      <c r="A129" s="15" t="s">
        <v>188</v>
      </c>
      <c r="B129" s="120" t="s">
        <v>364</v>
      </c>
      <c r="C129" s="225"/>
    </row>
    <row r="130" spans="1:3" ht="12" customHeight="1" x14ac:dyDescent="0.25">
      <c r="A130" s="15" t="s">
        <v>357</v>
      </c>
      <c r="B130" s="120" t="s">
        <v>352</v>
      </c>
      <c r="C130" s="225"/>
    </row>
    <row r="131" spans="1:3" ht="12" customHeight="1" x14ac:dyDescent="0.25">
      <c r="A131" s="15" t="s">
        <v>358</v>
      </c>
      <c r="B131" s="120" t="s">
        <v>363</v>
      </c>
      <c r="C131" s="225"/>
    </row>
    <row r="132" spans="1:3" ht="16.5" thickBot="1" x14ac:dyDescent="0.3">
      <c r="A132" s="13" t="s">
        <v>359</v>
      </c>
      <c r="B132" s="120" t="s">
        <v>362</v>
      </c>
      <c r="C132" s="227">
        <v>2446</v>
      </c>
    </row>
    <row r="133" spans="1:3" ht="12" customHeight="1" thickBot="1" x14ac:dyDescent="0.3">
      <c r="A133" s="20" t="s">
        <v>19</v>
      </c>
      <c r="B133" s="103" t="s">
        <v>439</v>
      </c>
      <c r="C133" s="254">
        <f>+C98+C119</f>
        <v>1400518</v>
      </c>
    </row>
    <row r="134" spans="1:3" ht="12" customHeight="1" thickBot="1" x14ac:dyDescent="0.3">
      <c r="A134" s="20" t="s">
        <v>20</v>
      </c>
      <c r="B134" s="103" t="s">
        <v>440</v>
      </c>
      <c r="C134" s="254">
        <f>+C135+C136+C137</f>
        <v>0</v>
      </c>
    </row>
    <row r="135" spans="1:3" ht="12" customHeight="1" x14ac:dyDescent="0.25">
      <c r="A135" s="15" t="s">
        <v>265</v>
      </c>
      <c r="B135" s="12" t="s">
        <v>447</v>
      </c>
      <c r="C135" s="225"/>
    </row>
    <row r="136" spans="1:3" ht="12" customHeight="1" x14ac:dyDescent="0.25">
      <c r="A136" s="15" t="s">
        <v>266</v>
      </c>
      <c r="B136" s="12" t="s">
        <v>448</v>
      </c>
      <c r="C136" s="225"/>
    </row>
    <row r="137" spans="1:3" ht="12" customHeight="1" thickBot="1" x14ac:dyDescent="0.3">
      <c r="A137" s="13" t="s">
        <v>267</v>
      </c>
      <c r="B137" s="12" t="s">
        <v>449</v>
      </c>
      <c r="C137" s="225"/>
    </row>
    <row r="138" spans="1:3" ht="12" customHeight="1" thickBot="1" x14ac:dyDescent="0.3">
      <c r="A138" s="20" t="s">
        <v>21</v>
      </c>
      <c r="B138" s="103" t="s">
        <v>441</v>
      </c>
      <c r="C138" s="254">
        <f>SUM(C139:C144)</f>
        <v>0</v>
      </c>
    </row>
    <row r="139" spans="1:3" ht="12" customHeight="1" x14ac:dyDescent="0.25">
      <c r="A139" s="15" t="s">
        <v>90</v>
      </c>
      <c r="B139" s="9" t="s">
        <v>450</v>
      </c>
      <c r="C139" s="225"/>
    </row>
    <row r="140" spans="1:3" ht="12" customHeight="1" x14ac:dyDescent="0.25">
      <c r="A140" s="15" t="s">
        <v>91</v>
      </c>
      <c r="B140" s="9" t="s">
        <v>442</v>
      </c>
      <c r="C140" s="225"/>
    </row>
    <row r="141" spans="1:3" ht="12" customHeight="1" x14ac:dyDescent="0.25">
      <c r="A141" s="15" t="s">
        <v>92</v>
      </c>
      <c r="B141" s="9" t="s">
        <v>443</v>
      </c>
      <c r="C141" s="225"/>
    </row>
    <row r="142" spans="1:3" ht="12" customHeight="1" x14ac:dyDescent="0.25">
      <c r="A142" s="15" t="s">
        <v>173</v>
      </c>
      <c r="B142" s="9" t="s">
        <v>444</v>
      </c>
      <c r="C142" s="225"/>
    </row>
    <row r="143" spans="1:3" ht="12" customHeight="1" thickBot="1" x14ac:dyDescent="0.3">
      <c r="A143" s="13" t="s">
        <v>174</v>
      </c>
      <c r="B143" s="7" t="s">
        <v>445</v>
      </c>
      <c r="C143" s="227"/>
    </row>
    <row r="144" spans="1:3" ht="12" customHeight="1" thickBot="1" x14ac:dyDescent="0.3">
      <c r="A144" s="478" t="s">
        <v>175</v>
      </c>
      <c r="B144" s="483" t="s">
        <v>446</v>
      </c>
      <c r="C144" s="484"/>
    </row>
    <row r="145" spans="1:9" ht="12" customHeight="1" thickBot="1" x14ac:dyDescent="0.3">
      <c r="A145" s="20" t="s">
        <v>22</v>
      </c>
      <c r="B145" s="103" t="s">
        <v>454</v>
      </c>
      <c r="C145" s="260">
        <f>+C146+C147+C148+C149</f>
        <v>0</v>
      </c>
    </row>
    <row r="146" spans="1:9" ht="12" customHeight="1" x14ac:dyDescent="0.25">
      <c r="A146" s="15" t="s">
        <v>93</v>
      </c>
      <c r="B146" s="9" t="s">
        <v>367</v>
      </c>
      <c r="C146" s="225"/>
    </row>
    <row r="147" spans="1:9" ht="12" customHeight="1" x14ac:dyDescent="0.25">
      <c r="A147" s="15" t="s">
        <v>94</v>
      </c>
      <c r="B147" s="9" t="s">
        <v>368</v>
      </c>
      <c r="C147" s="225"/>
    </row>
    <row r="148" spans="1:9" ht="12" customHeight="1" thickBot="1" x14ac:dyDescent="0.3">
      <c r="A148" s="13" t="s">
        <v>285</v>
      </c>
      <c r="B148" s="7" t="s">
        <v>455</v>
      </c>
      <c r="C148" s="227"/>
    </row>
    <row r="149" spans="1:9" ht="12" customHeight="1" thickBot="1" x14ac:dyDescent="0.3">
      <c r="A149" s="478" t="s">
        <v>286</v>
      </c>
      <c r="B149" s="483" t="s">
        <v>386</v>
      </c>
      <c r="C149" s="484"/>
    </row>
    <row r="150" spans="1:9" ht="12" customHeight="1" thickBot="1" x14ac:dyDescent="0.3">
      <c r="A150" s="20" t="s">
        <v>23</v>
      </c>
      <c r="B150" s="103" t="s">
        <v>456</v>
      </c>
      <c r="C150" s="263">
        <f>SUM(C151:C155)</f>
        <v>0</v>
      </c>
    </row>
    <row r="151" spans="1:9" ht="12" customHeight="1" x14ac:dyDescent="0.25">
      <c r="A151" s="15" t="s">
        <v>95</v>
      </c>
      <c r="B151" s="9" t="s">
        <v>451</v>
      </c>
      <c r="C151" s="225"/>
    </row>
    <row r="152" spans="1:9" ht="12" customHeight="1" x14ac:dyDescent="0.25">
      <c r="A152" s="15" t="s">
        <v>96</v>
      </c>
      <c r="B152" s="9" t="s">
        <v>458</v>
      </c>
      <c r="C152" s="225"/>
    </row>
    <row r="153" spans="1:9" ht="12" customHeight="1" x14ac:dyDescent="0.25">
      <c r="A153" s="15" t="s">
        <v>297</v>
      </c>
      <c r="B153" s="9" t="s">
        <v>453</v>
      </c>
      <c r="C153" s="225"/>
    </row>
    <row r="154" spans="1:9" ht="12" customHeight="1" x14ac:dyDescent="0.25">
      <c r="A154" s="15" t="s">
        <v>298</v>
      </c>
      <c r="B154" s="9" t="s">
        <v>509</v>
      </c>
      <c r="C154" s="225"/>
    </row>
    <row r="155" spans="1:9" ht="12" customHeight="1" thickBot="1" x14ac:dyDescent="0.3">
      <c r="A155" s="15" t="s">
        <v>457</v>
      </c>
      <c r="B155" s="9" t="s">
        <v>460</v>
      </c>
      <c r="C155" s="225"/>
    </row>
    <row r="156" spans="1:9" ht="12" customHeight="1" thickBot="1" x14ac:dyDescent="0.3">
      <c r="A156" s="20" t="s">
        <v>24</v>
      </c>
      <c r="B156" s="103" t="s">
        <v>461</v>
      </c>
      <c r="C156" s="416"/>
    </row>
    <row r="157" spans="1:9" ht="12" customHeight="1" thickBot="1" x14ac:dyDescent="0.3">
      <c r="A157" s="20" t="s">
        <v>25</v>
      </c>
      <c r="B157" s="103" t="s">
        <v>462</v>
      </c>
      <c r="C157" s="416"/>
    </row>
    <row r="158" spans="1:9" ht="15.2" customHeight="1" thickBot="1" x14ac:dyDescent="0.3">
      <c r="A158" s="20" t="s">
        <v>26</v>
      </c>
      <c r="B158" s="103" t="s">
        <v>464</v>
      </c>
      <c r="C158" s="485">
        <f>+C134+C138+C145+C150+C156+C157</f>
        <v>0</v>
      </c>
      <c r="F158" s="367"/>
      <c r="G158" s="104"/>
      <c r="H158" s="104"/>
      <c r="I158" s="104"/>
    </row>
    <row r="159" spans="1:9" s="1" customFormat="1" ht="17.25" customHeight="1" thickBot="1" x14ac:dyDescent="0.25">
      <c r="A159" s="252" t="s">
        <v>27</v>
      </c>
      <c r="B159" s="486" t="s">
        <v>463</v>
      </c>
      <c r="C159" s="485">
        <f>+C133+C158</f>
        <v>1400518</v>
      </c>
    </row>
    <row r="160" spans="1:9" ht="15.95" customHeight="1" x14ac:dyDescent="0.25">
      <c r="A160" s="487"/>
      <c r="B160" s="487"/>
      <c r="C160" s="540">
        <f>C92-C159</f>
        <v>105430</v>
      </c>
    </row>
    <row r="161" spans="1:3" x14ac:dyDescent="0.25">
      <c r="A161" s="886" t="s">
        <v>369</v>
      </c>
      <c r="B161" s="886"/>
      <c r="C161" s="886"/>
    </row>
    <row r="162" spans="1:3" ht="15.2" customHeight="1" thickBot="1" x14ac:dyDescent="0.3">
      <c r="A162" s="879" t="s">
        <v>152</v>
      </c>
      <c r="B162" s="879"/>
      <c r="C162" s="491" t="str">
        <f>C95</f>
        <v>Forintban!</v>
      </c>
    </row>
    <row r="163" spans="1:3" ht="13.5" customHeight="1" thickBot="1" x14ac:dyDescent="0.3">
      <c r="A163" s="20">
        <v>1</v>
      </c>
      <c r="B163" s="25" t="s">
        <v>465</v>
      </c>
      <c r="C163" s="254">
        <f>+C67-C133</f>
        <v>-770960</v>
      </c>
    </row>
    <row r="164" spans="1:3" ht="27.75" customHeight="1" thickBot="1" x14ac:dyDescent="0.3">
      <c r="A164" s="20" t="s">
        <v>18</v>
      </c>
      <c r="B164" s="25" t="s">
        <v>471</v>
      </c>
      <c r="C164" s="254">
        <f>+C91-C158</f>
        <v>876390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47244094488188981" right="0.47244094488188981" top="0.86614173228346458" bottom="0.86614173228346458" header="0" footer="0"/>
  <pageSetup paperSize="9" scale="68" fitToHeight="2" orientation="portrait" r:id="rId1"/>
  <headerFooter alignWithMargins="0">
    <oddFooter>&amp;C&amp;P</oddFooter>
  </headerFooter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4"/>
  <sheetViews>
    <sheetView topLeftCell="A131" zoomScaleNormal="100" zoomScaleSheetLayoutView="100" workbookViewId="0">
      <selection activeCell="G152" sqref="G152"/>
    </sheetView>
  </sheetViews>
  <sheetFormatPr defaultRowHeight="15.75" x14ac:dyDescent="0.25"/>
  <cols>
    <col min="1" max="1" width="9.5" style="33" customWidth="1"/>
    <col min="2" max="2" width="99.33203125" style="33" customWidth="1"/>
    <col min="3" max="3" width="21.6640625" style="331" customWidth="1"/>
    <col min="4" max="4" width="9" style="33" customWidth="1"/>
    <col min="5" max="16384" width="9.33203125" style="33"/>
  </cols>
  <sheetData>
    <row r="1" spans="1:3" ht="18.75" customHeight="1" x14ac:dyDescent="0.25">
      <c r="A1" s="531"/>
      <c r="B1" s="881" t="str">
        <f>CONCATENATE("1.4. melléklet ",ALAPADATOK!A7," ",ALAPADATOK!B7," ",ALAPADATOK!C7," ",ALAPADATOK!D7," ",ALAPADATOK!E7," ",ALAPADATOK!F7," ",ALAPADATOK!G7," ",ALAPADATOK!H7)</f>
        <v>1.4. melléklet a … / 2019 ( … ) önkormányzati rendelethez</v>
      </c>
      <c r="C1" s="882"/>
    </row>
    <row r="2" spans="1:3" ht="21.95" customHeight="1" x14ac:dyDescent="0.25">
      <c r="A2" s="532"/>
      <c r="B2" s="533" t="str">
        <f>CONCATENATE(ALAPADATOK!A3)</f>
        <v>BÁTASZÉK VÁROS ÖNKORMÁNYZATA</v>
      </c>
      <c r="C2" s="534"/>
    </row>
    <row r="3" spans="1:3" ht="21.95" customHeight="1" x14ac:dyDescent="0.25">
      <c r="A3" s="534"/>
      <c r="B3" s="533" t="s">
        <v>567</v>
      </c>
      <c r="C3" s="534"/>
    </row>
    <row r="4" spans="1:3" ht="21.95" customHeight="1" x14ac:dyDescent="0.25">
      <c r="A4" s="534"/>
      <c r="B4" s="533" t="s">
        <v>571</v>
      </c>
      <c r="C4" s="534"/>
    </row>
    <row r="5" spans="1:3" ht="21.95" customHeight="1" x14ac:dyDescent="0.25">
      <c r="A5" s="531"/>
      <c r="B5" s="531"/>
      <c r="C5" s="535"/>
    </row>
    <row r="6" spans="1:3" ht="15.2" customHeight="1" x14ac:dyDescent="0.25">
      <c r="A6" s="883" t="s">
        <v>14</v>
      </c>
      <c r="B6" s="883"/>
      <c r="C6" s="883"/>
    </row>
    <row r="7" spans="1:3" ht="15.2" customHeight="1" thickBot="1" x14ac:dyDescent="0.3">
      <c r="A7" s="884" t="s">
        <v>150</v>
      </c>
      <c r="B7" s="884"/>
      <c r="C7" s="489" t="str">
        <f>CONCATENATE(KV_1.1.sz.mell.!C7)</f>
        <v>Forintban!</v>
      </c>
    </row>
    <row r="8" spans="1:3" ht="24" customHeight="1" thickBot="1" x14ac:dyDescent="0.3">
      <c r="A8" s="536" t="s">
        <v>68</v>
      </c>
      <c r="B8" s="537" t="s">
        <v>16</v>
      </c>
      <c r="C8" s="538" t="str">
        <f>+CONCATENATE(LEFT(KV_ÖSSZEFÜGGÉSEK!A5,4),". évi előirányzat")</f>
        <v>2019. évi előirányzat</v>
      </c>
    </row>
    <row r="9" spans="1:3" s="34" customFormat="1" ht="12" customHeight="1" thickBot="1" x14ac:dyDescent="0.25">
      <c r="A9" s="473"/>
      <c r="B9" s="474" t="s">
        <v>484</v>
      </c>
      <c r="C9" s="475" t="s">
        <v>485</v>
      </c>
    </row>
    <row r="10" spans="1:3" s="1" customFormat="1" ht="12" customHeight="1" thickBot="1" x14ac:dyDescent="0.25">
      <c r="A10" s="20" t="s">
        <v>17</v>
      </c>
      <c r="B10" s="21" t="s">
        <v>249</v>
      </c>
      <c r="C10" s="254">
        <f>+C11+C12+C13+C14+C15+C16</f>
        <v>0</v>
      </c>
    </row>
    <row r="11" spans="1:3" s="1" customFormat="1" ht="12" customHeight="1" x14ac:dyDescent="0.2">
      <c r="A11" s="15" t="s">
        <v>97</v>
      </c>
      <c r="B11" s="358" t="s">
        <v>250</v>
      </c>
      <c r="C11" s="257"/>
    </row>
    <row r="12" spans="1:3" s="1" customFormat="1" ht="12" customHeight="1" x14ac:dyDescent="0.2">
      <c r="A12" s="14" t="s">
        <v>98</v>
      </c>
      <c r="B12" s="359" t="s">
        <v>251</v>
      </c>
      <c r="C12" s="256"/>
    </row>
    <row r="13" spans="1:3" s="1" customFormat="1" ht="12" customHeight="1" x14ac:dyDescent="0.2">
      <c r="A13" s="14" t="s">
        <v>99</v>
      </c>
      <c r="B13" s="359" t="s">
        <v>539</v>
      </c>
      <c r="C13" s="256"/>
    </row>
    <row r="14" spans="1:3" s="1" customFormat="1" ht="12" customHeight="1" x14ac:dyDescent="0.2">
      <c r="A14" s="14" t="s">
        <v>100</v>
      </c>
      <c r="B14" s="359" t="s">
        <v>253</v>
      </c>
      <c r="C14" s="256"/>
    </row>
    <row r="15" spans="1:3" s="1" customFormat="1" ht="12" customHeight="1" x14ac:dyDescent="0.2">
      <c r="A15" s="14" t="s">
        <v>146</v>
      </c>
      <c r="B15" s="250" t="s">
        <v>423</v>
      </c>
      <c r="C15" s="256"/>
    </row>
    <row r="16" spans="1:3" s="1" customFormat="1" ht="12" customHeight="1" thickBot="1" x14ac:dyDescent="0.25">
      <c r="A16" s="16" t="s">
        <v>101</v>
      </c>
      <c r="B16" s="251" t="s">
        <v>424</v>
      </c>
      <c r="C16" s="256"/>
    </row>
    <row r="17" spans="1:3" s="1" customFormat="1" ht="12" customHeight="1" thickBot="1" x14ac:dyDescent="0.25">
      <c r="A17" s="20" t="s">
        <v>18</v>
      </c>
      <c r="B17" s="249" t="s">
        <v>254</v>
      </c>
      <c r="C17" s="254">
        <f>+C18+C19+C20+C21+C22</f>
        <v>12819</v>
      </c>
    </row>
    <row r="18" spans="1:3" s="1" customFormat="1" ht="12" customHeight="1" x14ac:dyDescent="0.2">
      <c r="A18" s="15" t="s">
        <v>103</v>
      </c>
      <c r="B18" s="358" t="s">
        <v>255</v>
      </c>
      <c r="C18" s="257"/>
    </row>
    <row r="19" spans="1:3" s="1" customFormat="1" ht="12" customHeight="1" x14ac:dyDescent="0.2">
      <c r="A19" s="14" t="s">
        <v>104</v>
      </c>
      <c r="B19" s="359" t="s">
        <v>256</v>
      </c>
      <c r="C19" s="256"/>
    </row>
    <row r="20" spans="1:3" s="1" customFormat="1" ht="12" customHeight="1" x14ac:dyDescent="0.2">
      <c r="A20" s="14" t="s">
        <v>105</v>
      </c>
      <c r="B20" s="359" t="s">
        <v>416</v>
      </c>
      <c r="C20" s="256"/>
    </row>
    <row r="21" spans="1:3" s="1" customFormat="1" ht="12" customHeight="1" x14ac:dyDescent="0.2">
      <c r="A21" s="14" t="s">
        <v>106</v>
      </c>
      <c r="B21" s="359" t="s">
        <v>417</v>
      </c>
      <c r="C21" s="256"/>
    </row>
    <row r="22" spans="1:3" s="1" customFormat="1" ht="12" customHeight="1" x14ac:dyDescent="0.2">
      <c r="A22" s="14" t="s">
        <v>107</v>
      </c>
      <c r="B22" s="359" t="s">
        <v>561</v>
      </c>
      <c r="C22" s="256">
        <v>12819</v>
      </c>
    </row>
    <row r="23" spans="1:3" s="1" customFormat="1" ht="12" customHeight="1" thickBot="1" x14ac:dyDescent="0.25">
      <c r="A23" s="16" t="s">
        <v>116</v>
      </c>
      <c r="B23" s="251" t="s">
        <v>258</v>
      </c>
      <c r="C23" s="258"/>
    </row>
    <row r="24" spans="1:3" s="1" customFormat="1" ht="12" customHeight="1" thickBot="1" x14ac:dyDescent="0.25">
      <c r="A24" s="20" t="s">
        <v>19</v>
      </c>
      <c r="B24" s="21" t="s">
        <v>259</v>
      </c>
      <c r="C24" s="254">
        <f>+C25+C26+C27+C28+C29</f>
        <v>1696</v>
      </c>
    </row>
    <row r="25" spans="1:3" s="1" customFormat="1" ht="12" customHeight="1" x14ac:dyDescent="0.2">
      <c r="A25" s="15" t="s">
        <v>86</v>
      </c>
      <c r="B25" s="358" t="s">
        <v>260</v>
      </c>
      <c r="C25" s="257"/>
    </row>
    <row r="26" spans="1:3" s="1" customFormat="1" ht="12" customHeight="1" x14ac:dyDescent="0.2">
      <c r="A26" s="14" t="s">
        <v>87</v>
      </c>
      <c r="B26" s="359" t="s">
        <v>261</v>
      </c>
      <c r="C26" s="256"/>
    </row>
    <row r="27" spans="1:3" s="1" customFormat="1" ht="12" customHeight="1" x14ac:dyDescent="0.2">
      <c r="A27" s="14" t="s">
        <v>88</v>
      </c>
      <c r="B27" s="359" t="s">
        <v>418</v>
      </c>
      <c r="C27" s="256"/>
    </row>
    <row r="28" spans="1:3" s="1" customFormat="1" ht="12" customHeight="1" x14ac:dyDescent="0.2">
      <c r="A28" s="14" t="s">
        <v>89</v>
      </c>
      <c r="B28" s="359" t="s">
        <v>419</v>
      </c>
      <c r="C28" s="256"/>
    </row>
    <row r="29" spans="1:3" s="1" customFormat="1" ht="12" customHeight="1" x14ac:dyDescent="0.2">
      <c r="A29" s="14" t="s">
        <v>169</v>
      </c>
      <c r="B29" s="359" t="s">
        <v>262</v>
      </c>
      <c r="C29" s="256">
        <v>1696</v>
      </c>
    </row>
    <row r="30" spans="1:3" s="467" customFormat="1" ht="12" customHeight="1" thickBot="1" x14ac:dyDescent="0.25">
      <c r="A30" s="476" t="s">
        <v>170</v>
      </c>
      <c r="B30" s="465" t="s">
        <v>556</v>
      </c>
      <c r="C30" s="466">
        <v>1696</v>
      </c>
    </row>
    <row r="31" spans="1:3" s="1" customFormat="1" ht="12" customHeight="1" thickBot="1" x14ac:dyDescent="0.25">
      <c r="A31" s="20" t="s">
        <v>171</v>
      </c>
      <c r="B31" s="21" t="s">
        <v>540</v>
      </c>
      <c r="C31" s="260">
        <f>SUM(C32:C38)</f>
        <v>0</v>
      </c>
    </row>
    <row r="32" spans="1:3" s="1" customFormat="1" ht="12" customHeight="1" x14ac:dyDescent="0.2">
      <c r="A32" s="15" t="s">
        <v>265</v>
      </c>
      <c r="B32" s="358" t="s">
        <v>544</v>
      </c>
      <c r="C32" s="257"/>
    </row>
    <row r="33" spans="1:3" s="1" customFormat="1" ht="12" customHeight="1" x14ac:dyDescent="0.2">
      <c r="A33" s="14" t="s">
        <v>266</v>
      </c>
      <c r="B33" s="359" t="s">
        <v>545</v>
      </c>
      <c r="C33" s="256"/>
    </row>
    <row r="34" spans="1:3" s="1" customFormat="1" ht="12" customHeight="1" x14ac:dyDescent="0.2">
      <c r="A34" s="14" t="s">
        <v>267</v>
      </c>
      <c r="B34" s="359" t="s">
        <v>546</v>
      </c>
      <c r="C34" s="256"/>
    </row>
    <row r="35" spans="1:3" s="1" customFormat="1" ht="12" customHeight="1" x14ac:dyDescent="0.2">
      <c r="A35" s="14" t="s">
        <v>268</v>
      </c>
      <c r="B35" s="359" t="s">
        <v>547</v>
      </c>
      <c r="C35" s="256"/>
    </row>
    <row r="36" spans="1:3" s="1" customFormat="1" ht="12" customHeight="1" x14ac:dyDescent="0.2">
      <c r="A36" s="14" t="s">
        <v>541</v>
      </c>
      <c r="B36" s="359" t="s">
        <v>269</v>
      </c>
      <c r="C36" s="256"/>
    </row>
    <row r="37" spans="1:3" s="1" customFormat="1" ht="12" customHeight="1" x14ac:dyDescent="0.2">
      <c r="A37" s="14" t="s">
        <v>542</v>
      </c>
      <c r="B37" s="359" t="s">
        <v>270</v>
      </c>
      <c r="C37" s="256"/>
    </row>
    <row r="38" spans="1:3" s="1" customFormat="1" ht="12" customHeight="1" thickBot="1" x14ac:dyDescent="0.25">
      <c r="A38" s="16" t="s">
        <v>543</v>
      </c>
      <c r="B38" s="442" t="s">
        <v>271</v>
      </c>
      <c r="C38" s="258"/>
    </row>
    <row r="39" spans="1:3" s="1" customFormat="1" ht="12" customHeight="1" thickBot="1" x14ac:dyDescent="0.25">
      <c r="A39" s="20" t="s">
        <v>21</v>
      </c>
      <c r="B39" s="21" t="s">
        <v>425</v>
      </c>
      <c r="C39" s="254">
        <f>SUM(C40:C50)</f>
        <v>317</v>
      </c>
    </row>
    <row r="40" spans="1:3" s="1" customFormat="1" ht="12" customHeight="1" x14ac:dyDescent="0.2">
      <c r="A40" s="15" t="s">
        <v>90</v>
      </c>
      <c r="B40" s="358" t="s">
        <v>274</v>
      </c>
      <c r="C40" s="257"/>
    </row>
    <row r="41" spans="1:3" s="1" customFormat="1" ht="12" customHeight="1" x14ac:dyDescent="0.2">
      <c r="A41" s="14" t="s">
        <v>91</v>
      </c>
      <c r="B41" s="359" t="s">
        <v>275</v>
      </c>
      <c r="C41" s="256"/>
    </row>
    <row r="42" spans="1:3" s="1" customFormat="1" ht="12" customHeight="1" x14ac:dyDescent="0.2">
      <c r="A42" s="14" t="s">
        <v>92</v>
      </c>
      <c r="B42" s="359" t="s">
        <v>276</v>
      </c>
      <c r="C42" s="256">
        <v>250</v>
      </c>
    </row>
    <row r="43" spans="1:3" s="1" customFormat="1" ht="12" customHeight="1" x14ac:dyDescent="0.2">
      <c r="A43" s="14" t="s">
        <v>173</v>
      </c>
      <c r="B43" s="359" t="s">
        <v>277</v>
      </c>
      <c r="C43" s="256"/>
    </row>
    <row r="44" spans="1:3" s="1" customFormat="1" ht="12" customHeight="1" x14ac:dyDescent="0.2">
      <c r="A44" s="14" t="s">
        <v>174</v>
      </c>
      <c r="B44" s="359" t="s">
        <v>278</v>
      </c>
      <c r="C44" s="256"/>
    </row>
    <row r="45" spans="1:3" s="1" customFormat="1" ht="12" customHeight="1" x14ac:dyDescent="0.2">
      <c r="A45" s="14" t="s">
        <v>175</v>
      </c>
      <c r="B45" s="359" t="s">
        <v>279</v>
      </c>
      <c r="C45" s="256">
        <v>67</v>
      </c>
    </row>
    <row r="46" spans="1:3" s="1" customFormat="1" ht="12" customHeight="1" x14ac:dyDescent="0.2">
      <c r="A46" s="14" t="s">
        <v>176</v>
      </c>
      <c r="B46" s="359" t="s">
        <v>280</v>
      </c>
      <c r="C46" s="256"/>
    </row>
    <row r="47" spans="1:3" s="1" customFormat="1" ht="12" customHeight="1" x14ac:dyDescent="0.2">
      <c r="A47" s="14" t="s">
        <v>177</v>
      </c>
      <c r="B47" s="359" t="s">
        <v>548</v>
      </c>
      <c r="C47" s="256"/>
    </row>
    <row r="48" spans="1:3" s="1" customFormat="1" ht="12" customHeight="1" x14ac:dyDescent="0.2">
      <c r="A48" s="14" t="s">
        <v>272</v>
      </c>
      <c r="B48" s="359" t="s">
        <v>282</v>
      </c>
      <c r="C48" s="259"/>
    </row>
    <row r="49" spans="1:3" s="1" customFormat="1" ht="12" customHeight="1" x14ac:dyDescent="0.2">
      <c r="A49" s="16" t="s">
        <v>273</v>
      </c>
      <c r="B49" s="360" t="s">
        <v>427</v>
      </c>
      <c r="C49" s="349"/>
    </row>
    <row r="50" spans="1:3" s="1" customFormat="1" ht="12" customHeight="1" thickBot="1" x14ac:dyDescent="0.25">
      <c r="A50" s="16" t="s">
        <v>426</v>
      </c>
      <c r="B50" s="251" t="s">
        <v>283</v>
      </c>
      <c r="C50" s="349"/>
    </row>
    <row r="51" spans="1:3" s="1" customFormat="1" ht="12" customHeight="1" thickBot="1" x14ac:dyDescent="0.25">
      <c r="A51" s="20" t="s">
        <v>22</v>
      </c>
      <c r="B51" s="21" t="s">
        <v>284</v>
      </c>
      <c r="C51" s="254">
        <f>SUM(C52:C56)</f>
        <v>0</v>
      </c>
    </row>
    <row r="52" spans="1:3" s="1" customFormat="1" ht="12" customHeight="1" x14ac:dyDescent="0.2">
      <c r="A52" s="15" t="s">
        <v>93</v>
      </c>
      <c r="B52" s="358" t="s">
        <v>288</v>
      </c>
      <c r="C52" s="393"/>
    </row>
    <row r="53" spans="1:3" s="1" customFormat="1" ht="12" customHeight="1" x14ac:dyDescent="0.2">
      <c r="A53" s="14" t="s">
        <v>94</v>
      </c>
      <c r="B53" s="359" t="s">
        <v>289</v>
      </c>
      <c r="C53" s="259"/>
    </row>
    <row r="54" spans="1:3" s="1" customFormat="1" ht="12" customHeight="1" x14ac:dyDescent="0.2">
      <c r="A54" s="14" t="s">
        <v>285</v>
      </c>
      <c r="B54" s="359" t="s">
        <v>290</v>
      </c>
      <c r="C54" s="259"/>
    </row>
    <row r="55" spans="1:3" s="1" customFormat="1" ht="12" customHeight="1" x14ac:dyDescent="0.2">
      <c r="A55" s="14" t="s">
        <v>286</v>
      </c>
      <c r="B55" s="359" t="s">
        <v>291</v>
      </c>
      <c r="C55" s="259"/>
    </row>
    <row r="56" spans="1:3" s="1" customFormat="1" ht="12" customHeight="1" thickBot="1" x14ac:dyDescent="0.25">
      <c r="A56" s="16" t="s">
        <v>287</v>
      </c>
      <c r="B56" s="251" t="s">
        <v>292</v>
      </c>
      <c r="C56" s="349"/>
    </row>
    <row r="57" spans="1:3" s="1" customFormat="1" ht="12" customHeight="1" thickBot="1" x14ac:dyDescent="0.25">
      <c r="A57" s="20" t="s">
        <v>178</v>
      </c>
      <c r="B57" s="21" t="s">
        <v>293</v>
      </c>
      <c r="C57" s="254">
        <f>SUM(C58:C60)</f>
        <v>0</v>
      </c>
    </row>
    <row r="58" spans="1:3" s="1" customFormat="1" ht="12" customHeight="1" x14ac:dyDescent="0.2">
      <c r="A58" s="15" t="s">
        <v>95</v>
      </c>
      <c r="B58" s="358" t="s">
        <v>294</v>
      </c>
      <c r="C58" s="257"/>
    </row>
    <row r="59" spans="1:3" s="1" customFormat="1" ht="12" customHeight="1" x14ac:dyDescent="0.2">
      <c r="A59" s="14" t="s">
        <v>96</v>
      </c>
      <c r="B59" s="359" t="s">
        <v>420</v>
      </c>
      <c r="C59" s="256"/>
    </row>
    <row r="60" spans="1:3" s="1" customFormat="1" ht="12" customHeight="1" x14ac:dyDescent="0.2">
      <c r="A60" s="14" t="s">
        <v>297</v>
      </c>
      <c r="B60" s="359" t="s">
        <v>295</v>
      </c>
      <c r="C60" s="256"/>
    </row>
    <row r="61" spans="1:3" s="1" customFormat="1" ht="12" customHeight="1" thickBot="1" x14ac:dyDescent="0.25">
      <c r="A61" s="16" t="s">
        <v>298</v>
      </c>
      <c r="B61" s="251" t="s">
        <v>296</v>
      </c>
      <c r="C61" s="258"/>
    </row>
    <row r="62" spans="1:3" s="1" customFormat="1" ht="12" customHeight="1" thickBot="1" x14ac:dyDescent="0.25">
      <c r="A62" s="20" t="s">
        <v>24</v>
      </c>
      <c r="B62" s="249" t="s">
        <v>299</v>
      </c>
      <c r="C62" s="254">
        <f>SUM(C63:C65)</f>
        <v>4650</v>
      </c>
    </row>
    <row r="63" spans="1:3" s="1" customFormat="1" ht="12" customHeight="1" x14ac:dyDescent="0.2">
      <c r="A63" s="15" t="s">
        <v>179</v>
      </c>
      <c r="B63" s="358" t="s">
        <v>301</v>
      </c>
      <c r="C63" s="259"/>
    </row>
    <row r="64" spans="1:3" s="1" customFormat="1" ht="12" customHeight="1" x14ac:dyDescent="0.2">
      <c r="A64" s="14" t="s">
        <v>180</v>
      </c>
      <c r="B64" s="359" t="s">
        <v>421</v>
      </c>
      <c r="C64" s="259"/>
    </row>
    <row r="65" spans="1:3" s="1" customFormat="1" ht="12" customHeight="1" x14ac:dyDescent="0.2">
      <c r="A65" s="14" t="s">
        <v>228</v>
      </c>
      <c r="B65" s="359" t="s">
        <v>302</v>
      </c>
      <c r="C65" s="259">
        <v>4650</v>
      </c>
    </row>
    <row r="66" spans="1:3" s="1" customFormat="1" ht="12" customHeight="1" thickBot="1" x14ac:dyDescent="0.25">
      <c r="A66" s="16" t="s">
        <v>300</v>
      </c>
      <c r="B66" s="251" t="s">
        <v>303</v>
      </c>
      <c r="C66" s="259"/>
    </row>
    <row r="67" spans="1:3" s="1" customFormat="1" ht="12" customHeight="1" thickBot="1" x14ac:dyDescent="0.25">
      <c r="A67" s="417" t="s">
        <v>467</v>
      </c>
      <c r="B67" s="21" t="s">
        <v>304</v>
      </c>
      <c r="C67" s="260">
        <f>+C10+C17+C24+C31+C39+C51+C57+C62</f>
        <v>19482</v>
      </c>
    </row>
    <row r="68" spans="1:3" s="1" customFormat="1" ht="12" customHeight="1" thickBot="1" x14ac:dyDescent="0.25">
      <c r="A68" s="396" t="s">
        <v>305</v>
      </c>
      <c r="B68" s="249" t="s">
        <v>306</v>
      </c>
      <c r="C68" s="254">
        <f>SUM(C69:C71)</f>
        <v>0</v>
      </c>
    </row>
    <row r="69" spans="1:3" s="1" customFormat="1" ht="12" customHeight="1" x14ac:dyDescent="0.2">
      <c r="A69" s="15" t="s">
        <v>333</v>
      </c>
      <c r="B69" s="358" t="s">
        <v>307</v>
      </c>
      <c r="C69" s="259"/>
    </row>
    <row r="70" spans="1:3" s="1" customFormat="1" ht="12" customHeight="1" x14ac:dyDescent="0.2">
      <c r="A70" s="14" t="s">
        <v>342</v>
      </c>
      <c r="B70" s="359" t="s">
        <v>308</v>
      </c>
      <c r="C70" s="259"/>
    </row>
    <row r="71" spans="1:3" s="1" customFormat="1" ht="12" customHeight="1" thickBot="1" x14ac:dyDescent="0.25">
      <c r="A71" s="16" t="s">
        <v>343</v>
      </c>
      <c r="B71" s="411" t="s">
        <v>557</v>
      </c>
      <c r="C71" s="259"/>
    </row>
    <row r="72" spans="1:3" s="1" customFormat="1" ht="12" customHeight="1" thickBot="1" x14ac:dyDescent="0.25">
      <c r="A72" s="396" t="s">
        <v>309</v>
      </c>
      <c r="B72" s="249" t="s">
        <v>310</v>
      </c>
      <c r="C72" s="254">
        <f>SUM(C73:C76)</f>
        <v>0</v>
      </c>
    </row>
    <row r="73" spans="1:3" s="1" customFormat="1" ht="12" customHeight="1" x14ac:dyDescent="0.2">
      <c r="A73" s="15" t="s">
        <v>147</v>
      </c>
      <c r="B73" s="358" t="s">
        <v>311</v>
      </c>
      <c r="C73" s="259"/>
    </row>
    <row r="74" spans="1:3" s="1" customFormat="1" ht="12" customHeight="1" x14ac:dyDescent="0.2">
      <c r="A74" s="14" t="s">
        <v>148</v>
      </c>
      <c r="B74" s="359" t="s">
        <v>558</v>
      </c>
      <c r="C74" s="259"/>
    </row>
    <row r="75" spans="1:3" s="1" customFormat="1" ht="12" customHeight="1" thickBot="1" x14ac:dyDescent="0.25">
      <c r="A75" s="16" t="s">
        <v>334</v>
      </c>
      <c r="B75" s="360" t="s">
        <v>312</v>
      </c>
      <c r="C75" s="349"/>
    </row>
    <row r="76" spans="1:3" s="1" customFormat="1" ht="12" customHeight="1" thickBot="1" x14ac:dyDescent="0.25">
      <c r="A76" s="478" t="s">
        <v>335</v>
      </c>
      <c r="B76" s="479" t="s">
        <v>559</v>
      </c>
      <c r="C76" s="480"/>
    </row>
    <row r="77" spans="1:3" s="1" customFormat="1" ht="12" customHeight="1" thickBot="1" x14ac:dyDescent="0.25">
      <c r="A77" s="396" t="s">
        <v>313</v>
      </c>
      <c r="B77" s="249" t="s">
        <v>314</v>
      </c>
      <c r="C77" s="254">
        <f>SUM(C78:C79)</f>
        <v>0</v>
      </c>
    </row>
    <row r="78" spans="1:3" s="1" customFormat="1" ht="12" customHeight="1" thickBot="1" x14ac:dyDescent="0.25">
      <c r="A78" s="13" t="s">
        <v>336</v>
      </c>
      <c r="B78" s="477" t="s">
        <v>315</v>
      </c>
      <c r="C78" s="349"/>
    </row>
    <row r="79" spans="1:3" s="1" customFormat="1" ht="12" customHeight="1" thickBot="1" x14ac:dyDescent="0.25">
      <c r="A79" s="478" t="s">
        <v>337</v>
      </c>
      <c r="B79" s="479" t="s">
        <v>316</v>
      </c>
      <c r="C79" s="480"/>
    </row>
    <row r="80" spans="1:3" s="1" customFormat="1" ht="12" customHeight="1" thickBot="1" x14ac:dyDescent="0.25">
      <c r="A80" s="396" t="s">
        <v>317</v>
      </c>
      <c r="B80" s="249" t="s">
        <v>318</v>
      </c>
      <c r="C80" s="254">
        <f>SUM(C81:C83)</f>
        <v>0</v>
      </c>
    </row>
    <row r="81" spans="1:3" s="1" customFormat="1" ht="12" customHeight="1" x14ac:dyDescent="0.2">
      <c r="A81" s="15" t="s">
        <v>338</v>
      </c>
      <c r="B81" s="358" t="s">
        <v>319</v>
      </c>
      <c r="C81" s="259"/>
    </row>
    <row r="82" spans="1:3" s="1" customFormat="1" ht="12" customHeight="1" x14ac:dyDescent="0.2">
      <c r="A82" s="14" t="s">
        <v>339</v>
      </c>
      <c r="B82" s="359" t="s">
        <v>320</v>
      </c>
      <c r="C82" s="259"/>
    </row>
    <row r="83" spans="1:3" s="1" customFormat="1" ht="12" customHeight="1" thickBot="1" x14ac:dyDescent="0.25">
      <c r="A83" s="18" t="s">
        <v>340</v>
      </c>
      <c r="B83" s="481" t="s">
        <v>560</v>
      </c>
      <c r="C83" s="482"/>
    </row>
    <row r="84" spans="1:3" s="1" customFormat="1" ht="12" customHeight="1" thickBot="1" x14ac:dyDescent="0.25">
      <c r="A84" s="396" t="s">
        <v>321</v>
      </c>
      <c r="B84" s="249" t="s">
        <v>341</v>
      </c>
      <c r="C84" s="254">
        <f>SUM(C85:C88)</f>
        <v>0</v>
      </c>
    </row>
    <row r="85" spans="1:3" s="1" customFormat="1" ht="12" customHeight="1" x14ac:dyDescent="0.2">
      <c r="A85" s="362" t="s">
        <v>322</v>
      </c>
      <c r="B85" s="358" t="s">
        <v>323</v>
      </c>
      <c r="C85" s="259"/>
    </row>
    <row r="86" spans="1:3" s="1" customFormat="1" ht="12" customHeight="1" x14ac:dyDescent="0.2">
      <c r="A86" s="363" t="s">
        <v>324</v>
      </c>
      <c r="B86" s="359" t="s">
        <v>325</v>
      </c>
      <c r="C86" s="259"/>
    </row>
    <row r="87" spans="1:3" s="1" customFormat="1" ht="12" customHeight="1" x14ac:dyDescent="0.2">
      <c r="A87" s="363" t="s">
        <v>326</v>
      </c>
      <c r="B87" s="359" t="s">
        <v>327</v>
      </c>
      <c r="C87" s="259"/>
    </row>
    <row r="88" spans="1:3" s="1" customFormat="1" ht="12" customHeight="1" thickBot="1" x14ac:dyDescent="0.25">
      <c r="A88" s="364" t="s">
        <v>328</v>
      </c>
      <c r="B88" s="251" t="s">
        <v>329</v>
      </c>
      <c r="C88" s="259"/>
    </row>
    <row r="89" spans="1:3" s="1" customFormat="1" ht="12" customHeight="1" thickBot="1" x14ac:dyDescent="0.25">
      <c r="A89" s="396" t="s">
        <v>330</v>
      </c>
      <c r="B89" s="249" t="s">
        <v>466</v>
      </c>
      <c r="C89" s="394"/>
    </row>
    <row r="90" spans="1:3" s="1" customFormat="1" ht="13.5" customHeight="1" thickBot="1" x14ac:dyDescent="0.25">
      <c r="A90" s="396" t="s">
        <v>332</v>
      </c>
      <c r="B90" s="249" t="s">
        <v>331</v>
      </c>
      <c r="C90" s="394"/>
    </row>
    <row r="91" spans="1:3" s="1" customFormat="1" ht="15.75" customHeight="1" thickBot="1" x14ac:dyDescent="0.25">
      <c r="A91" s="396" t="s">
        <v>344</v>
      </c>
      <c r="B91" s="365" t="s">
        <v>469</v>
      </c>
      <c r="C91" s="260">
        <f>+C68+C72+C77+C80+C84+C90+C89</f>
        <v>0</v>
      </c>
    </row>
    <row r="92" spans="1:3" s="1" customFormat="1" ht="16.5" customHeight="1" thickBot="1" x14ac:dyDescent="0.25">
      <c r="A92" s="397" t="s">
        <v>468</v>
      </c>
      <c r="B92" s="366" t="s">
        <v>470</v>
      </c>
      <c r="C92" s="260">
        <f>+C67+C91</f>
        <v>19482</v>
      </c>
    </row>
    <row r="93" spans="1:3" s="1" customFormat="1" ht="11.1" customHeight="1" x14ac:dyDescent="0.2">
      <c r="A93" s="5"/>
      <c r="B93" s="6"/>
      <c r="C93" s="261"/>
    </row>
    <row r="94" spans="1:3" ht="16.5" customHeight="1" x14ac:dyDescent="0.25">
      <c r="A94" s="880" t="s">
        <v>46</v>
      </c>
      <c r="B94" s="880"/>
      <c r="C94" s="880"/>
    </row>
    <row r="95" spans="1:3" ht="16.5" customHeight="1" thickBot="1" x14ac:dyDescent="0.3">
      <c r="A95" s="885" t="s">
        <v>151</v>
      </c>
      <c r="B95" s="885"/>
      <c r="C95" s="490" t="str">
        <f>C7</f>
        <v>Forintban!</v>
      </c>
    </row>
    <row r="96" spans="1:3" ht="38.1" customHeight="1" thickBot="1" x14ac:dyDescent="0.3">
      <c r="A96" s="470" t="s">
        <v>68</v>
      </c>
      <c r="B96" s="471" t="s">
        <v>47</v>
      </c>
      <c r="C96" s="472" t="str">
        <f>+C8</f>
        <v>2019. évi előirányzat</v>
      </c>
    </row>
    <row r="97" spans="1:3" s="34" customFormat="1" ht="12" customHeight="1" thickBot="1" x14ac:dyDescent="0.25">
      <c r="A97" s="470"/>
      <c r="B97" s="471" t="s">
        <v>484</v>
      </c>
      <c r="C97" s="472" t="s">
        <v>485</v>
      </c>
    </row>
    <row r="98" spans="1:3" ht="12" customHeight="1" thickBot="1" x14ac:dyDescent="0.3">
      <c r="A98" s="22" t="s">
        <v>17</v>
      </c>
      <c r="B98" s="26" t="s">
        <v>428</v>
      </c>
      <c r="C98" s="253">
        <f>C99+C100+C101+C102+C103+C116</f>
        <v>59276</v>
      </c>
    </row>
    <row r="99" spans="1:3" ht="12" customHeight="1" x14ac:dyDescent="0.25">
      <c r="A99" s="17" t="s">
        <v>97</v>
      </c>
      <c r="B99" s="10" t="s">
        <v>48</v>
      </c>
      <c r="C99" s="255">
        <v>14699</v>
      </c>
    </row>
    <row r="100" spans="1:3" ht="12" customHeight="1" x14ac:dyDescent="0.25">
      <c r="A100" s="14" t="s">
        <v>98</v>
      </c>
      <c r="B100" s="8" t="s">
        <v>181</v>
      </c>
      <c r="C100" s="256">
        <v>1433</v>
      </c>
    </row>
    <row r="101" spans="1:3" ht="12" customHeight="1" x14ac:dyDescent="0.25">
      <c r="A101" s="14" t="s">
        <v>99</v>
      </c>
      <c r="B101" s="8" t="s">
        <v>138</v>
      </c>
      <c r="C101" s="258">
        <v>3946</v>
      </c>
    </row>
    <row r="102" spans="1:3" ht="12" customHeight="1" x14ac:dyDescent="0.25">
      <c r="A102" s="14" t="s">
        <v>100</v>
      </c>
      <c r="B102" s="11" t="s">
        <v>182</v>
      </c>
      <c r="C102" s="258">
        <v>3000</v>
      </c>
    </row>
    <row r="103" spans="1:3" ht="12" customHeight="1" x14ac:dyDescent="0.25">
      <c r="A103" s="14" t="s">
        <v>111</v>
      </c>
      <c r="B103" s="19" t="s">
        <v>183</v>
      </c>
      <c r="C103" s="258">
        <v>36198</v>
      </c>
    </row>
    <row r="104" spans="1:3" ht="12" customHeight="1" x14ac:dyDescent="0.25">
      <c r="A104" s="14" t="s">
        <v>101</v>
      </c>
      <c r="B104" s="8" t="s">
        <v>433</v>
      </c>
      <c r="C104" s="258"/>
    </row>
    <row r="105" spans="1:3" ht="12" customHeight="1" x14ac:dyDescent="0.25">
      <c r="A105" s="14" t="s">
        <v>102</v>
      </c>
      <c r="B105" s="121" t="s">
        <v>432</v>
      </c>
      <c r="C105" s="258"/>
    </row>
    <row r="106" spans="1:3" ht="12" customHeight="1" x14ac:dyDescent="0.25">
      <c r="A106" s="14" t="s">
        <v>112</v>
      </c>
      <c r="B106" s="121" t="s">
        <v>431</v>
      </c>
      <c r="C106" s="258"/>
    </row>
    <row r="107" spans="1:3" ht="12" customHeight="1" x14ac:dyDescent="0.25">
      <c r="A107" s="14" t="s">
        <v>113</v>
      </c>
      <c r="B107" s="119" t="s">
        <v>347</v>
      </c>
      <c r="C107" s="258"/>
    </row>
    <row r="108" spans="1:3" ht="12" customHeight="1" x14ac:dyDescent="0.25">
      <c r="A108" s="14" t="s">
        <v>114</v>
      </c>
      <c r="B108" s="120" t="s">
        <v>348</v>
      </c>
      <c r="C108" s="258"/>
    </row>
    <row r="109" spans="1:3" ht="12" customHeight="1" x14ac:dyDescent="0.25">
      <c r="A109" s="14" t="s">
        <v>115</v>
      </c>
      <c r="B109" s="120" t="s">
        <v>349</v>
      </c>
      <c r="C109" s="258"/>
    </row>
    <row r="110" spans="1:3" ht="12" customHeight="1" x14ac:dyDescent="0.25">
      <c r="A110" s="14" t="s">
        <v>117</v>
      </c>
      <c r="B110" s="119" t="s">
        <v>350</v>
      </c>
      <c r="C110" s="258"/>
    </row>
    <row r="111" spans="1:3" ht="12" customHeight="1" x14ac:dyDescent="0.25">
      <c r="A111" s="14" t="s">
        <v>184</v>
      </c>
      <c r="B111" s="119" t="s">
        <v>351</v>
      </c>
      <c r="C111" s="258"/>
    </row>
    <row r="112" spans="1:3" ht="12" customHeight="1" x14ac:dyDescent="0.25">
      <c r="A112" s="14" t="s">
        <v>345</v>
      </c>
      <c r="B112" s="120" t="s">
        <v>352</v>
      </c>
      <c r="C112" s="258"/>
    </row>
    <row r="113" spans="1:3" ht="12" customHeight="1" x14ac:dyDescent="0.25">
      <c r="A113" s="13" t="s">
        <v>346</v>
      </c>
      <c r="B113" s="121" t="s">
        <v>353</v>
      </c>
      <c r="C113" s="258"/>
    </row>
    <row r="114" spans="1:3" ht="12" customHeight="1" x14ac:dyDescent="0.25">
      <c r="A114" s="14" t="s">
        <v>429</v>
      </c>
      <c r="B114" s="121" t="s">
        <v>354</v>
      </c>
      <c r="C114" s="258"/>
    </row>
    <row r="115" spans="1:3" ht="12" customHeight="1" x14ac:dyDescent="0.25">
      <c r="A115" s="16" t="s">
        <v>430</v>
      </c>
      <c r="B115" s="121" t="s">
        <v>355</v>
      </c>
      <c r="C115" s="258">
        <v>36198</v>
      </c>
    </row>
    <row r="116" spans="1:3" ht="12" customHeight="1" x14ac:dyDescent="0.25">
      <c r="A116" s="14" t="s">
        <v>434</v>
      </c>
      <c r="B116" s="11" t="s">
        <v>49</v>
      </c>
      <c r="C116" s="256"/>
    </row>
    <row r="117" spans="1:3" ht="12" customHeight="1" x14ac:dyDescent="0.25">
      <c r="A117" s="14" t="s">
        <v>435</v>
      </c>
      <c r="B117" s="8" t="s">
        <v>437</v>
      </c>
      <c r="C117" s="256"/>
    </row>
    <row r="118" spans="1:3" ht="12" customHeight="1" thickBot="1" x14ac:dyDescent="0.3">
      <c r="A118" s="18" t="s">
        <v>436</v>
      </c>
      <c r="B118" s="415" t="s">
        <v>438</v>
      </c>
      <c r="C118" s="262"/>
    </row>
    <row r="119" spans="1:3" ht="12" customHeight="1" thickBot="1" x14ac:dyDescent="0.3">
      <c r="A119" s="412" t="s">
        <v>18</v>
      </c>
      <c r="B119" s="413" t="s">
        <v>356</v>
      </c>
      <c r="C119" s="414">
        <f>+C120+C122+C124</f>
        <v>16983</v>
      </c>
    </row>
    <row r="120" spans="1:3" ht="12" customHeight="1" x14ac:dyDescent="0.25">
      <c r="A120" s="15" t="s">
        <v>103</v>
      </c>
      <c r="B120" s="8" t="s">
        <v>227</v>
      </c>
      <c r="C120" s="257">
        <v>14983</v>
      </c>
    </row>
    <row r="121" spans="1:3" ht="12" customHeight="1" x14ac:dyDescent="0.25">
      <c r="A121" s="15" t="s">
        <v>104</v>
      </c>
      <c r="B121" s="12" t="s">
        <v>360</v>
      </c>
      <c r="C121" s="257">
        <v>14983</v>
      </c>
    </row>
    <row r="122" spans="1:3" ht="12" customHeight="1" x14ac:dyDescent="0.25">
      <c r="A122" s="15" t="s">
        <v>105</v>
      </c>
      <c r="B122" s="12" t="s">
        <v>185</v>
      </c>
      <c r="C122" s="256">
        <v>2000</v>
      </c>
    </row>
    <row r="123" spans="1:3" ht="12" customHeight="1" x14ac:dyDescent="0.25">
      <c r="A123" s="15" t="s">
        <v>106</v>
      </c>
      <c r="B123" s="12" t="s">
        <v>361</v>
      </c>
      <c r="C123" s="225"/>
    </row>
    <row r="124" spans="1:3" ht="12" customHeight="1" x14ac:dyDescent="0.25">
      <c r="A124" s="15" t="s">
        <v>107</v>
      </c>
      <c r="B124" s="251" t="s">
        <v>562</v>
      </c>
      <c r="C124" s="225"/>
    </row>
    <row r="125" spans="1:3" ht="12" customHeight="1" x14ac:dyDescent="0.25">
      <c r="A125" s="15" t="s">
        <v>116</v>
      </c>
      <c r="B125" s="250" t="s">
        <v>422</v>
      </c>
      <c r="C125" s="225"/>
    </row>
    <row r="126" spans="1:3" ht="12" customHeight="1" x14ac:dyDescent="0.25">
      <c r="A126" s="15" t="s">
        <v>118</v>
      </c>
      <c r="B126" s="357" t="s">
        <v>366</v>
      </c>
      <c r="C126" s="225"/>
    </row>
    <row r="127" spans="1:3" x14ac:dyDescent="0.25">
      <c r="A127" s="15" t="s">
        <v>186</v>
      </c>
      <c r="B127" s="120" t="s">
        <v>349</v>
      </c>
      <c r="C127" s="225"/>
    </row>
    <row r="128" spans="1:3" ht="12" customHeight="1" x14ac:dyDescent="0.25">
      <c r="A128" s="15" t="s">
        <v>187</v>
      </c>
      <c r="B128" s="120" t="s">
        <v>365</v>
      </c>
      <c r="C128" s="225"/>
    </row>
    <row r="129" spans="1:3" ht="12" customHeight="1" x14ac:dyDescent="0.25">
      <c r="A129" s="15" t="s">
        <v>188</v>
      </c>
      <c r="B129" s="120" t="s">
        <v>364</v>
      </c>
      <c r="C129" s="225"/>
    </row>
    <row r="130" spans="1:3" ht="12" customHeight="1" x14ac:dyDescent="0.25">
      <c r="A130" s="15" t="s">
        <v>357</v>
      </c>
      <c r="B130" s="120" t="s">
        <v>352</v>
      </c>
      <c r="C130" s="225"/>
    </row>
    <row r="131" spans="1:3" ht="12" customHeight="1" x14ac:dyDescent="0.25">
      <c r="A131" s="15" t="s">
        <v>358</v>
      </c>
      <c r="B131" s="120" t="s">
        <v>363</v>
      </c>
      <c r="C131" s="225"/>
    </row>
    <row r="132" spans="1:3" ht="16.5" thickBot="1" x14ac:dyDescent="0.3">
      <c r="A132" s="13" t="s">
        <v>359</v>
      </c>
      <c r="B132" s="120" t="s">
        <v>362</v>
      </c>
      <c r="C132" s="227"/>
    </row>
    <row r="133" spans="1:3" ht="12" customHeight="1" thickBot="1" x14ac:dyDescent="0.3">
      <c r="A133" s="20" t="s">
        <v>19</v>
      </c>
      <c r="B133" s="103" t="s">
        <v>439</v>
      </c>
      <c r="C133" s="254">
        <f>+C98+C119</f>
        <v>76259</v>
      </c>
    </row>
    <row r="134" spans="1:3" ht="12" customHeight="1" thickBot="1" x14ac:dyDescent="0.3">
      <c r="A134" s="20" t="s">
        <v>20</v>
      </c>
      <c r="B134" s="103" t="s">
        <v>440</v>
      </c>
      <c r="C134" s="254">
        <f>+C135+C136+C137</f>
        <v>0</v>
      </c>
    </row>
    <row r="135" spans="1:3" ht="12" customHeight="1" x14ac:dyDescent="0.25">
      <c r="A135" s="15" t="s">
        <v>265</v>
      </c>
      <c r="B135" s="12" t="s">
        <v>447</v>
      </c>
      <c r="C135" s="225"/>
    </row>
    <row r="136" spans="1:3" ht="12" customHeight="1" x14ac:dyDescent="0.25">
      <c r="A136" s="15" t="s">
        <v>266</v>
      </c>
      <c r="B136" s="12" t="s">
        <v>448</v>
      </c>
      <c r="C136" s="225"/>
    </row>
    <row r="137" spans="1:3" ht="12" customHeight="1" thickBot="1" x14ac:dyDescent="0.3">
      <c r="A137" s="13" t="s">
        <v>267</v>
      </c>
      <c r="B137" s="12" t="s">
        <v>449</v>
      </c>
      <c r="C137" s="225"/>
    </row>
    <row r="138" spans="1:3" ht="12" customHeight="1" thickBot="1" x14ac:dyDescent="0.3">
      <c r="A138" s="20" t="s">
        <v>21</v>
      </c>
      <c r="B138" s="103" t="s">
        <v>441</v>
      </c>
      <c r="C138" s="254">
        <f>SUM(C139:C144)</f>
        <v>0</v>
      </c>
    </row>
    <row r="139" spans="1:3" ht="12" customHeight="1" x14ac:dyDescent="0.25">
      <c r="A139" s="15" t="s">
        <v>90</v>
      </c>
      <c r="B139" s="9" t="s">
        <v>450</v>
      </c>
      <c r="C139" s="225"/>
    </row>
    <row r="140" spans="1:3" ht="12" customHeight="1" x14ac:dyDescent="0.25">
      <c r="A140" s="15" t="s">
        <v>91</v>
      </c>
      <c r="B140" s="9" t="s">
        <v>442</v>
      </c>
      <c r="C140" s="225"/>
    </row>
    <row r="141" spans="1:3" ht="12" customHeight="1" x14ac:dyDescent="0.25">
      <c r="A141" s="15" t="s">
        <v>92</v>
      </c>
      <c r="B141" s="9" t="s">
        <v>443</v>
      </c>
      <c r="C141" s="225"/>
    </row>
    <row r="142" spans="1:3" ht="12" customHeight="1" x14ac:dyDescent="0.25">
      <c r="A142" s="15" t="s">
        <v>173</v>
      </c>
      <c r="B142" s="9" t="s">
        <v>444</v>
      </c>
      <c r="C142" s="225"/>
    </row>
    <row r="143" spans="1:3" ht="12" customHeight="1" thickBot="1" x14ac:dyDescent="0.3">
      <c r="A143" s="13" t="s">
        <v>174</v>
      </c>
      <c r="B143" s="7" t="s">
        <v>445</v>
      </c>
      <c r="C143" s="227"/>
    </row>
    <row r="144" spans="1:3" ht="12" customHeight="1" thickBot="1" x14ac:dyDescent="0.3">
      <c r="A144" s="478" t="s">
        <v>175</v>
      </c>
      <c r="B144" s="483" t="s">
        <v>446</v>
      </c>
      <c r="C144" s="484"/>
    </row>
    <row r="145" spans="1:9" ht="12" customHeight="1" thickBot="1" x14ac:dyDescent="0.3">
      <c r="A145" s="20" t="s">
        <v>22</v>
      </c>
      <c r="B145" s="103" t="s">
        <v>454</v>
      </c>
      <c r="C145" s="260">
        <f>+C146+C147+C148+C149</f>
        <v>0</v>
      </c>
    </row>
    <row r="146" spans="1:9" ht="12" customHeight="1" x14ac:dyDescent="0.25">
      <c r="A146" s="15" t="s">
        <v>93</v>
      </c>
      <c r="B146" s="9" t="s">
        <v>367</v>
      </c>
      <c r="C146" s="225"/>
    </row>
    <row r="147" spans="1:9" ht="12" customHeight="1" x14ac:dyDescent="0.25">
      <c r="A147" s="15" t="s">
        <v>94</v>
      </c>
      <c r="B147" s="9" t="s">
        <v>368</v>
      </c>
      <c r="C147" s="225"/>
    </row>
    <row r="148" spans="1:9" ht="12" customHeight="1" thickBot="1" x14ac:dyDescent="0.3">
      <c r="A148" s="13" t="s">
        <v>285</v>
      </c>
      <c r="B148" s="7" t="s">
        <v>455</v>
      </c>
      <c r="C148" s="227"/>
    </row>
    <row r="149" spans="1:9" ht="12" customHeight="1" thickBot="1" x14ac:dyDescent="0.3">
      <c r="A149" s="478" t="s">
        <v>286</v>
      </c>
      <c r="B149" s="483" t="s">
        <v>386</v>
      </c>
      <c r="C149" s="484"/>
    </row>
    <row r="150" spans="1:9" ht="12" customHeight="1" thickBot="1" x14ac:dyDescent="0.3">
      <c r="A150" s="20" t="s">
        <v>23</v>
      </c>
      <c r="B150" s="103" t="s">
        <v>456</v>
      </c>
      <c r="C150" s="263">
        <f>SUM(C151:C155)</f>
        <v>0</v>
      </c>
    </row>
    <row r="151" spans="1:9" ht="12" customHeight="1" x14ac:dyDescent="0.25">
      <c r="A151" s="15" t="s">
        <v>95</v>
      </c>
      <c r="B151" s="9" t="s">
        <v>451</v>
      </c>
      <c r="C151" s="225"/>
    </row>
    <row r="152" spans="1:9" ht="12" customHeight="1" x14ac:dyDescent="0.25">
      <c r="A152" s="15" t="s">
        <v>96</v>
      </c>
      <c r="B152" s="9" t="s">
        <v>458</v>
      </c>
      <c r="C152" s="225"/>
    </row>
    <row r="153" spans="1:9" ht="12" customHeight="1" x14ac:dyDescent="0.25">
      <c r="A153" s="15" t="s">
        <v>297</v>
      </c>
      <c r="B153" s="9" t="s">
        <v>453</v>
      </c>
      <c r="C153" s="225"/>
    </row>
    <row r="154" spans="1:9" ht="12" customHeight="1" x14ac:dyDescent="0.25">
      <c r="A154" s="15" t="s">
        <v>298</v>
      </c>
      <c r="B154" s="9" t="s">
        <v>509</v>
      </c>
      <c r="C154" s="225"/>
    </row>
    <row r="155" spans="1:9" ht="12" customHeight="1" thickBot="1" x14ac:dyDescent="0.3">
      <c r="A155" s="15" t="s">
        <v>457</v>
      </c>
      <c r="B155" s="9" t="s">
        <v>460</v>
      </c>
      <c r="C155" s="225"/>
    </row>
    <row r="156" spans="1:9" ht="12" customHeight="1" thickBot="1" x14ac:dyDescent="0.3">
      <c r="A156" s="20" t="s">
        <v>24</v>
      </c>
      <c r="B156" s="103" t="s">
        <v>461</v>
      </c>
      <c r="C156" s="416"/>
    </row>
    <row r="157" spans="1:9" ht="12" customHeight="1" thickBot="1" x14ac:dyDescent="0.3">
      <c r="A157" s="20" t="s">
        <v>25</v>
      </c>
      <c r="B157" s="103" t="s">
        <v>462</v>
      </c>
      <c r="C157" s="416"/>
    </row>
    <row r="158" spans="1:9" ht="15.2" customHeight="1" thickBot="1" x14ac:dyDescent="0.3">
      <c r="A158" s="20" t="s">
        <v>26</v>
      </c>
      <c r="B158" s="103" t="s">
        <v>464</v>
      </c>
      <c r="C158" s="485">
        <f>+C134+C138+C145+C150+C156+C157</f>
        <v>0</v>
      </c>
      <c r="F158" s="367"/>
      <c r="G158" s="104"/>
      <c r="H158" s="104"/>
      <c r="I158" s="104"/>
    </row>
    <row r="159" spans="1:9" s="1" customFormat="1" ht="17.25" customHeight="1" thickBot="1" x14ac:dyDescent="0.25">
      <c r="A159" s="252" t="s">
        <v>27</v>
      </c>
      <c r="B159" s="486" t="s">
        <v>463</v>
      </c>
      <c r="C159" s="485">
        <f>+C133+C158</f>
        <v>76259</v>
      </c>
    </row>
    <row r="160" spans="1:9" ht="15.95" customHeight="1" x14ac:dyDescent="0.25">
      <c r="A160" s="487"/>
      <c r="B160" s="487"/>
      <c r="C160" s="540">
        <f>C92-C159</f>
        <v>-56777</v>
      </c>
    </row>
    <row r="161" spans="1:3" x14ac:dyDescent="0.25">
      <c r="A161" s="886" t="s">
        <v>369</v>
      </c>
      <c r="B161" s="886"/>
      <c r="C161" s="886"/>
    </row>
    <row r="162" spans="1:3" ht="15.2" customHeight="1" thickBot="1" x14ac:dyDescent="0.3">
      <c r="A162" s="879" t="s">
        <v>152</v>
      </c>
      <c r="B162" s="879"/>
      <c r="C162" s="491" t="str">
        <f>C95</f>
        <v>Forintban!</v>
      </c>
    </row>
    <row r="163" spans="1:3" ht="13.5" customHeight="1" thickBot="1" x14ac:dyDescent="0.3">
      <c r="A163" s="20">
        <v>1</v>
      </c>
      <c r="B163" s="25" t="s">
        <v>465</v>
      </c>
      <c r="C163" s="254">
        <f>+C67-C133</f>
        <v>-56777</v>
      </c>
    </row>
    <row r="164" spans="1:3" ht="27.75" customHeight="1" thickBot="1" x14ac:dyDescent="0.3">
      <c r="A164" s="20" t="s">
        <v>18</v>
      </c>
      <c r="B164" s="25" t="s">
        <v>471</v>
      </c>
      <c r="C164" s="254">
        <f>+C91-C158</f>
        <v>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47244094488188981" right="0.47244094488188981" top="0.86614173228346458" bottom="0.86614173228346458" header="0" footer="0"/>
  <pageSetup paperSize="9" scale="68" fitToHeight="2" orientation="portrait" r:id="rId1"/>
  <headerFooter alignWithMargins="0">
    <oddFooter>&amp;C&amp;P</oddFooter>
  </headerFooter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00" workbookViewId="0">
      <selection activeCell="C32" sqref="C32"/>
    </sheetView>
  </sheetViews>
  <sheetFormatPr defaultRowHeight="12.75" x14ac:dyDescent="0.2"/>
  <cols>
    <col min="1" max="1" width="6.83203125" style="35" customWidth="1"/>
    <col min="2" max="2" width="55.1640625" style="36" customWidth="1"/>
    <col min="3" max="3" width="16.33203125" style="35" customWidth="1"/>
    <col min="4" max="4" width="55.1640625" style="35" customWidth="1"/>
    <col min="5" max="5" width="16.33203125" style="35" customWidth="1"/>
    <col min="6" max="6" width="4.83203125" style="35" customWidth="1"/>
    <col min="7" max="16384" width="9.33203125" style="35"/>
  </cols>
  <sheetData>
    <row r="1" spans="1:6" ht="39.75" customHeight="1" x14ac:dyDescent="0.2">
      <c r="B1" s="276" t="s">
        <v>156</v>
      </c>
      <c r="C1" s="277"/>
      <c r="D1" s="277"/>
      <c r="E1" s="277"/>
      <c r="F1" s="889" t="str">
        <f>CONCATENATE("2.1. melléklet ",ALAPADATOK!A7," ",ALAPADATOK!B7," ",ALAPADATOK!C7," ",ALAPADATOK!D7," ",ALAPADATOK!E7," ",ALAPADATOK!F7," ",ALAPADATOK!G7," ",ALAPADATOK!H7)</f>
        <v>2.1. melléklet a … / 2019 ( … ) önkormányzati rendelethez</v>
      </c>
    </row>
    <row r="2" spans="1:6" ht="13.5" thickBot="1" x14ac:dyDescent="0.25">
      <c r="E2" s="493" t="str">
        <f>CONCATENATE(KV_1.1.sz.mell.!C7)</f>
        <v>Forintban!</v>
      </c>
      <c r="F2" s="889"/>
    </row>
    <row r="3" spans="1:6" ht="18" customHeight="1" thickBot="1" x14ac:dyDescent="0.25">
      <c r="A3" s="887" t="s">
        <v>68</v>
      </c>
      <c r="B3" s="278" t="s">
        <v>55</v>
      </c>
      <c r="C3" s="279"/>
      <c r="D3" s="278" t="s">
        <v>56</v>
      </c>
      <c r="E3" s="280"/>
      <c r="F3" s="889"/>
    </row>
    <row r="4" spans="1:6" s="38" customFormat="1" ht="35.25" customHeight="1" thickBot="1" x14ac:dyDescent="0.25">
      <c r="A4" s="888"/>
      <c r="B4" s="159" t="s">
        <v>60</v>
      </c>
      <c r="C4" s="160" t="str">
        <f>+KV_1.1.sz.mell.!C8</f>
        <v>2019. évi előirányzat</v>
      </c>
      <c r="D4" s="159" t="s">
        <v>60</v>
      </c>
      <c r="E4" s="41" t="str">
        <f>+C4</f>
        <v>2019. évi előirányzat</v>
      </c>
      <c r="F4" s="889"/>
    </row>
    <row r="5" spans="1:6" s="285" customFormat="1" ht="12" customHeight="1" thickBot="1" x14ac:dyDescent="0.25">
      <c r="A5" s="281"/>
      <c r="B5" s="282" t="s">
        <v>484</v>
      </c>
      <c r="C5" s="283" t="s">
        <v>485</v>
      </c>
      <c r="D5" s="282" t="s">
        <v>486</v>
      </c>
      <c r="E5" s="284" t="s">
        <v>488</v>
      </c>
      <c r="F5" s="889"/>
    </row>
    <row r="6" spans="1:6" ht="12.95" customHeight="1" x14ac:dyDescent="0.2">
      <c r="A6" s="286" t="s">
        <v>17</v>
      </c>
      <c r="B6" s="287" t="s">
        <v>370</v>
      </c>
      <c r="C6" s="265">
        <v>489562</v>
      </c>
      <c r="D6" s="287" t="s">
        <v>61</v>
      </c>
      <c r="E6" s="271">
        <v>177288</v>
      </c>
      <c r="F6" s="889"/>
    </row>
    <row r="7" spans="1:6" ht="12.95" customHeight="1" x14ac:dyDescent="0.2">
      <c r="A7" s="288" t="s">
        <v>18</v>
      </c>
      <c r="B7" s="289" t="s">
        <v>371</v>
      </c>
      <c r="C7" s="266">
        <v>91243</v>
      </c>
      <c r="D7" s="289" t="s">
        <v>181</v>
      </c>
      <c r="E7" s="272">
        <v>33247</v>
      </c>
      <c r="F7" s="889"/>
    </row>
    <row r="8" spans="1:6" ht="12.95" customHeight="1" x14ac:dyDescent="0.2">
      <c r="A8" s="288" t="s">
        <v>19</v>
      </c>
      <c r="B8" s="289" t="s">
        <v>391</v>
      </c>
      <c r="C8" s="266"/>
      <c r="D8" s="289" t="s">
        <v>231</v>
      </c>
      <c r="E8" s="272">
        <v>464611</v>
      </c>
      <c r="F8" s="889"/>
    </row>
    <row r="9" spans="1:6" ht="12.95" customHeight="1" x14ac:dyDescent="0.2">
      <c r="A9" s="288" t="s">
        <v>20</v>
      </c>
      <c r="B9" s="289" t="s">
        <v>172</v>
      </c>
      <c r="C9" s="266">
        <v>316805</v>
      </c>
      <c r="D9" s="289" t="s">
        <v>182</v>
      </c>
      <c r="E9" s="272">
        <v>24631</v>
      </c>
      <c r="F9" s="889"/>
    </row>
    <row r="10" spans="1:6" ht="12.95" customHeight="1" x14ac:dyDescent="0.2">
      <c r="A10" s="288" t="s">
        <v>21</v>
      </c>
      <c r="B10" s="290" t="s">
        <v>415</v>
      </c>
      <c r="C10" s="266">
        <v>245907</v>
      </c>
      <c r="D10" s="289" t="s">
        <v>183</v>
      </c>
      <c r="E10" s="272">
        <v>550477</v>
      </c>
      <c r="F10" s="889"/>
    </row>
    <row r="11" spans="1:6" ht="12.95" customHeight="1" x14ac:dyDescent="0.2">
      <c r="A11" s="288" t="s">
        <v>22</v>
      </c>
      <c r="B11" s="289" t="s">
        <v>372</v>
      </c>
      <c r="C11" s="267"/>
      <c r="D11" s="289" t="s">
        <v>1008</v>
      </c>
      <c r="E11" s="272">
        <v>15044</v>
      </c>
      <c r="F11" s="889"/>
    </row>
    <row r="12" spans="1:6" ht="12.95" customHeight="1" x14ac:dyDescent="0.2">
      <c r="A12" s="288" t="s">
        <v>23</v>
      </c>
      <c r="B12" s="289" t="s">
        <v>472</v>
      </c>
      <c r="C12" s="266"/>
      <c r="D12" s="39" t="s">
        <v>896</v>
      </c>
      <c r="E12" s="272">
        <v>8660</v>
      </c>
      <c r="F12" s="889"/>
    </row>
    <row r="13" spans="1:6" ht="12.95" customHeight="1" x14ac:dyDescent="0.2">
      <c r="A13" s="288" t="s">
        <v>24</v>
      </c>
      <c r="B13" s="39"/>
      <c r="C13" s="266"/>
      <c r="D13" s="39"/>
      <c r="E13" s="272"/>
      <c r="F13" s="889"/>
    </row>
    <row r="14" spans="1:6" ht="12.95" customHeight="1" x14ac:dyDescent="0.2">
      <c r="A14" s="288" t="s">
        <v>25</v>
      </c>
      <c r="B14" s="368"/>
      <c r="C14" s="267"/>
      <c r="D14" s="39"/>
      <c r="E14" s="272"/>
      <c r="F14" s="889"/>
    </row>
    <row r="15" spans="1:6" ht="12.95" customHeight="1" x14ac:dyDescent="0.2">
      <c r="A15" s="288" t="s">
        <v>26</v>
      </c>
      <c r="B15" s="39"/>
      <c r="C15" s="266"/>
      <c r="D15" s="39"/>
      <c r="E15" s="272"/>
      <c r="F15" s="889"/>
    </row>
    <row r="16" spans="1:6" ht="12.95" customHeight="1" x14ac:dyDescent="0.2">
      <c r="A16" s="288" t="s">
        <v>27</v>
      </c>
      <c r="B16" s="39"/>
      <c r="C16" s="266"/>
      <c r="D16" s="39"/>
      <c r="E16" s="272"/>
      <c r="F16" s="889"/>
    </row>
    <row r="17" spans="1:6" ht="12.95" customHeight="1" thickBot="1" x14ac:dyDescent="0.25">
      <c r="A17" s="288" t="s">
        <v>28</v>
      </c>
      <c r="B17" s="44"/>
      <c r="C17" s="268"/>
      <c r="D17" s="39"/>
      <c r="E17" s="273"/>
      <c r="F17" s="889"/>
    </row>
    <row r="18" spans="1:6" ht="15.95" customHeight="1" thickBot="1" x14ac:dyDescent="0.25">
      <c r="A18" s="291" t="s">
        <v>29</v>
      </c>
      <c r="B18" s="105" t="s">
        <v>473</v>
      </c>
      <c r="C18" s="269">
        <f>C6+C7+C9+C10+C11+C13+C14+C15+C16+C17</f>
        <v>1143517</v>
      </c>
      <c r="D18" s="105" t="s">
        <v>377</v>
      </c>
      <c r="E18" s="274">
        <f>SUM(E6:E17)</f>
        <v>1273958</v>
      </c>
      <c r="F18" s="889"/>
    </row>
    <row r="19" spans="1:6" ht="12.95" customHeight="1" x14ac:dyDescent="0.2">
      <c r="A19" s="292" t="s">
        <v>30</v>
      </c>
      <c r="B19" s="293" t="s">
        <v>374</v>
      </c>
      <c r="C19" s="418">
        <f>+C20+C21+C22+C23</f>
        <v>108731</v>
      </c>
      <c r="D19" s="294" t="s">
        <v>189</v>
      </c>
      <c r="E19" s="275"/>
      <c r="F19" s="889"/>
    </row>
    <row r="20" spans="1:6" ht="12.95" customHeight="1" x14ac:dyDescent="0.2">
      <c r="A20" s="295" t="s">
        <v>31</v>
      </c>
      <c r="B20" s="294" t="s">
        <v>225</v>
      </c>
      <c r="C20" s="63">
        <v>108731</v>
      </c>
      <c r="D20" s="294" t="s">
        <v>376</v>
      </c>
      <c r="E20" s="64"/>
      <c r="F20" s="889"/>
    </row>
    <row r="21" spans="1:6" ht="12.95" customHeight="1" x14ac:dyDescent="0.2">
      <c r="A21" s="295" t="s">
        <v>32</v>
      </c>
      <c r="B21" s="294" t="s">
        <v>226</v>
      </c>
      <c r="C21" s="63"/>
      <c r="D21" s="294" t="s">
        <v>154</v>
      </c>
      <c r="E21" s="64"/>
      <c r="F21" s="889"/>
    </row>
    <row r="22" spans="1:6" ht="12.95" customHeight="1" x14ac:dyDescent="0.2">
      <c r="A22" s="295" t="s">
        <v>33</v>
      </c>
      <c r="B22" s="294" t="s">
        <v>230</v>
      </c>
      <c r="C22" s="63"/>
      <c r="D22" s="294" t="s">
        <v>155</v>
      </c>
      <c r="E22" s="64"/>
      <c r="F22" s="889"/>
    </row>
    <row r="23" spans="1:6" ht="12.95" customHeight="1" x14ac:dyDescent="0.2">
      <c r="A23" s="295" t="s">
        <v>34</v>
      </c>
      <c r="B23" s="302" t="s">
        <v>236</v>
      </c>
      <c r="C23" s="63"/>
      <c r="D23" s="293" t="s">
        <v>232</v>
      </c>
      <c r="E23" s="64"/>
      <c r="F23" s="889"/>
    </row>
    <row r="24" spans="1:6" ht="12.95" customHeight="1" x14ac:dyDescent="0.2">
      <c r="A24" s="295" t="s">
        <v>35</v>
      </c>
      <c r="B24" s="294" t="s">
        <v>375</v>
      </c>
      <c r="C24" s="296">
        <f>+C25+C26</f>
        <v>0</v>
      </c>
      <c r="D24" s="294" t="s">
        <v>190</v>
      </c>
      <c r="E24" s="64"/>
      <c r="F24" s="889"/>
    </row>
    <row r="25" spans="1:6" ht="12.95" customHeight="1" x14ac:dyDescent="0.2">
      <c r="A25" s="292" t="s">
        <v>36</v>
      </c>
      <c r="B25" s="293" t="s">
        <v>373</v>
      </c>
      <c r="C25" s="270"/>
      <c r="D25" s="287" t="s">
        <v>455</v>
      </c>
      <c r="E25" s="275"/>
      <c r="F25" s="889"/>
    </row>
    <row r="26" spans="1:6" ht="12.95" customHeight="1" x14ac:dyDescent="0.2">
      <c r="A26" s="295" t="s">
        <v>37</v>
      </c>
      <c r="B26" s="302" t="s">
        <v>673</v>
      </c>
      <c r="C26" s="63"/>
      <c r="D26" s="289" t="s">
        <v>461</v>
      </c>
      <c r="E26" s="64"/>
      <c r="F26" s="889"/>
    </row>
    <row r="27" spans="1:6" ht="12.95" customHeight="1" x14ac:dyDescent="0.2">
      <c r="A27" s="288" t="s">
        <v>38</v>
      </c>
      <c r="B27" s="294" t="s">
        <v>466</v>
      </c>
      <c r="C27" s="63"/>
      <c r="D27" s="289" t="s">
        <v>462</v>
      </c>
      <c r="E27" s="64"/>
      <c r="F27" s="889"/>
    </row>
    <row r="28" spans="1:6" ht="12.95" customHeight="1" thickBot="1" x14ac:dyDescent="0.25">
      <c r="A28" s="339" t="s">
        <v>39</v>
      </c>
      <c r="B28" s="293" t="s">
        <v>331</v>
      </c>
      <c r="C28" s="270"/>
      <c r="D28" s="370" t="s">
        <v>368</v>
      </c>
      <c r="E28" s="275">
        <v>16506</v>
      </c>
      <c r="F28" s="889"/>
    </row>
    <row r="29" spans="1:6" ht="15.95" customHeight="1" thickBot="1" x14ac:dyDescent="0.25">
      <c r="A29" s="291" t="s">
        <v>40</v>
      </c>
      <c r="B29" s="105" t="s">
        <v>474</v>
      </c>
      <c r="C29" s="269">
        <f>+C19+C24+C27+C28</f>
        <v>108731</v>
      </c>
      <c r="D29" s="105" t="s">
        <v>476</v>
      </c>
      <c r="E29" s="274">
        <f>SUM(E19:E28)</f>
        <v>16506</v>
      </c>
      <c r="F29" s="889"/>
    </row>
    <row r="30" spans="1:6" ht="13.5" thickBot="1" x14ac:dyDescent="0.25">
      <c r="A30" s="291" t="s">
        <v>41</v>
      </c>
      <c r="B30" s="297" t="s">
        <v>475</v>
      </c>
      <c r="C30" s="298">
        <f>+C18+C29</f>
        <v>1252248</v>
      </c>
      <c r="D30" s="297" t="s">
        <v>477</v>
      </c>
      <c r="E30" s="298">
        <f>+E18+E29</f>
        <v>1290464</v>
      </c>
      <c r="F30" s="889"/>
    </row>
    <row r="31" spans="1:6" ht="13.5" thickBot="1" x14ac:dyDescent="0.25">
      <c r="A31" s="291" t="s">
        <v>42</v>
      </c>
      <c r="B31" s="297" t="s">
        <v>167</v>
      </c>
      <c r="C31" s="298">
        <f>IF(C18-E18&lt;0,E18-C18,"-")</f>
        <v>130441</v>
      </c>
      <c r="D31" s="297" t="s">
        <v>168</v>
      </c>
      <c r="E31" s="298" t="str">
        <f>IF(C18-E18&gt;0,C18-E18,"-")</f>
        <v>-</v>
      </c>
      <c r="F31" s="889"/>
    </row>
    <row r="32" spans="1:6" ht="13.5" thickBot="1" x14ac:dyDescent="0.25">
      <c r="A32" s="291" t="s">
        <v>43</v>
      </c>
      <c r="B32" s="297" t="s">
        <v>554</v>
      </c>
      <c r="C32" s="298">
        <f>IF(C30-E30&lt;0,E30-C30,"-")</f>
        <v>38216</v>
      </c>
      <c r="D32" s="297" t="s">
        <v>555</v>
      </c>
      <c r="E32" s="298" t="str">
        <f>IF(C30-E30&gt;0,C30-E30,"-")</f>
        <v>-</v>
      </c>
      <c r="F32" s="889"/>
    </row>
    <row r="33" spans="2:4" ht="18.75" x14ac:dyDescent="0.2">
      <c r="B33" s="890"/>
      <c r="C33" s="890"/>
      <c r="D33" s="890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abSelected="1" topLeftCell="A4" zoomScale="120" zoomScaleNormal="120" zoomScaleSheetLayoutView="115" workbookViewId="0">
      <selection activeCell="L22" sqref="L22"/>
    </sheetView>
  </sheetViews>
  <sheetFormatPr defaultRowHeight="12.75" x14ac:dyDescent="0.2"/>
  <cols>
    <col min="1" max="1" width="6.83203125" style="35" customWidth="1"/>
    <col min="2" max="2" width="55.1640625" style="36" customWidth="1"/>
    <col min="3" max="3" width="16.33203125" style="35" customWidth="1"/>
    <col min="4" max="4" width="55.1640625" style="35" customWidth="1"/>
    <col min="5" max="5" width="16.33203125" style="35" customWidth="1"/>
    <col min="6" max="6" width="4.83203125" style="35" customWidth="1"/>
    <col min="7" max="16384" width="9.33203125" style="35"/>
  </cols>
  <sheetData>
    <row r="1" spans="1:6" ht="31.5" x14ac:dyDescent="0.2">
      <c r="B1" s="276" t="s">
        <v>157</v>
      </c>
      <c r="C1" s="277"/>
      <c r="D1" s="277"/>
      <c r="E1" s="277"/>
      <c r="F1" s="889" t="str">
        <f>CONCATENATE("2.2. melléklet ",ALAPADATOK!A7," ",ALAPADATOK!B7," ",ALAPADATOK!C7," ",ALAPADATOK!D7," ",ALAPADATOK!E7," ",ALAPADATOK!F7," ",ALAPADATOK!G7," ",ALAPADATOK!H7)</f>
        <v>2.2. melléklet a … / 2019 ( … ) önkormányzati rendelethez</v>
      </c>
    </row>
    <row r="2" spans="1:6" ht="13.5" thickBot="1" x14ac:dyDescent="0.25">
      <c r="E2" s="492" t="str">
        <f>CONCATENATE(KV_1.1.sz.mell.!C7)</f>
        <v>Forintban!</v>
      </c>
      <c r="F2" s="889"/>
    </row>
    <row r="3" spans="1:6" ht="13.5" thickBot="1" x14ac:dyDescent="0.25">
      <c r="A3" s="891" t="s">
        <v>68</v>
      </c>
      <c r="B3" s="278" t="s">
        <v>55</v>
      </c>
      <c r="C3" s="279"/>
      <c r="D3" s="278" t="s">
        <v>56</v>
      </c>
      <c r="E3" s="280"/>
      <c r="F3" s="889"/>
    </row>
    <row r="4" spans="1:6" s="38" customFormat="1" ht="24.75" thickBot="1" x14ac:dyDescent="0.25">
      <c r="A4" s="892"/>
      <c r="B4" s="159" t="s">
        <v>60</v>
      </c>
      <c r="C4" s="160" t="str">
        <f>+KV_2.1.sz.mell.!C4</f>
        <v>2019. évi előirányzat</v>
      </c>
      <c r="D4" s="159" t="s">
        <v>60</v>
      </c>
      <c r="E4" s="41" t="str">
        <f>+KV_2.1.sz.mell.!C4</f>
        <v>2019. évi előirányzat</v>
      </c>
      <c r="F4" s="889"/>
    </row>
    <row r="5" spans="1:6" s="38" customFormat="1" ht="13.5" thickBot="1" x14ac:dyDescent="0.25">
      <c r="A5" s="281"/>
      <c r="B5" s="282" t="s">
        <v>484</v>
      </c>
      <c r="C5" s="283" t="s">
        <v>485</v>
      </c>
      <c r="D5" s="282" t="s">
        <v>486</v>
      </c>
      <c r="E5" s="284" t="s">
        <v>488</v>
      </c>
      <c r="F5" s="889"/>
    </row>
    <row r="6" spans="1:6" ht="12.95" customHeight="1" x14ac:dyDescent="0.2">
      <c r="A6" s="286" t="s">
        <v>17</v>
      </c>
      <c r="B6" s="287" t="s">
        <v>378</v>
      </c>
      <c r="C6" s="265">
        <v>179656</v>
      </c>
      <c r="D6" s="287" t="s">
        <v>227</v>
      </c>
      <c r="E6" s="271">
        <v>784105</v>
      </c>
      <c r="F6" s="889"/>
    </row>
    <row r="7" spans="1:6" x14ac:dyDescent="0.2">
      <c r="A7" s="288" t="s">
        <v>18</v>
      </c>
      <c r="B7" s="289" t="s">
        <v>379</v>
      </c>
      <c r="C7" s="266">
        <v>125068</v>
      </c>
      <c r="D7" s="289" t="s">
        <v>384</v>
      </c>
      <c r="E7" s="272">
        <v>733570</v>
      </c>
      <c r="F7" s="889"/>
    </row>
    <row r="8" spans="1:6" ht="12.95" customHeight="1" x14ac:dyDescent="0.2">
      <c r="A8" s="288" t="s">
        <v>19</v>
      </c>
      <c r="B8" s="289" t="s">
        <v>10</v>
      </c>
      <c r="C8" s="266"/>
      <c r="D8" s="289" t="s">
        <v>185</v>
      </c>
      <c r="E8" s="272">
        <v>53367</v>
      </c>
      <c r="F8" s="889"/>
    </row>
    <row r="9" spans="1:6" ht="12.95" customHeight="1" x14ac:dyDescent="0.2">
      <c r="A9" s="288" t="s">
        <v>20</v>
      </c>
      <c r="B9" s="289" t="s">
        <v>380</v>
      </c>
      <c r="C9" s="266">
        <v>4650</v>
      </c>
      <c r="D9" s="289" t="s">
        <v>385</v>
      </c>
      <c r="E9" s="272"/>
      <c r="F9" s="889"/>
    </row>
    <row r="10" spans="1:6" ht="12.75" customHeight="1" x14ac:dyDescent="0.2">
      <c r="A10" s="288" t="s">
        <v>21</v>
      </c>
      <c r="B10" s="289" t="s">
        <v>381</v>
      </c>
      <c r="C10" s="266"/>
      <c r="D10" s="289" t="s">
        <v>229</v>
      </c>
      <c r="E10" s="272">
        <v>7842</v>
      </c>
      <c r="F10" s="889"/>
    </row>
    <row r="11" spans="1:6" ht="12.95" customHeight="1" x14ac:dyDescent="0.2">
      <c r="A11" s="288" t="s">
        <v>22</v>
      </c>
      <c r="B11" s="289" t="s">
        <v>382</v>
      </c>
      <c r="C11" s="267"/>
      <c r="D11" s="371" t="s">
        <v>896</v>
      </c>
      <c r="E11" s="272">
        <v>68435</v>
      </c>
      <c r="F11" s="889"/>
    </row>
    <row r="12" spans="1:6" ht="12.95" customHeight="1" x14ac:dyDescent="0.2">
      <c r="A12" s="288" t="s">
        <v>23</v>
      </c>
      <c r="B12" s="39"/>
      <c r="C12" s="266"/>
      <c r="D12" s="371"/>
      <c r="E12" s="272"/>
      <c r="F12" s="889"/>
    </row>
    <row r="13" spans="1:6" ht="12.95" customHeight="1" x14ac:dyDescent="0.2">
      <c r="A13" s="288" t="s">
        <v>24</v>
      </c>
      <c r="B13" s="39"/>
      <c r="C13" s="266"/>
      <c r="D13" s="372"/>
      <c r="E13" s="272"/>
      <c r="F13" s="889"/>
    </row>
    <row r="14" spans="1:6" ht="12.95" customHeight="1" x14ac:dyDescent="0.2">
      <c r="A14" s="288" t="s">
        <v>25</v>
      </c>
      <c r="B14" s="369"/>
      <c r="C14" s="267"/>
      <c r="D14" s="371"/>
      <c r="E14" s="272"/>
      <c r="F14" s="889"/>
    </row>
    <row r="15" spans="1:6" x14ac:dyDescent="0.2">
      <c r="A15" s="288" t="s">
        <v>26</v>
      </c>
      <c r="B15" s="39"/>
      <c r="C15" s="267"/>
      <c r="D15" s="371"/>
      <c r="E15" s="272"/>
      <c r="F15" s="889"/>
    </row>
    <row r="16" spans="1:6" ht="12.95" customHeight="1" thickBot="1" x14ac:dyDescent="0.25">
      <c r="A16" s="339" t="s">
        <v>27</v>
      </c>
      <c r="B16" s="370"/>
      <c r="C16" s="341"/>
      <c r="D16" s="340"/>
      <c r="E16" s="314"/>
      <c r="F16" s="889"/>
    </row>
    <row r="17" spans="1:6" ht="15.95" customHeight="1" thickBot="1" x14ac:dyDescent="0.25">
      <c r="A17" s="291" t="s">
        <v>28</v>
      </c>
      <c r="B17" s="105" t="s">
        <v>392</v>
      </c>
      <c r="C17" s="269">
        <f>+C6+C8+C9+C11+C12+C13+C14+C15+C16</f>
        <v>184306</v>
      </c>
      <c r="D17" s="105" t="s">
        <v>393</v>
      </c>
      <c r="E17" s="274">
        <f>+E6+E8+E10+E11+E12+E13+E14+E15+E16</f>
        <v>913749</v>
      </c>
      <c r="F17" s="889"/>
    </row>
    <row r="18" spans="1:6" ht="12.95" customHeight="1" x14ac:dyDescent="0.2">
      <c r="A18" s="286" t="s">
        <v>29</v>
      </c>
      <c r="B18" s="301" t="s">
        <v>244</v>
      </c>
      <c r="C18" s="308">
        <f>SUM(C19:C23)</f>
        <v>767659</v>
      </c>
      <c r="D18" s="294" t="s">
        <v>189</v>
      </c>
      <c r="E18" s="61"/>
      <c r="F18" s="889"/>
    </row>
    <row r="19" spans="1:6" ht="12.95" customHeight="1" x14ac:dyDescent="0.2">
      <c r="A19" s="288" t="s">
        <v>30</v>
      </c>
      <c r="B19" s="302" t="s">
        <v>233</v>
      </c>
      <c r="C19" s="63">
        <v>767659</v>
      </c>
      <c r="D19" s="294" t="s">
        <v>192</v>
      </c>
      <c r="E19" s="64"/>
      <c r="F19" s="889"/>
    </row>
    <row r="20" spans="1:6" ht="12.95" customHeight="1" x14ac:dyDescent="0.2">
      <c r="A20" s="286" t="s">
        <v>31</v>
      </c>
      <c r="B20" s="302" t="s">
        <v>234</v>
      </c>
      <c r="C20" s="63"/>
      <c r="D20" s="294" t="s">
        <v>154</v>
      </c>
      <c r="E20" s="64"/>
      <c r="F20" s="889"/>
    </row>
    <row r="21" spans="1:6" ht="12.95" customHeight="1" x14ac:dyDescent="0.2">
      <c r="A21" s="288" t="s">
        <v>32</v>
      </c>
      <c r="B21" s="302" t="s">
        <v>235</v>
      </c>
      <c r="C21" s="63"/>
      <c r="D21" s="294" t="s">
        <v>155</v>
      </c>
      <c r="E21" s="64"/>
      <c r="F21" s="889"/>
    </row>
    <row r="22" spans="1:6" ht="12.95" customHeight="1" x14ac:dyDescent="0.2">
      <c r="A22" s="286" t="s">
        <v>33</v>
      </c>
      <c r="B22" s="302" t="s">
        <v>236</v>
      </c>
      <c r="C22" s="63"/>
      <c r="D22" s="293" t="s">
        <v>232</v>
      </c>
      <c r="E22" s="64"/>
      <c r="F22" s="889"/>
    </row>
    <row r="23" spans="1:6" ht="12.95" customHeight="1" x14ac:dyDescent="0.2">
      <c r="A23" s="288" t="s">
        <v>34</v>
      </c>
      <c r="B23" s="303" t="s">
        <v>237</v>
      </c>
      <c r="C23" s="63"/>
      <c r="D23" s="294" t="s">
        <v>193</v>
      </c>
      <c r="E23" s="64"/>
      <c r="F23" s="889"/>
    </row>
    <row r="24" spans="1:6" ht="12.95" customHeight="1" x14ac:dyDescent="0.2">
      <c r="A24" s="286" t="s">
        <v>35</v>
      </c>
      <c r="B24" s="304" t="s">
        <v>238</v>
      </c>
      <c r="C24" s="296">
        <f>+C25+C26+C27+C28+C29</f>
        <v>0</v>
      </c>
      <c r="D24" s="305" t="s">
        <v>191</v>
      </c>
      <c r="E24" s="64"/>
      <c r="F24" s="889"/>
    </row>
    <row r="25" spans="1:6" ht="12.95" customHeight="1" x14ac:dyDescent="0.2">
      <c r="A25" s="288" t="s">
        <v>36</v>
      </c>
      <c r="B25" s="303" t="s">
        <v>239</v>
      </c>
      <c r="C25" s="63"/>
      <c r="D25" s="305" t="s">
        <v>386</v>
      </c>
      <c r="E25" s="64"/>
      <c r="F25" s="889"/>
    </row>
    <row r="26" spans="1:6" ht="12.95" customHeight="1" x14ac:dyDescent="0.2">
      <c r="A26" s="286" t="s">
        <v>37</v>
      </c>
      <c r="B26" s="303" t="s">
        <v>240</v>
      </c>
      <c r="C26" s="63"/>
      <c r="D26" s="300"/>
      <c r="E26" s="64"/>
      <c r="F26" s="889"/>
    </row>
    <row r="27" spans="1:6" ht="12.95" customHeight="1" x14ac:dyDescent="0.2">
      <c r="A27" s="288" t="s">
        <v>38</v>
      </c>
      <c r="B27" s="302" t="s">
        <v>241</v>
      </c>
      <c r="C27" s="63"/>
      <c r="D27" s="101"/>
      <c r="E27" s="64"/>
      <c r="F27" s="889"/>
    </row>
    <row r="28" spans="1:6" ht="12.95" customHeight="1" x14ac:dyDescent="0.2">
      <c r="A28" s="286" t="s">
        <v>39</v>
      </c>
      <c r="B28" s="306" t="s">
        <v>242</v>
      </c>
      <c r="C28" s="63"/>
      <c r="D28" s="39"/>
      <c r="E28" s="64"/>
      <c r="F28" s="889"/>
    </row>
    <row r="29" spans="1:6" ht="12.95" customHeight="1" thickBot="1" x14ac:dyDescent="0.25">
      <c r="A29" s="288" t="s">
        <v>40</v>
      </c>
      <c r="B29" s="307" t="s">
        <v>243</v>
      </c>
      <c r="C29" s="63"/>
      <c r="D29" s="101"/>
      <c r="E29" s="64"/>
      <c r="F29" s="889"/>
    </row>
    <row r="30" spans="1:6" ht="21.75" customHeight="1" thickBot="1" x14ac:dyDescent="0.25">
      <c r="A30" s="291" t="s">
        <v>41</v>
      </c>
      <c r="B30" s="105" t="s">
        <v>383</v>
      </c>
      <c r="C30" s="269">
        <f>+C18+C24</f>
        <v>767659</v>
      </c>
      <c r="D30" s="105" t="s">
        <v>387</v>
      </c>
      <c r="E30" s="274">
        <f>SUM(E18:E29)</f>
        <v>0</v>
      </c>
      <c r="F30" s="889"/>
    </row>
    <row r="31" spans="1:6" ht="13.5" thickBot="1" x14ac:dyDescent="0.25">
      <c r="A31" s="291" t="s">
        <v>42</v>
      </c>
      <c r="B31" s="297" t="s">
        <v>388</v>
      </c>
      <c r="C31" s="298">
        <f>+C17+C30</f>
        <v>951965</v>
      </c>
      <c r="D31" s="297" t="s">
        <v>389</v>
      </c>
      <c r="E31" s="298">
        <f>+E17+E30</f>
        <v>913749</v>
      </c>
      <c r="F31" s="889"/>
    </row>
    <row r="32" spans="1:6" ht="13.5" thickBot="1" x14ac:dyDescent="0.25">
      <c r="A32" s="291" t="s">
        <v>43</v>
      </c>
      <c r="B32" s="297" t="s">
        <v>167</v>
      </c>
      <c r="C32" s="298">
        <f>IF(C17-E17&lt;0,E17-C17,"-")</f>
        <v>729443</v>
      </c>
      <c r="D32" s="297" t="s">
        <v>168</v>
      </c>
      <c r="E32" s="298" t="str">
        <f>IF(C17-E17&gt;0,C17-E17,"-")</f>
        <v>-</v>
      </c>
      <c r="F32" s="889"/>
    </row>
    <row r="33" spans="1:6" ht="13.5" thickBot="1" x14ac:dyDescent="0.25">
      <c r="A33" s="291" t="s">
        <v>44</v>
      </c>
      <c r="B33" s="297" t="s">
        <v>554</v>
      </c>
      <c r="C33" s="298" t="str">
        <f>IF(C31-E31&lt;0,E31-C31,"-")</f>
        <v>-</v>
      </c>
      <c r="D33" s="297" t="s">
        <v>555</v>
      </c>
      <c r="E33" s="298">
        <f>IF(C31-E31&gt;0,C31-E31,"-")</f>
        <v>38216</v>
      </c>
      <c r="F33" s="889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17</vt:i4>
      </vt:variant>
    </vt:vector>
  </HeadingPairs>
  <TitlesOfParts>
    <vt:vector size="47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KV_ELLENŐRZÉS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KV_9.2.sz.mell</vt:lpstr>
      <vt:lpstr>KV_9.3.sz.mell</vt:lpstr>
      <vt:lpstr>KV_10.sz.mell</vt:lpstr>
      <vt:lpstr>KV_1.sz.tájékoztató_t.</vt:lpstr>
      <vt:lpstr>KV_2.sz.tájékoztató_t.</vt:lpstr>
      <vt:lpstr>KV_3.sz.tájékoztató_t.</vt:lpstr>
      <vt:lpstr>KV_4.sz.tájékoztató_t.</vt:lpstr>
      <vt:lpstr>KV_5.sz.tájékoztató_t</vt:lpstr>
      <vt:lpstr>KV_6.sz.tájékoztató_t.</vt:lpstr>
      <vt:lpstr>KV_7.sz.tájékoztató_t.</vt:lpstr>
      <vt:lpstr>KV_8_sz.tájékoztató</vt:lpstr>
      <vt:lpstr>KV_9.tájékoztató_t</vt:lpstr>
      <vt:lpstr>KV_10.tájékoztató_t</vt:lpstr>
      <vt:lpstr>KV_6.sz.tájékoztató_t.!Nyomtatási_cím</vt:lpstr>
      <vt:lpstr>KV_8_sz.tájékoztató!Nyomtatási_cím</vt:lpstr>
      <vt:lpstr>KV_9.1.sz.mell!Nyomtatási_cím</vt:lpstr>
      <vt:lpstr>KV_9.2.sz.mell!Nyomtatási_cím</vt:lpstr>
      <vt:lpstr>KV_9.3.sz.mell!Nyomtatási_cím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KV_1.sz.tájékoztató_t.!Nyomtatási_terület</vt:lpstr>
      <vt:lpstr>KV_10.tájékoztató_t!Nyomtatási_terület</vt:lpstr>
      <vt:lpstr>KV_5.sz.tájékoztató_t!Nyomtatási_terület</vt:lpstr>
      <vt:lpstr>KV_6.sz.mell.!Nyomtatási_terület</vt:lpstr>
      <vt:lpstr>KV_7.sz.mell.!Nyomtatási_terület</vt:lpstr>
      <vt:lpstr>KV_7.sz.tájékoztató_t.!Nyomtatási_terület</vt:lpstr>
      <vt:lpstr>KV_8_sz.tájékoztató!Nyomtatási_terület</vt:lpstr>
      <vt:lpstr>KV_9.1.sz.mell!Nyomtatási_terület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2019-03-07T10:49:52Z</cp:lastPrinted>
  <dcterms:created xsi:type="dcterms:W3CDTF">1999-10-30T10:30:45Z</dcterms:created>
  <dcterms:modified xsi:type="dcterms:W3CDTF">2019-03-07T13:52:28Z</dcterms:modified>
</cp:coreProperties>
</file>