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2. sz. mell" sheetId="16" r:id="rId16"/>
    <sheet name="9.3. sz. mell" sheetId="17" r:id="rId17"/>
    <sheet name="9.4. sz. mell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8.sz tájékoztató" sheetId="27" r:id="rId27"/>
    <sheet name="9. sz tájékoztató" sheetId="28" r:id="rId28"/>
    <sheet name="10. sz tájékoztató" sheetId="29" r:id="rId29"/>
    <sheet name="11.sz tájékoztató" sheetId="30" r:id="rId30"/>
    <sheet name="Munka1" sheetId="31" r:id="rId31"/>
  </sheets>
  <definedNames>
    <definedName name="_xlfn.IFERROR" hidden="1">#NAME?</definedName>
    <definedName name="_xlnm.Print_Titles" localSheetId="14">'9.1. sz. mell'!$1:$6</definedName>
    <definedName name="_xlnm.Print_Titles" localSheetId="15">'9.2. sz. mell'!$1:$6</definedName>
    <definedName name="_xlnm.Print_Titles" localSheetId="16">'9.3. sz. mell'!$1:$6</definedName>
    <definedName name="_xlnm.Print_Titles" localSheetId="17">'9.4. sz. mell'!$1:$6</definedName>
    <definedName name="_xlnm.Print_Area" localSheetId="19">'1. sz tájékoztató t.'!$A$1:$G$154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9">'11.sz tájékoztató'!$A$1:$D$19</definedName>
    <definedName name="_xlnm.Print_Area" localSheetId="22">'4.sz tájékoztató t.'!$A$1:$O$26</definedName>
    <definedName name="_xlnm.Print_Area" localSheetId="24">'6.sz tájékoztató t.'!$A$1:$D$88</definedName>
    <definedName name="_xlnm.Print_Area" localSheetId="25">'7. sz tájékoztató t.'!$A$1:$E$37</definedName>
    <definedName name="_xlnm.Print_Area" localSheetId="26">'8.sz tájékoztató'!$A$1:$D$69</definedName>
    <definedName name="_xlnm.Print_Area" localSheetId="14">'9.1. sz. mell'!$A$1:$C$160</definedName>
    <definedName name="_xlnm.Print_Area" localSheetId="15">'9.2. sz. mell'!$A$1:$C$61</definedName>
    <definedName name="_xlnm.Print_Area" localSheetId="16">'9.3. sz. mell'!$A$1:$C$60</definedName>
    <definedName name="_xlnm.Print_Area" localSheetId="17">'9.4. sz. mell'!$A$1:$C$60</definedName>
  </definedNames>
  <calcPr fullCalcOnLoad="1"/>
</workbook>
</file>

<file path=xl/sharedStrings.xml><?xml version="1.0" encoding="utf-8"?>
<sst xmlns="http://schemas.openxmlformats.org/spreadsheetml/2006/main" count="3301" uniqueCount="945">
  <si>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</si>
  <si>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</si>
  <si>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</si>
  <si>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</si>
  <si>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</si>
  <si>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</si>
  <si>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</si>
  <si>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</si>
  <si>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</si>
  <si>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</si>
  <si>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</si>
  <si>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</si>
  <si>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</si>
  <si>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</si>
  <si>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</si>
  <si>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</si>
  <si>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</si>
  <si>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</si>
  <si>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</si>
  <si>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</si>
  <si>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</si>
  <si>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</si>
  <si>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</si>
  <si>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</si>
  <si>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</si>
  <si>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</si>
  <si>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</si>
  <si>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</si>
  <si>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</si>
  <si>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</si>
  <si>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</si>
  <si>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</si>
  <si>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</si>
  <si>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</si>
  <si>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</si>
  <si>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</si>
  <si>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</si>
  <si>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</si>
  <si>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</si>
  <si>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</si>
  <si>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</si>
  <si>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</si>
  <si>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</si>
  <si>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</si>
  <si>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</si>
  <si>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</si>
  <si>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</si>
  <si>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</si>
  <si>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</si>
  <si>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</si>
  <si>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</si>
  <si>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</si>
  <si>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</si>
  <si>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</si>
  <si>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</si>
  <si>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</si>
  <si>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</si>
  <si>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</si>
  <si>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</si>
  <si>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</si>
  <si>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</si>
  <si>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</si>
  <si>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</si>
  <si>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</si>
  <si>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</si>
  <si>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</si>
  <si>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</si>
  <si>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</si>
  <si>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</si>
  <si>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</si>
  <si>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</si>
  <si>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</si>
  <si>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</si>
  <si>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</si>
  <si>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</si>
  <si>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</si>
  <si>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</si>
  <si>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</si>
  <si>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</si>
  <si>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</si>
  <si>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</si>
  <si>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</si>
  <si>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</si>
  <si>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</si>
  <si>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</si>
  <si>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</si>
  <si>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</si>
  <si>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</si>
  <si>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</si>
  <si>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</si>
  <si>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</si>
  <si>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</si>
  <si>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</si>
  <si>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</si>
  <si>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</si>
  <si>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</si>
  <si>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</si>
  <si>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</si>
  <si>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</si>
  <si>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</si>
  <si>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</si>
  <si>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</si>
  <si>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</si>
  <si>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</si>
  <si>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</si>
  <si>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</si>
  <si>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</si>
  <si>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</si>
  <si>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</si>
  <si>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</si>
  <si>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</si>
  <si>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</si>
  <si>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</si>
  <si>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</si>
  <si>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</si>
  <si>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</si>
  <si>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</si>
  <si>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</si>
  <si>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</si>
  <si>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</si>
  <si>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</si>
  <si>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</si>
  <si>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</si>
  <si>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</si>
  <si>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</si>
  <si>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</si>
  <si>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</si>
  <si>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</si>
  <si>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</si>
  <si>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</si>
  <si>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</si>
  <si>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</si>
  <si>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</si>
  <si>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</si>
  <si>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</si>
  <si>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</si>
  <si>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</si>
  <si>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</si>
  <si>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</si>
  <si>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</si>
  <si>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</si>
  <si>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</si>
  <si>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</si>
  <si>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</si>
  <si>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</si>
  <si>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</si>
  <si>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</si>
  <si>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</si>
  <si>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</si>
  <si>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</si>
  <si>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</si>
  <si>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</si>
  <si>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</si>
  <si>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</si>
  <si>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</si>
  <si>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</si>
  <si>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</si>
  <si>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</si>
  <si>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</si>
  <si>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</si>
  <si>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</si>
  <si>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</si>
  <si>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</si>
  <si>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</si>
  <si>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</si>
  <si>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</si>
  <si>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</si>
  <si>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</si>
  <si>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</si>
  <si>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</si>
  <si>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</si>
  <si>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</si>
  <si>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</si>
  <si>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</si>
  <si>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</si>
  <si>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</si>
  <si>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</si>
  <si>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</si>
  <si>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</si>
  <si>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</si>
  <si>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</si>
  <si>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</si>
  <si>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</si>
  <si>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</si>
  <si>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</si>
  <si>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</si>
  <si>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</si>
  <si>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</si>
  <si>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</si>
  <si>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</si>
  <si>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</si>
  <si>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</si>
  <si>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</si>
  <si>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</si>
  <si>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</si>
  <si>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</si>
  <si>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</si>
  <si>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</si>
  <si>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</si>
  <si>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</si>
  <si>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</si>
  <si>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</si>
  <si>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</si>
  <si>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</si>
  <si>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</si>
  <si>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</si>
  <si>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</si>
  <si>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</si>
  <si>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</si>
  <si>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</si>
  <si>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</si>
  <si>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</si>
  <si>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</si>
  <si>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</si>
  <si>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</si>
  <si>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</si>
  <si>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</si>
  <si>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</si>
  <si>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</si>
  <si>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</si>
  <si>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</si>
  <si>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</si>
  <si>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</si>
  <si>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</si>
  <si>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</si>
  <si>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</si>
  <si>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</si>
  <si>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</si>
  <si>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</si>
  <si>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</si>
  <si>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</si>
  <si>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</si>
  <si>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</si>
  <si>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</si>
  <si>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</si>
  <si>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</si>
  <si>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</si>
  <si>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</si>
  <si>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</si>
  <si>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</si>
  <si>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</si>
  <si>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</si>
  <si>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</si>
  <si>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</si>
  <si>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</si>
  <si>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</si>
  <si>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</si>
  <si>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</si>
  <si>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</si>
  <si>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</si>
  <si>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</si>
  <si>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</si>
  <si>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</si>
  <si>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</si>
  <si>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</si>
  <si>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</si>
  <si>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</si>
  <si>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</si>
  <si>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</si>
  <si>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</si>
  <si>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</si>
  <si>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</si>
  <si>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</si>
  <si>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</si>
  <si>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</si>
  <si>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</si>
  <si>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</si>
  <si>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</si>
  <si>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</si>
  <si>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</si>
  <si>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</si>
  <si>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</si>
  <si>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</si>
  <si>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</si>
  <si>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</si>
  <si>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</si>
  <si>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</si>
  <si>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</si>
  <si>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</si>
  <si>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</si>
  <si>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</si>
  <si>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</si>
  <si>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</si>
  <si>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</si>
  <si>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</si>
  <si>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</si>
  <si>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</si>
  <si>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</si>
  <si>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</si>
  <si>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</si>
  <si>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</si>
  <si>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</si>
  <si>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</si>
  <si>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</si>
  <si>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</si>
  <si>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</si>
  <si>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</si>
  <si>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</si>
  <si>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</si>
  <si>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</si>
  <si>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</si>
  <si>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</si>
  <si>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</si>
  <si>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</si>
  <si>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</si>
  <si>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</si>
  <si>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</si>
  <si>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</si>
  <si>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</si>
  <si>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</si>
  <si>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</si>
  <si>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</si>
  <si>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</si>
  <si>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</si>
  <si>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</si>
  <si>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</si>
  <si>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</si>
  <si>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</si>
  <si>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</si>
  <si>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</si>
  <si>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</si>
  <si>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</si>
  <si>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</si>
  <si>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</si>
  <si>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</si>
  <si>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</si>
  <si>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</si>
  <si>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</si>
  <si>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</si>
  <si>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</si>
  <si>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</si>
  <si>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</si>
  <si>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</si>
  <si>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</si>
  <si>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</si>
  <si>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</si>
  <si>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</si>
  <si>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</si>
  <si>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</si>
  <si>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</si>
  <si>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</si>
  <si>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</si>
  <si>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</si>
  <si>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</si>
  <si>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</si>
  <si>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</si>
  <si>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</si>
  <si>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</si>
  <si>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</si>
  <si>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</si>
  <si>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</si>
  <si>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</si>
  <si>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</si>
  <si>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</si>
  <si>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</si>
  <si>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</si>
  <si>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</si>
  <si>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</si>
  <si>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</si>
  <si>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</si>
  <si>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</si>
  <si>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</si>
  <si>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</si>
  <si>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</si>
  <si>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</si>
  <si>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</si>
  <si>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</si>
  <si>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</si>
  <si>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</si>
  <si>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</si>
  <si>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</si>
  <si>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</si>
  <si>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</si>
  <si>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</si>
  <si>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</si>
  <si>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</si>
  <si>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</si>
  <si>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</si>
  <si>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</si>
  <si>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</si>
  <si>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</si>
  <si>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</si>
  <si>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</si>
  <si>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</si>
  <si>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</si>
  <si>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</si>
  <si>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</si>
  <si>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</si>
  <si>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</si>
  <si>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</si>
  <si>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</si>
  <si>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</si>
  <si>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</si>
  <si>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</si>
  <si>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</si>
  <si>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</si>
  <si>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</si>
  <si>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</si>
  <si>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</si>
  <si>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</si>
  <si>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</si>
  <si>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</si>
  <si>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</si>
  <si>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</si>
  <si>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</si>
  <si>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</si>
  <si>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</si>
  <si>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</si>
  <si>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</si>
  <si>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</si>
  <si>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</si>
  <si>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</si>
  <si>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</si>
  <si>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</si>
  <si>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</si>
  <si>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</si>
  <si>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</si>
  <si>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</si>
  <si>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</si>
  <si>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</si>
  <si>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</si>
  <si>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</si>
  <si>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</si>
  <si>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</si>
  <si>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</si>
  <si>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</si>
  <si>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</si>
  <si>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</si>
  <si>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</si>
  <si>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</si>
  <si>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</si>
  <si>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</si>
  <si>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</si>
  <si>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</si>
  <si>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</si>
  <si>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</si>
  <si>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</si>
  <si>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</si>
  <si>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</si>
  <si>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</si>
  <si>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</si>
  <si>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</si>
  <si>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</si>
  <si>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</si>
  <si>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</si>
  <si>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</si>
  <si>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</si>
  <si>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</si>
  <si>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</si>
  <si>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</si>
  <si>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</si>
  <si>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</si>
  <si>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</si>
  <si>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</si>
  <si>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</si>
  <si>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</si>
  <si>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</si>
  <si>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</si>
  <si>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</si>
  <si>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</si>
  <si>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</si>
  <si>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</si>
  <si>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</si>
  <si>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</si>
  <si>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</si>
  <si>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</si>
  <si>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</si>
  <si>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</si>
  <si>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</si>
  <si>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</si>
  <si>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</si>
  <si>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</si>
  <si>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</si>
  <si>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</si>
  <si>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</si>
  <si>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</si>
  <si>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</si>
  <si>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</si>
  <si>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</si>
  <si>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</si>
  <si>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</si>
  <si>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</si>
  <si>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</si>
  <si>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</si>
  <si>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</si>
  <si>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</si>
  <si>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</si>
  <si>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</si>
  <si>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</si>
  <si>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</si>
  <si>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</si>
  <si>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</si>
  <si>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</si>
  <si>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</si>
  <si>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</si>
  <si>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</si>
  <si>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</si>
  <si>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</si>
  <si>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</si>
  <si>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</si>
  <si>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</si>
  <si>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</si>
  <si>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</si>
  <si>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</si>
  <si>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</si>
  <si>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</si>
  <si>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</si>
  <si>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</si>
  <si>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</si>
  <si>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</si>
  <si>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</si>
  <si>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</si>
  <si>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</si>
  <si>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</si>
  <si>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</si>
  <si>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</si>
  <si>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</si>
  <si>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</si>
  <si>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</si>
  <si>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</si>
  <si>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</si>
  <si>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</si>
  <si>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</si>
  <si>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</si>
  <si>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</si>
  <si>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</si>
  <si>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</si>
  <si>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</si>
  <si>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</si>
  <si>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</si>
  <si>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</si>
  <si>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</si>
  <si>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</si>
  <si>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</si>
  <si>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</si>
  <si>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</si>
  <si>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</si>
  <si>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</si>
  <si>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</si>
  <si>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</si>
  <si>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</si>
  <si>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</si>
  <si>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</si>
  <si>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</si>
  <si>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</si>
  <si>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</si>
  <si>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</si>
  <si>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</si>
  <si>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</si>
  <si>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</si>
  <si>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</si>
  <si>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</si>
  <si>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</si>
  <si>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</si>
  <si>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</si>
  <si>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</si>
  <si>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</si>
  <si>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</si>
  <si>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</si>
  <si>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</si>
  <si>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</si>
  <si>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</si>
  <si>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</si>
  <si>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</si>
  <si>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Bátaszéki Közös Hivatal</t>
  </si>
  <si>
    <t>Petőfi Sándor Művelődési Ház</t>
  </si>
  <si>
    <t>Keresztély Gyula Városi Könyvtár</t>
  </si>
  <si>
    <t>A 2016. évi általános működés és ágazati feladatok támogatásának alakulása jogcímenként</t>
  </si>
  <si>
    <t>2016. évi támogatás összesen</t>
  </si>
  <si>
    <t>Beszámítás</t>
  </si>
  <si>
    <t>2016. évi támogatás beszámítás után összesen</t>
  </si>
  <si>
    <t>Önkormányzat Hivatal működési támogatása</t>
  </si>
  <si>
    <t>2014.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</si>
  <si>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</si>
  <si>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</si>
  <si>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</si>
  <si>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</si>
  <si>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</si>
  <si>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</si>
  <si>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</si>
  <si>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Köznevelési feladatok  támogatása</t>
  </si>
  <si>
    <t>Óvoda bértámogatása</t>
  </si>
  <si>
    <t>Óvoda működési támogatása</t>
  </si>
  <si>
    <t>Köznevelési intézmények működtetéséhez kapcs. Támogatás</t>
  </si>
  <si>
    <t>Bölcsöde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</si>
  <si>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</si>
  <si>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</si>
  <si>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</si>
  <si>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</si>
  <si>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</si>
  <si>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</si>
  <si>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</si>
  <si>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</si>
  <si>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</si>
  <si>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</si>
  <si>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</si>
  <si>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A 2015. évi általános működés és ágazati feladatok támogatásának alakulása jogcímenként</t>
  </si>
  <si>
    <t>2015. évi támogatás összesen</t>
  </si>
  <si>
    <t>2015. évi támogatás beszámítás után összesen</t>
  </si>
  <si>
    <t>Óvodai, bölcsödei feladatellátás támogatása</t>
  </si>
  <si>
    <t>Óvopedagógusok kiegészítő támogatása</t>
  </si>
  <si>
    <t>Hozzájárulás a pénzbeli szociális ellátásokhoz</t>
  </si>
  <si>
    <t>Szociális gyermekjóléti feladatok</t>
  </si>
  <si>
    <t>Gyermekétkeztetés támogatása</t>
  </si>
  <si>
    <t>Köznevelési feladatok egyéb támogatása</t>
  </si>
  <si>
    <t>Gyermekvédelmi pénzbeli és természetbeni ellátás</t>
  </si>
  <si>
    <t>Munkanélküli aktív korúak ellátása</t>
  </si>
  <si>
    <t>Lakásfenntartással összefüggő ellátások</t>
  </si>
  <si>
    <t>Véglegesen átadott pénzeszköz megnevezése</t>
  </si>
  <si>
    <t>2015.évi eredeti előirányzat</t>
  </si>
  <si>
    <t>1.6</t>
  </si>
  <si>
    <t>Támogatásértékű működési kiadás</t>
  </si>
  <si>
    <t>Köznevelési feladatokhoz hozzájárulás</t>
  </si>
  <si>
    <t>Dél Tolna Aqa projekt tagdíj</t>
  </si>
  <si>
    <t>Mentőállomás támogatása</t>
  </si>
  <si>
    <t>ESZGY Orvosi ügyeletre átadott Bátaszék</t>
  </si>
  <si>
    <t>ESZGY HSNY-re hozzájárulás Bátaszék</t>
  </si>
  <si>
    <t>ESZGY IK hozzájárulás Bátaszék</t>
  </si>
  <si>
    <t>ESZGY Családsegítés Bátaszék</t>
  </si>
  <si>
    <t>ESZGY védőnők Bátaszék</t>
  </si>
  <si>
    <t>ESZGY munkaszervezet működtetésére Bátaszék</t>
  </si>
  <si>
    <t>ESZGY Gyermekjóléti és családsegitére igényelt állami támogatás átadása</t>
  </si>
  <si>
    <t>ESZGY Szociális étkeztetésre igényelt állami támogatás átadása</t>
  </si>
  <si>
    <t>ESZGY HSNY-re igényelt állami támogatás átadása</t>
  </si>
  <si>
    <t>ESZGY IK-re igényelt állami támogatás átadása</t>
  </si>
  <si>
    <t>MOB bölcsödére átadott állami támogatás Bátaszék</t>
  </si>
  <si>
    <t>MOB gyermekétkeztetés állami támogatása Bátaszék</t>
  </si>
  <si>
    <t>MOB Működési hozzájárulás Bátaszék</t>
  </si>
  <si>
    <t>MOB munkaszervezet működtetésére Bátaszék</t>
  </si>
  <si>
    <t>MOB  működtetésére Bátaszék Óvodatej</t>
  </si>
  <si>
    <t>MOB  működtetésére Bátaszék tartalék</t>
  </si>
  <si>
    <t>Szennyvízes Társulás munkaszervezet működési hozzájárulás</t>
  </si>
  <si>
    <t>Bátaapáti Ter. Fejl.Társ-tagdíj</t>
  </si>
  <si>
    <t>Német Nemzetiségi Önkormányzat támogatása</t>
  </si>
  <si>
    <t>Roma Nemzetiségi Önkormányzat támogatása</t>
  </si>
  <si>
    <t>Működési célú pénzeszközátadás államháztartáson kívülre</t>
  </si>
  <si>
    <t>Vasutas települések hj.</t>
  </si>
  <si>
    <t>Tulajdonosi hj. Balatonszepezd</t>
  </si>
  <si>
    <t>Egyéb szervezetek</t>
  </si>
  <si>
    <t>Sárköz-Dunavölgye-Siómente Egyesület Leader</t>
  </si>
  <si>
    <t>Pogárőrség támogatása</t>
  </si>
  <si>
    <t>Nemzetőrség támogatása</t>
  </si>
  <si>
    <t>BSE támogatása</t>
  </si>
  <si>
    <t xml:space="preserve">Vicze János Sport Közalapítvány triatlon kupa </t>
  </si>
  <si>
    <t>Matematika Tehetséggondozó Alapítvány</t>
  </si>
  <si>
    <t xml:space="preserve">Magyar Önkorm.Szövetsége tagdíj </t>
  </si>
  <si>
    <t>Vöröskereszt véradók támogatása</t>
  </si>
  <si>
    <t>Vállalkozók Ipartestülete támogatás</t>
  </si>
  <si>
    <t>Tűzoltó köztestület támogatása</t>
  </si>
  <si>
    <t>Egyházak pályázható támogatási keretösszege</t>
  </si>
  <si>
    <t>Hagyományőrző egyesületek pályázható támogatási keretösszege</t>
  </si>
  <si>
    <t>Alapítványok pályázható támogatási keretösszege</t>
  </si>
  <si>
    <t>Közművelődési szervezetek pályázható támogatási keretösszege</t>
  </si>
  <si>
    <t>Egyéb civil szervezetek pályázható támogatási keretösszege</t>
  </si>
  <si>
    <t>Tanuszoda üzemeltetés kiadása</t>
  </si>
  <si>
    <t>Közfeladat-ellátási szerződés városüzemeltetés</t>
  </si>
  <si>
    <t>Közfeladat- ellátási szerződés piac üzemeltetése</t>
  </si>
  <si>
    <t>Köznevelési intézmények üzemeltetésére átadott pénz</t>
  </si>
  <si>
    <t>Alisca Bau Zrt. Szavatossági biztosíték</t>
  </si>
  <si>
    <t>Temető működésre átadott</t>
  </si>
  <si>
    <t>2.3</t>
  </si>
  <si>
    <t>Támogatásértékű felhalmozási kiadás</t>
  </si>
  <si>
    <t>Óvoda Társulásnak  átadott</t>
  </si>
  <si>
    <t>ESZGY Társulásnak átadott</t>
  </si>
  <si>
    <t>KEOP Szennyvízes pályázat önerő visszautalása Báta</t>
  </si>
  <si>
    <t>KEOP Szennyvízes pályázat önerő visszautalása Bátaapáti</t>
  </si>
  <si>
    <t>KEOP Szennyvízes pályázat önerő visszautalása Mórágy</t>
  </si>
  <si>
    <t>2.4</t>
  </si>
  <si>
    <t>Felhalmozási célú pénzeszközátadás államháztartáson kívülre</t>
  </si>
  <si>
    <t>Véglegesen átadott pénzeszközök (1.6+1.7+2.3+2.4)</t>
  </si>
  <si>
    <t>Véglegesen átvett pénzeszköz megnevezése</t>
  </si>
  <si>
    <t>2015.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</si>
  <si>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</si>
  <si>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</si>
  <si>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</si>
  <si>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</si>
  <si>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</si>
  <si>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6.1.1.2</t>
  </si>
  <si>
    <t>6.1.1.3</t>
  </si>
  <si>
    <t>6.1.4</t>
  </si>
  <si>
    <t>EU-s támogatásból származó bevétel</t>
  </si>
  <si>
    <t>6.1.3</t>
  </si>
  <si>
    <t>Elkülönített állami pénzalapoktól átvett pénzeszköz</t>
  </si>
  <si>
    <t>Bátaapáti TETT</t>
  </si>
  <si>
    <t>Egyéb kvi szervtől átvett támogatás</t>
  </si>
  <si>
    <t>6.1.4.1</t>
  </si>
  <si>
    <t>Központi (fejezettől) kvi szervtől átv. pénz.</t>
  </si>
  <si>
    <t>Iskolatej programra átvett</t>
  </si>
  <si>
    <t>Rendszeres gyermekvédelmi, kiegészítő gyermekvéd.</t>
  </si>
  <si>
    <t>Közfoglalkoztatásra átvett / Hosszabb időtart.890442</t>
  </si>
  <si>
    <t>Jelzőrendszeres HSNY-re átvett</t>
  </si>
  <si>
    <t>Előző évi költségvetési visszatérítés</t>
  </si>
  <si>
    <t>Egyéb támogatásértékű bevétel</t>
  </si>
  <si>
    <t>6.1.4.2</t>
  </si>
  <si>
    <t>Támogatás értékű bevétel önkormányzattól</t>
  </si>
  <si>
    <t>Alsónyék Önkormányzata KÖH hozzájárulás</t>
  </si>
  <si>
    <t>Alsónána Önkormányzata KÖH hozzájárulás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</si>
  <si>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</si>
  <si>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</si>
  <si>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</si>
  <si>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</si>
  <si>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</si>
  <si>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</si>
  <si>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</si>
  <si>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</si>
  <si>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DDOP Egészségügyi alapellátás fejlesztése</t>
  </si>
  <si>
    <t>KEOP Napelemes rendszer támogatása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</si>
  <si>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</si>
  <si>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</si>
  <si>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</si>
  <si>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</si>
  <si>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</si>
  <si>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</si>
  <si>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Partfal program támogatása</t>
  </si>
  <si>
    <t>Működési célú pénzeszköz átvétel államháztartáson kívülről</t>
  </si>
  <si>
    <t>EU támogatás testvérvárosi kapcsolatokra (25000 EUR)</t>
  </si>
  <si>
    <t>Felhalmozási célú pénzeszk. átvétel államháztartáson kívülről</t>
  </si>
  <si>
    <t>IV. Véglegesen átvett pénzeszközök (6.1+ 6.2+ 6.3 + 6.4)</t>
  </si>
  <si>
    <t>12 - Ellátottak pénzbeli juttatásai előirányzata és teljesítése</t>
  </si>
  <si>
    <t>#</t>
  </si>
  <si>
    <t>Eredeti előirányzat 2015. év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</si>
  <si>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</si>
  <si>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</si>
  <si>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</si>
  <si>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Rendszeres gyermekvédelmi kedvezményben részesülők pénzbeli ellátása [Gyvt. 19§ 1a]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</si>
  <si>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</si>
  <si>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</si>
  <si>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</si>
  <si>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</si>
  <si>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</si>
  <si>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</si>
  <si>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</si>
  <si>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</si>
  <si>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</si>
  <si>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</si>
  <si>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</si>
  <si>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Temetési segély</t>
  </si>
  <si>
    <t>Átmeneti segély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</si>
  <si>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</si>
  <si>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</si>
  <si>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</si>
  <si>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Rendszeres szociális segély [Szoctv. 37. § (1) bek. a) - d) pontok]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</si>
  <si>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</si>
  <si>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</si>
  <si>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</si>
  <si>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</si>
  <si>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</si>
  <si>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</si>
  <si>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</si>
  <si>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</si>
  <si>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</si>
  <si>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</si>
  <si>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</si>
  <si>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</si>
  <si>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</si>
  <si>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</si>
  <si>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</si>
  <si>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</si>
  <si>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</si>
  <si>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</si>
  <si>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Települési támogatás lakhatás céljára (önk.-i r. 18. §)</t>
  </si>
  <si>
    <t>Bursa Hungarica (KT hat.)</t>
  </si>
  <si>
    <t>helyi autóbusz-közl. Támogatása, bérlettel</t>
  </si>
  <si>
    <t>90 éven felüliek karácsonyi támogatása</t>
  </si>
  <si>
    <t>Egyéb nem intézményi ellátások (33+…+48)</t>
  </si>
  <si>
    <t>Ellátottak pénzbeli juttatásai (10+17+20+28+32+49)</t>
  </si>
  <si>
    <t>Céltartalék</t>
  </si>
  <si>
    <t>Fejlesztési</t>
  </si>
  <si>
    <t>Kövesd</t>
  </si>
  <si>
    <t>Lajvér</t>
  </si>
  <si>
    <t>Tervezésre, pályzatok készítésére</t>
  </si>
  <si>
    <t>Temető felújítására</t>
  </si>
  <si>
    <t>Külterületi utak felújítására (Vadásztársaság)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</si>
  <si>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</si>
  <si>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</si>
  <si>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</si>
  <si>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</si>
  <si>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</si>
  <si>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Egyensúlyi céltartalék</t>
  </si>
  <si>
    <t>Működési céltartalékok összesen:</t>
  </si>
  <si>
    <t>Mindösszesen</t>
  </si>
  <si>
    <t>Bátaszék Város Önkormányzat adósságot keletkeztető ügyletekből és kezességvállalásokból fennálló kötelezettségei</t>
  </si>
  <si>
    <t>Bátaszék Város Önkormányzat saját bevételeinek részletezése az adósságot keletkeztető ügyletből származó tárgyévi fizetési kötelezettség megállapításához</t>
  </si>
  <si>
    <t>2016.évi eredeti előirányzat</t>
  </si>
  <si>
    <t>2016. évi eredeti előirányzat</t>
  </si>
  <si>
    <t xml:space="preserve">Fakitermelő csoport működésére </t>
  </si>
  <si>
    <t>Közfoglalkoztatási program 80 fő</t>
  </si>
  <si>
    <t>Agyagbánya tervek, előkészítés</t>
  </si>
  <si>
    <t>Schindler ház átalakítás</t>
  </si>
  <si>
    <t>Könyvtári épület Túrisztikai pont</t>
  </si>
  <si>
    <t>BSE támogatás</t>
  </si>
  <si>
    <t>Megyei polgárőrnap</t>
  </si>
  <si>
    <t>Székely találkozó</t>
  </si>
  <si>
    <t>Szociális kiadások fedezetérer</t>
  </si>
  <si>
    <t>Városfejlesztési feladatok</t>
  </si>
  <si>
    <t>Karácsonyi világítás fejlesztése</t>
  </si>
  <si>
    <t>Temetői fejlesztések</t>
  </si>
  <si>
    <t>Budai u. 61 fűtéskorszerűsítés</t>
  </si>
  <si>
    <t>Informatikai fejlesztések</t>
  </si>
  <si>
    <t>Pályázati saját források</t>
  </si>
  <si>
    <t>Járdafelújítások kiadásai</t>
  </si>
  <si>
    <t>Településfejlesztési stratégia</t>
  </si>
  <si>
    <t>Térfigyelő kamerák</t>
  </si>
  <si>
    <t>Kutyakennel</t>
  </si>
  <si>
    <t>Bonyhádi úti ipari park tervezés</t>
  </si>
  <si>
    <t>Városháza épület fűtéskorszerűsítés</t>
  </si>
  <si>
    <t>Budai u. 56-58. önkormányzati lakások felújítása</t>
  </si>
  <si>
    <t>Helyi építési szabályzat tervmódosítás</t>
  </si>
  <si>
    <t>Mozi tér csapadékvízelvezetés tervek</t>
  </si>
  <si>
    <t>2016</t>
  </si>
  <si>
    <t>2015. évről áthúzódó kompenzáció</t>
  </si>
  <si>
    <t>Külterületi utak felújítására (Vadásztársaság) 2016. év</t>
  </si>
  <si>
    <t>Széchenyi Program pénzeszköz elkülönítés</t>
  </si>
  <si>
    <t>ERÖV vízmű beruházások</t>
  </si>
  <si>
    <t>Sportszervezetek pályázható támogatási keretösszege (sakk)</t>
  </si>
  <si>
    <t>Településszerk.terv és módosítása   2,15,16/2016. Ö.H,</t>
  </si>
  <si>
    <t>MOB müködtetésre átadott állami támogatás Bátaszék</t>
  </si>
  <si>
    <t>MOB bérekre átadott állami támogatás Bátaszék</t>
  </si>
  <si>
    <t>Szekszárd MJV. Belsőellenőrzési  feladatok hozzájárulás</t>
  </si>
  <si>
    <t>Önkormányzatoktól átvett-Körjegyzőségre Alsónyék elsz.(2015.év)</t>
  </si>
  <si>
    <t>Önkormányzatoktól átvett-Óvodára (2015)</t>
  </si>
  <si>
    <t>Önkormányzatoktól átvett-Orvosi ügyeletre (2015.év)</t>
  </si>
  <si>
    <t>Önkormányzattól átvett-HSNY társulásra (2015.évi)</t>
  </si>
  <si>
    <t>Magánszemélyek kommunális adója</t>
  </si>
  <si>
    <t>2015. évről áthúzódó bérkompenzáció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</si>
  <si>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</si>
  <si>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</si>
  <si>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</si>
  <si>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Vadászegylettől átvett pénz (haszonbérlet)</t>
  </si>
  <si>
    <t>ESZGY Szociális étkeztetésre támogatás átadása Bátaszék</t>
  </si>
  <si>
    <t>JHSNY támogatása</t>
  </si>
  <si>
    <t>JHSNY feladat támogatása Bátaszék</t>
  </si>
  <si>
    <t>IK hozzájárulás Bátaszék</t>
  </si>
  <si>
    <t>Családsegítés Bátaszék</t>
  </si>
  <si>
    <t>Szociális étkeztetésre támogatás átadása</t>
  </si>
  <si>
    <t>Védőnők  Bátaszék</t>
  </si>
  <si>
    <t>HSNY-re hozzájárulás Bátaszék</t>
  </si>
  <si>
    <t>Orvosi ügyeletre átvett Bátaszék</t>
  </si>
  <si>
    <t>MOB Működési hozzájárulás Bátaszék tartalék</t>
  </si>
  <si>
    <t>MOB fejlesztési célú támogatás</t>
  </si>
  <si>
    <t>Tanuszoda üzemeltetés kiadása 2015-ről</t>
  </si>
  <si>
    <t>Háztartásoknak átadott</t>
  </si>
  <si>
    <t>232/2015 BSE TAO önerő támogatása</t>
  </si>
  <si>
    <t>Az év FÁJA 2016 tábla</t>
  </si>
  <si>
    <t>Általános Iskola eszközbeszerzések</t>
  </si>
  <si>
    <t>Gimnázium eszközbeszerzések</t>
  </si>
  <si>
    <t>Budai u. 56-58. önkormányzati lakások előtető</t>
  </si>
  <si>
    <t>Sportpálya eszközbeszerzés</t>
  </si>
  <si>
    <t>Önkormányzati eszközök beszerzése</t>
  </si>
  <si>
    <t>Általános Iskola felújítás</t>
  </si>
  <si>
    <t>Gimnázium felújítás</t>
  </si>
  <si>
    <t>Gondozási Központ tűzfal felújítás IK</t>
  </si>
  <si>
    <t>Könyvtár épület és udvar felújítása</t>
  </si>
  <si>
    <t>Városháza épületfelújítása</t>
  </si>
  <si>
    <t>ERÖV bérleti díj maradvány elkülönítése szennyvíz, víz</t>
  </si>
  <si>
    <t>KÖH Alsónána eszközbeszerzés</t>
  </si>
  <si>
    <t>KÖH Alsónyék eszközbeszerzés</t>
  </si>
  <si>
    <t>KÖH informatika eszközbeszerzés</t>
  </si>
  <si>
    <t>Könyvtár informatikai eszközbeszerzés</t>
  </si>
  <si>
    <t>Könyvtár egyéb eszközbeszerzés</t>
  </si>
  <si>
    <t>Könyvtár egyéb gép berendezés eszközbeszerzés</t>
  </si>
  <si>
    <t>Művelődési ház informatikai eszközbeszerzés</t>
  </si>
  <si>
    <t>Művelődési Ház egyéb gép berendezés eszközbeszerzés hangosítás</t>
  </si>
  <si>
    <t>KÖH egyéb gép berendezés eszközök</t>
  </si>
  <si>
    <t>Céltartalékok</t>
  </si>
  <si>
    <t>Gimnázium iskolakezdési támogatás</t>
  </si>
  <si>
    <t>Zeneiskolai támogatás</t>
  </si>
  <si>
    <t>2015. évről áthúzódó mélt.-ból gyógyszerkiadások céljára (önk.-i r. 24. §)</t>
  </si>
  <si>
    <t>Támogatás temetés céljára (öbjk.-i r. 25. §)</t>
  </si>
  <si>
    <t>Támogatás mélt.-ból ápolás céljára (önk.-i r. 49. § (5) bek.)</t>
  </si>
  <si>
    <t>Eseti gyógyszerkiadás céljára</t>
  </si>
  <si>
    <t>Temetés céljára kölcsön (önk.-i r. 27. §)</t>
  </si>
  <si>
    <t>Köztemetéls (önk.-i r. 30. §)</t>
  </si>
  <si>
    <t>Újszülöttekl támogatása (Gyer. Önk.-i r. 8. §)</t>
  </si>
  <si>
    <t>Rendk.-i települési támogatás</t>
  </si>
  <si>
    <t>Mélt.-ból gyógyszerkiadások céljára (önk.-i r. 24. §)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</si>
  <si>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</si>
  <si>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</si>
  <si>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</si>
  <si>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</si>
  <si>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</si>
  <si>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</si>
  <si>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</si>
  <si>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</si>
  <si>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</si>
  <si>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</si>
  <si>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</si>
  <si>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</si>
  <si>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</si>
  <si>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</si>
  <si>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</si>
  <si>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</si>
  <si>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</si>
  <si>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</si>
  <si>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</si>
  <si>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</si>
  <si>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</si>
  <si>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</si>
  <si>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</si>
  <si>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</si>
  <si>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</si>
  <si>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</si>
  <si>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</si>
  <si>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</si>
  <si>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</si>
  <si>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</si>
  <si>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</si>
  <si>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Eredeti előirányzat 2016. év</t>
  </si>
  <si>
    <t>2015. Március 1-től</t>
  </si>
  <si>
    <t>2015. Január 1-től</t>
  </si>
  <si>
    <t>%</t>
  </si>
  <si>
    <t>Eltérés</t>
  </si>
  <si>
    <t>Összeg</t>
  </si>
  <si>
    <t>2015. évi rendkívüli önkormányzati költségvetési támogatás fedezetére elkülönítve</t>
  </si>
  <si>
    <t>Önként</t>
  </si>
  <si>
    <t>Kötelező</t>
  </si>
  <si>
    <t>Állami</t>
  </si>
  <si>
    <t>I. világháborús emlékmű felújítása</t>
  </si>
  <si>
    <t>Pályázati pénz az I. világháborús emlékműre</t>
  </si>
  <si>
    <t>Nefela jéesőelhárítás</t>
  </si>
  <si>
    <t>Közfeladat-ellátási szerződés sportpálya</t>
  </si>
  <si>
    <t>Zárolt költségvetési előirányzatok</t>
  </si>
  <si>
    <t>Általános tartalék</t>
  </si>
  <si>
    <t>Általános iskola felújítás</t>
  </si>
  <si>
    <t>Kövesd céltartalék</t>
  </si>
  <si>
    <t>Lajvér céltartalék</t>
  </si>
  <si>
    <t>Temető felújítására céltartalék</t>
  </si>
  <si>
    <t>Schindler ház átalakítás céltartalék</t>
  </si>
  <si>
    <t>Városfejlesztési feladatok céltartalék</t>
  </si>
  <si>
    <t>Pályázati saját források céltartalék</t>
  </si>
  <si>
    <t>Zárolt fejlesztési előirányzatok összesen:</t>
  </si>
  <si>
    <t>Zárolt működési  előirányzatok összesen:</t>
  </si>
  <si>
    <t>Mindösszesen zárolt előirányzatok</t>
  </si>
  <si>
    <t>s.sz.</t>
  </si>
  <si>
    <t>Minősítés</t>
  </si>
  <si>
    <t>Közfoglalkoztatáshoz önerő céltartalék</t>
  </si>
  <si>
    <t>2.1. melléklet a 3/2016(III.5.) önkormányzati rendelethez</t>
  </si>
  <si>
    <t>2.2. melléklet a 3/2016.(III.5.) önkormányzati rendelethez</t>
  </si>
  <si>
    <t>9.1. melléklet a 3/2016.(III.5.) önkormányzati rendelethez</t>
  </si>
  <si>
    <t>9.2. melléklet a 3/2016.(III.5.) önkormányzati rendelethez</t>
  </si>
  <si>
    <t>9.3. melléklet a 3/2016.(III.5.)  önkormányzati rendelethez</t>
  </si>
  <si>
    <t>9.4. melléklet a 3/2016.(III.5.)  önkormányzati rendelethez</t>
  </si>
  <si>
    <t>2. tájékoztató a 3/2016.(III.5.) önkormányzati rendelethez</t>
  </si>
  <si>
    <t>3/2016.(III.5.)</t>
  </si>
  <si>
    <t>5. tájékoztató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</si>
</sst>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0.0%"/>
  </numFmts>
  <fonts count="8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7"/>
      <name val="Arial"/>
      <family val="2"/>
    </font>
    <font>
      <sz val="10"/>
      <color indexed="10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B050"/>
      <name val="Arial"/>
      <family val="2"/>
    </font>
    <font>
      <sz val="10"/>
      <color rgb="FFFF0000"/>
      <name val="Times New Roman"/>
      <family val="1"/>
    </font>
    <font>
      <b/>
      <sz val="14"/>
      <color rgb="FFFF0000"/>
      <name val="Times New Roman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 locked="0"/>
    </xf>
    <xf numFmtId="172" fontId="17" fillId="0" borderId="26" xfId="0" applyNumberFormat="1" applyFont="1" applyFill="1" applyBorder="1" applyAlignment="1" applyProtection="1">
      <alignment vertical="center" wrapTex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2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9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29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27" xfId="0" applyNumberFormat="1" applyFont="1" applyFill="1" applyBorder="1" applyAlignment="1" applyProtection="1">
      <alignment vertical="center" wrapText="1"/>
      <protection/>
    </xf>
    <xf numFmtId="172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2" xfId="0" applyNumberFormat="1" applyFont="1" applyFill="1" applyBorder="1" applyAlignment="1" applyProtection="1">
      <alignment vertical="center" wrapText="1"/>
      <protection/>
    </xf>
    <xf numFmtId="172" fontId="17" fillId="0" borderId="22" xfId="0" applyNumberFormat="1" applyFont="1" applyFill="1" applyBorder="1" applyAlignment="1" applyProtection="1">
      <alignment vertical="center" wrapText="1"/>
      <protection/>
    </xf>
    <xf numFmtId="172" fontId="17" fillId="0" borderId="23" xfId="0" applyNumberFormat="1" applyFont="1" applyFill="1" applyBorder="1" applyAlignment="1" applyProtection="1">
      <alignment vertical="center" wrapText="1"/>
      <protection/>
    </xf>
    <xf numFmtId="172" fontId="17" fillId="0" borderId="29" xfId="0" applyNumberFormat="1" applyFont="1" applyFill="1" applyBorder="1" applyAlignment="1" applyProtection="1">
      <alignment vertical="center" wrapText="1"/>
      <protection/>
    </xf>
    <xf numFmtId="172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3" xfId="0" applyNumberFormat="1" applyFont="1" applyFill="1" applyBorder="1" applyAlignment="1" applyProtection="1">
      <alignment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vertical="center" wrapText="1"/>
      <protection locked="0"/>
    </xf>
    <xf numFmtId="172" fontId="17" fillId="0" borderId="19" xfId="0" applyNumberFormat="1" applyFont="1" applyFill="1" applyBorder="1" applyAlignment="1" applyProtection="1">
      <alignment vertical="center" wrapText="1"/>
      <protection locked="0"/>
    </xf>
    <xf numFmtId="172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6" xfId="0" applyNumberFormat="1" applyFont="1" applyFill="1" applyBorder="1" applyAlignment="1" applyProtection="1">
      <alignment vertical="center" wrapText="1"/>
      <protection locked="0"/>
    </xf>
    <xf numFmtId="172" fontId="17" fillId="0" borderId="16" xfId="0" applyNumberFormat="1" applyFont="1" applyFill="1" applyBorder="1" applyAlignment="1" applyProtection="1">
      <alignment vertical="center" wrapText="1"/>
      <protection locked="0"/>
    </xf>
    <xf numFmtId="172" fontId="17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10" xfId="59" applyNumberFormat="1" applyFont="1" applyFill="1" applyBorder="1" applyAlignment="1" applyProtection="1">
      <alignment vertical="center"/>
      <protection locked="0"/>
    </xf>
    <xf numFmtId="172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11" xfId="59" applyNumberFormat="1" applyFont="1" applyFill="1" applyBorder="1" applyAlignment="1" applyProtection="1">
      <alignment vertical="center"/>
      <protection locked="0"/>
    </xf>
    <xf numFmtId="172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12" xfId="59" applyNumberFormat="1" applyFont="1" applyFill="1" applyBorder="1" applyAlignment="1" applyProtection="1">
      <alignment vertical="center"/>
      <protection locked="0"/>
    </xf>
    <xf numFmtId="172" fontId="17" fillId="0" borderId="37" xfId="59" applyNumberFormat="1" applyFont="1" applyFill="1" applyBorder="1" applyAlignment="1" applyProtection="1">
      <alignment vertical="center"/>
      <protection/>
    </xf>
    <xf numFmtId="172" fontId="15" fillId="0" borderId="23" xfId="59" applyNumberFormat="1" applyFont="1" applyFill="1" applyBorder="1" applyAlignment="1" applyProtection="1">
      <alignment vertical="center"/>
      <protection/>
    </xf>
    <xf numFmtId="172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3" xfId="59" applyNumberFormat="1" applyFont="1" applyFill="1" applyBorder="1" applyProtection="1">
      <alignment/>
      <protection/>
    </xf>
    <xf numFmtId="172" fontId="15" fillId="0" borderId="29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72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8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7" xfId="40" applyNumberFormat="1" applyFont="1" applyFill="1" applyBorder="1" applyAlignment="1">
      <alignment/>
    </xf>
    <xf numFmtId="174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29" xfId="40" applyNumberFormat="1" applyFont="1" applyFill="1" applyBorder="1" applyAlignment="1" applyProtection="1">
      <alignment/>
      <protection/>
    </xf>
    <xf numFmtId="174" fontId="17" fillId="0" borderId="47" xfId="40" applyNumberFormat="1" applyFont="1" applyFill="1" applyBorder="1" applyAlignment="1" applyProtection="1">
      <alignment/>
      <protection locked="0"/>
    </xf>
    <xf numFmtId="174" fontId="17" fillId="0" borderId="25" xfId="40" applyNumberFormat="1" applyFont="1" applyFill="1" applyBorder="1" applyAlignment="1" applyProtection="1">
      <alignment/>
      <protection locked="0"/>
    </xf>
    <xf numFmtId="174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72" fontId="15" fillId="0" borderId="31" xfId="0" applyNumberFormat="1" applyFont="1" applyFill="1" applyBorder="1" applyAlignment="1" applyProtection="1">
      <alignment vertical="center" wrapText="1"/>
      <protection/>
    </xf>
    <xf numFmtId="172" fontId="15" fillId="0" borderId="4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7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29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9" xfId="0" applyNumberFormat="1" applyFont="1" applyFill="1" applyBorder="1" applyAlignment="1" applyProtection="1">
      <alignment horizontal="center" vertical="center"/>
      <protection/>
    </xf>
    <xf numFmtId="172" fontId="7" fillId="0" borderId="39" xfId="0" applyNumberFormat="1" applyFont="1" applyFill="1" applyBorder="1" applyAlignment="1" applyProtection="1">
      <alignment horizontal="center" vertical="center" wrapText="1"/>
      <protection/>
    </xf>
    <xf numFmtId="172" fontId="15" fillId="0" borderId="54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15" fillId="0" borderId="43" xfId="0" applyNumberFormat="1" applyFont="1" applyFill="1" applyBorder="1" applyAlignment="1" applyProtection="1">
      <alignment horizontal="center" vertical="center" wrapText="1"/>
      <protection/>
    </xf>
    <xf numFmtId="172" fontId="15" fillId="0" borderId="29" xfId="0" applyNumberFormat="1" applyFont="1" applyFill="1" applyBorder="1" applyAlignment="1" applyProtection="1">
      <alignment horizontal="center" vertical="center" wrapText="1"/>
      <protection/>
    </xf>
    <xf numFmtId="172" fontId="15" fillId="0" borderId="36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4" xfId="0" applyNumberFormat="1" applyFont="1" applyFill="1" applyBorder="1" applyAlignment="1" applyProtection="1">
      <alignment vertical="center" wrapText="1"/>
      <protection/>
    </xf>
    <xf numFmtId="172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72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29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5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2" xfId="40" applyNumberFormat="1" applyFont="1" applyFill="1" applyBorder="1" applyAlignment="1" applyProtection="1">
      <alignment/>
      <protection locked="0"/>
    </xf>
    <xf numFmtId="174" fontId="17" fillId="0" borderId="57" xfId="40" applyNumberFormat="1" applyFont="1" applyFill="1" applyBorder="1" applyAlignment="1" applyProtection="1">
      <alignment/>
      <protection locked="0"/>
    </xf>
    <xf numFmtId="174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 quotePrefix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72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7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72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72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6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72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0" xfId="58" applyFont="1" applyFill="1" applyBorder="1" applyAlignment="1" applyProtection="1">
      <alignment horizontal="center" vertical="center" wrapText="1"/>
      <protection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8" applyFont="1" applyFill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72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8" xfId="58" applyFont="1" applyFill="1" applyBorder="1" applyAlignment="1" applyProtection="1">
      <alignment horizontal="left" vertical="center" wrapText="1" indent="7"/>
      <protection/>
    </xf>
    <xf numFmtId="172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72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72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6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9" xfId="58" applyFont="1" applyFill="1" applyBorder="1" applyAlignment="1" applyProtection="1">
      <alignment horizontal="center" vertical="center"/>
      <protection/>
    </xf>
    <xf numFmtId="172" fontId="7" fillId="0" borderId="29" xfId="0" applyNumberFormat="1" applyFont="1" applyFill="1" applyBorder="1" applyAlignment="1" applyProtection="1">
      <alignment horizontal="center" wrapText="1"/>
      <protection/>
    </xf>
    <xf numFmtId="172" fontId="15" fillId="0" borderId="48" xfId="0" applyNumberFormat="1" applyFont="1" applyFill="1" applyBorder="1" applyAlignment="1" applyProtection="1">
      <alignment horizontal="center" vertical="center" wrapText="1"/>
      <protection/>
    </xf>
    <xf numFmtId="172" fontId="15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69" xfId="0" applyFont="1" applyFill="1" applyBorder="1" applyAlignment="1" applyProtection="1">
      <alignment horizontal="left" vertical="center" wrapText="1"/>
      <protection locked="0"/>
    </xf>
    <xf numFmtId="172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 applyProtection="1">
      <alignment vertical="center" wrapText="1"/>
      <protection/>
    </xf>
    <xf numFmtId="172" fontId="22" fillId="0" borderId="0" xfId="0" applyNumberFormat="1" applyFont="1" applyFill="1" applyBorder="1" applyAlignment="1" applyProtection="1">
      <alignment horizontal="right" vertical="center" wrapText="1"/>
      <protection/>
    </xf>
    <xf numFmtId="3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172" fontId="31" fillId="0" borderId="11" xfId="0" applyNumberFormat="1" applyFont="1" applyBorder="1" applyAlignment="1" applyProtection="1">
      <alignment horizontal="center" vertical="center" wrapText="1"/>
      <protection locked="0"/>
    </xf>
    <xf numFmtId="172" fontId="32" fillId="0" borderId="11" xfId="0" applyNumberFormat="1" applyFont="1" applyBorder="1" applyAlignment="1" applyProtection="1">
      <alignment horizontal="right" wrapText="1"/>
      <protection locked="0"/>
    </xf>
    <xf numFmtId="172" fontId="0" fillId="0" borderId="0" xfId="0" applyNumberFormat="1" applyAlignment="1">
      <alignment vertical="center" wrapText="1"/>
    </xf>
    <xf numFmtId="172" fontId="30" fillId="0" borderId="11" xfId="0" applyNumberFormat="1" applyFont="1" applyBorder="1" applyAlignment="1" applyProtection="1">
      <alignment horizontal="center" vertical="center" wrapText="1"/>
      <protection locked="0"/>
    </xf>
    <xf numFmtId="172" fontId="30" fillId="0" borderId="11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20" fillId="0" borderId="11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/>
    </xf>
    <xf numFmtId="49" fontId="30" fillId="34" borderId="11" xfId="58" applyNumberFormat="1" applyFont="1" applyFill="1" applyBorder="1" applyAlignment="1" applyProtection="1">
      <alignment horizontal="left" vertical="center" wrapText="1" indent="1"/>
      <protection/>
    </xf>
    <xf numFmtId="0" fontId="32" fillId="34" borderId="11" xfId="58" applyFont="1" applyFill="1" applyBorder="1" applyAlignment="1" applyProtection="1">
      <alignment horizontal="left" vertical="center" wrapText="1" indent="1"/>
      <protection/>
    </xf>
    <xf numFmtId="172" fontId="32" fillId="34" borderId="11" xfId="58" applyNumberFormat="1" applyFont="1" applyFill="1" applyBorder="1" applyAlignment="1" applyProtection="1">
      <alignment horizontal="right" vertical="center" wrapText="1"/>
      <protection/>
    </xf>
    <xf numFmtId="49" fontId="2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58" applyFont="1" applyFill="1" applyBorder="1" applyAlignment="1" applyProtection="1">
      <alignment horizontal="left" indent="1"/>
      <protection/>
    </xf>
    <xf numFmtId="172" fontId="31" fillId="0" borderId="11" xfId="58" applyNumberFormat="1" applyFont="1" applyFill="1" applyBorder="1" applyAlignment="1" applyProtection="1">
      <alignment horizontal="right" vertical="center" wrapText="1"/>
      <protection locked="0"/>
    </xf>
    <xf numFmtId="172" fontId="31" fillId="35" borderId="11" xfId="58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0" applyFont="1" applyFill="1" applyBorder="1" applyAlignment="1">
      <alignment horizontal="left" wrapText="1" indent="1"/>
    </xf>
    <xf numFmtId="3" fontId="31" fillId="0" borderId="11" xfId="0" applyNumberFormat="1" applyFont="1" applyFill="1" applyBorder="1" applyAlignment="1">
      <alignment/>
    </xf>
    <xf numFmtId="0" fontId="0" fillId="0" borderId="11" xfId="58" applyFont="1" applyFill="1" applyBorder="1" applyAlignment="1" applyProtection="1">
      <alignment horizontal="left" vertical="center" wrapText="1" indent="1"/>
      <protection/>
    </xf>
    <xf numFmtId="172" fontId="0" fillId="35" borderId="11" xfId="58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58" applyFont="1" applyFill="1" applyBorder="1" applyAlignment="1" applyProtection="1">
      <alignment horizontal="left" vertical="center" wrapText="1" indent="1"/>
      <protection/>
    </xf>
    <xf numFmtId="3" fontId="31" fillId="35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 wrapText="1" indent="1"/>
    </xf>
    <xf numFmtId="0" fontId="32" fillId="34" borderId="11" xfId="58" applyFont="1" applyFill="1" applyBorder="1" applyAlignment="1" applyProtection="1">
      <alignment horizontal="left" indent="1"/>
      <protection/>
    </xf>
    <xf numFmtId="172" fontId="32" fillId="34" borderId="11" xfId="58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0" applyFont="1" applyFill="1" applyBorder="1" applyAlignment="1">
      <alignment horizontal="left" vertical="center" wrapText="1" indent="1"/>
    </xf>
    <xf numFmtId="172" fontId="31" fillId="0" borderId="11" xfId="0" applyNumberFormat="1" applyFont="1" applyBorder="1" applyAlignment="1">
      <alignment vertical="center" wrapText="1"/>
    </xf>
    <xf numFmtId="172" fontId="31" fillId="0" borderId="11" xfId="0" applyNumberFormat="1" applyFont="1" applyFill="1" applyBorder="1" applyAlignment="1">
      <alignment vertical="center" wrapText="1"/>
    </xf>
    <xf numFmtId="172" fontId="33" fillId="0" borderId="0" xfId="0" applyNumberFormat="1" applyFont="1" applyFill="1" applyAlignment="1">
      <alignment vertical="center" wrapText="1"/>
    </xf>
    <xf numFmtId="0" fontId="21" fillId="0" borderId="11" xfId="58" applyFont="1" applyFill="1" applyBorder="1" applyAlignment="1" applyProtection="1">
      <alignment horizontal="left" indent="1"/>
      <protection/>
    </xf>
    <xf numFmtId="172" fontId="31" fillId="0" borderId="11" xfId="0" applyNumberFormat="1" applyFont="1" applyBorder="1" applyAlignment="1">
      <alignment horizontal="center" vertical="center" wrapText="1"/>
    </xf>
    <xf numFmtId="0" fontId="31" fillId="34" borderId="11" xfId="58" applyFont="1" applyFill="1" applyBorder="1" applyAlignment="1" applyProtection="1">
      <alignment horizontal="left" vertical="center" wrapText="1" indent="1"/>
      <protection/>
    </xf>
    <xf numFmtId="172" fontId="34" fillId="34" borderId="11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1" xfId="58" applyFont="1" applyFill="1" applyBorder="1" applyAlignment="1" applyProtection="1">
      <alignment horizontal="left" vertical="center" wrapText="1" indent="1"/>
      <protection/>
    </xf>
    <xf numFmtId="3" fontId="34" fillId="34" borderId="11" xfId="0" applyNumberFormat="1" applyFont="1" applyFill="1" applyBorder="1" applyAlignment="1" applyProtection="1">
      <alignment vertical="center" wrapText="1"/>
      <protection locked="0"/>
    </xf>
    <xf numFmtId="172" fontId="3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31" fillId="0" borderId="11" xfId="0" applyNumberFormat="1" applyFont="1" applyFill="1" applyBorder="1" applyAlignment="1" applyProtection="1">
      <alignment vertical="center" wrapText="1"/>
      <protection locked="0"/>
    </xf>
    <xf numFmtId="0" fontId="30" fillId="34" borderId="11" xfId="58" applyFont="1" applyFill="1" applyBorder="1" applyAlignment="1" applyProtection="1">
      <alignment horizontal="left" vertical="center" wrapText="1" indent="1"/>
      <protection/>
    </xf>
    <xf numFmtId="172" fontId="30" fillId="34" borderId="11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Alignment="1">
      <alignment vertical="center" wrapText="1"/>
    </xf>
    <xf numFmtId="172" fontId="31" fillId="0" borderId="0" xfId="0" applyNumberFormat="1" applyFont="1" applyBorder="1" applyAlignment="1" applyProtection="1">
      <alignment horizontal="center" vertical="center" wrapText="1"/>
      <protection locked="0"/>
    </xf>
    <xf numFmtId="172" fontId="31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31" fillId="0" borderId="12" xfId="0" applyNumberFormat="1" applyFont="1" applyBorder="1" applyAlignment="1" applyProtection="1">
      <alignment horizontal="center" vertical="center" wrapText="1"/>
      <protection locked="0"/>
    </xf>
    <xf numFmtId="172" fontId="31" fillId="0" borderId="12" xfId="0" applyNumberFormat="1" applyFont="1" applyBorder="1" applyAlignment="1">
      <alignment vertical="center" wrapText="1"/>
    </xf>
    <xf numFmtId="172" fontId="0" fillId="0" borderId="0" xfId="0" applyNumberFormat="1" applyBorder="1" applyAlignment="1" applyProtection="1">
      <alignment horizontal="center" vertical="center" wrapText="1"/>
      <protection locked="0"/>
    </xf>
    <xf numFmtId="172" fontId="0" fillId="0" borderId="0" xfId="0" applyNumberFormat="1" applyBorder="1" applyAlignment="1" applyProtection="1">
      <alignment horizontal="left" vertical="center" wrapText="1" indent="1"/>
      <protection locked="0"/>
    </xf>
    <xf numFmtId="172" fontId="5" fillId="0" borderId="0" xfId="0" applyNumberFormat="1" applyFont="1" applyBorder="1" applyAlignment="1" applyProtection="1">
      <alignment horizontal="right" wrapText="1"/>
      <protection locked="0"/>
    </xf>
    <xf numFmtId="172" fontId="3" fillId="0" borderId="11" xfId="0" applyNumberFormat="1" applyFont="1" applyBorder="1" applyAlignment="1" applyProtection="1">
      <alignment horizontal="center" vertical="center" wrapText="1"/>
      <protection locked="0"/>
    </xf>
    <xf numFmtId="172" fontId="3" fillId="0" borderId="11" xfId="0" applyNumberFormat="1" applyFont="1" applyBorder="1" applyAlignment="1" applyProtection="1">
      <alignment horizontal="left" vertical="center" wrapText="1" indent="1"/>
      <protection locked="0"/>
    </xf>
    <xf numFmtId="172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5" fillId="34" borderId="11" xfId="58" applyNumberFormat="1" applyFont="1" applyFill="1" applyBorder="1" applyAlignment="1" applyProtection="1">
      <alignment horizontal="left" vertical="center" wrapText="1" indent="1"/>
      <protection/>
    </xf>
    <xf numFmtId="0" fontId="15" fillId="34" borderId="11" xfId="58" applyFont="1" applyFill="1" applyBorder="1" applyAlignment="1" applyProtection="1">
      <alignment horizontal="left" vertical="center" wrapText="1" indent="1"/>
      <protection/>
    </xf>
    <xf numFmtId="172" fontId="15" fillId="34" borderId="11" xfId="58" applyNumberFormat="1" applyFont="1" applyFill="1" applyBorder="1" applyAlignment="1" applyProtection="1">
      <alignment horizontal="right" vertical="center" wrapText="1"/>
      <protection/>
    </xf>
    <xf numFmtId="172" fontId="35" fillId="0" borderId="0" xfId="0" applyNumberFormat="1" applyFont="1" applyAlignment="1">
      <alignment vertical="center" wrapText="1"/>
    </xf>
    <xf numFmtId="49" fontId="15" fillId="36" borderId="11" xfId="58" applyNumberFormat="1" applyFont="1" applyFill="1" applyBorder="1" applyAlignment="1" applyProtection="1">
      <alignment horizontal="left" vertical="center" wrapText="1" indent="1"/>
      <protection/>
    </xf>
    <xf numFmtId="0" fontId="15" fillId="36" borderId="11" xfId="58" applyFont="1" applyFill="1" applyBorder="1" applyAlignment="1" applyProtection="1">
      <alignment horizontal="left" vertical="center" wrapText="1" indent="1"/>
      <protection/>
    </xf>
    <xf numFmtId="172" fontId="15" fillId="36" borderId="11" xfId="58" applyNumberFormat="1" applyFont="1" applyFill="1" applyBorder="1" applyAlignment="1" applyProtection="1">
      <alignment horizontal="right" vertical="center" wrapText="1"/>
      <protection locked="0"/>
    </xf>
    <xf numFmtId="172" fontId="36" fillId="0" borderId="0" xfId="0" applyNumberFormat="1" applyFont="1" applyAlignment="1">
      <alignment vertical="center" wrapText="1"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7" fillId="35" borderId="11" xfId="58" applyFont="1" applyFill="1" applyBorder="1" applyAlignment="1" applyProtection="1">
      <alignment horizontal="lef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49" fontId="15" fillId="10" borderId="1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0" applyFont="1" applyFill="1" applyBorder="1" applyAlignment="1">
      <alignment horizontal="left" vertical="center" wrapText="1" indent="1"/>
    </xf>
    <xf numFmtId="172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49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37" fillId="0" borderId="11" xfId="0" applyFont="1" applyFill="1" applyBorder="1" applyAlignment="1">
      <alignment horizontal="left" vertical="center" wrapText="1" indent="1"/>
    </xf>
    <xf numFmtId="172" fontId="23" fillId="0" borderId="11" xfId="58" applyNumberFormat="1" applyFont="1" applyFill="1" applyBorder="1" applyAlignment="1" applyProtection="1">
      <alignment horizontal="right" vertical="center" wrapText="1"/>
      <protection locked="0"/>
    </xf>
    <xf numFmtId="172" fontId="36" fillId="0" borderId="0" xfId="0" applyNumberFormat="1" applyFont="1" applyFill="1" applyAlignment="1">
      <alignment vertical="center" wrapText="1"/>
    </xf>
    <xf numFmtId="172" fontId="17" fillId="35" borderId="11" xfId="58" applyNumberFormat="1" applyFont="1" applyFill="1" applyBorder="1" applyAlignment="1" applyProtection="1">
      <alignment horizontal="right" vertical="center" wrapText="1"/>
      <protection locked="0"/>
    </xf>
    <xf numFmtId="0" fontId="17" fillId="35" borderId="11" xfId="58" applyFont="1" applyFill="1" applyBorder="1" applyAlignment="1" applyProtection="1">
      <alignment horizontal="left" vertical="center" wrapText="1" indent="1"/>
      <protection/>
    </xf>
    <xf numFmtId="172" fontId="23" fillId="35" borderId="11" xfId="58" applyNumberFormat="1" applyFont="1" applyFill="1" applyBorder="1" applyAlignment="1" applyProtection="1">
      <alignment horizontal="right" vertical="center" wrapText="1"/>
      <protection locked="0"/>
    </xf>
    <xf numFmtId="49" fontId="23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8" fillId="34" borderId="11" xfId="58" applyFont="1" applyFill="1" applyBorder="1" applyAlignment="1" applyProtection="1">
      <alignment horizontal="left" vertical="center" wrapText="1" indent="1"/>
      <protection/>
    </xf>
    <xf numFmtId="172" fontId="15" fillId="34" borderId="11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172" fontId="15" fillId="0" borderId="11" xfId="58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8" fillId="34" borderId="11" xfId="58" applyFont="1" applyFill="1" applyBorder="1" applyAlignment="1" applyProtection="1">
      <alignment horizontal="left" vertical="center" wrapText="1" indent="1"/>
      <protection/>
    </xf>
    <xf numFmtId="0" fontId="15" fillId="37" borderId="11" xfId="58" applyFont="1" applyFill="1" applyBorder="1" applyAlignment="1" applyProtection="1">
      <alignment horizontal="left" vertical="center" wrapText="1" indent="1"/>
      <protection/>
    </xf>
    <xf numFmtId="172" fontId="7" fillId="37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left" vertical="center" wrapText="1" indent="1"/>
    </xf>
    <xf numFmtId="172" fontId="33" fillId="0" borderId="0" xfId="0" applyNumberFormat="1" applyFont="1" applyAlignment="1">
      <alignment vertical="center" wrapText="1"/>
    </xf>
    <xf numFmtId="172" fontId="0" fillId="0" borderId="0" xfId="0" applyNumberFormat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8" fillId="38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3" fontId="33" fillId="0" borderId="11" xfId="0" applyNumberFormat="1" applyFont="1" applyFill="1" applyBorder="1" applyAlignment="1">
      <alignment horizontal="right" vertical="top" wrapText="1"/>
    </xf>
    <xf numFmtId="0" fontId="35" fillId="0" borderId="11" xfId="0" applyFont="1" applyBorder="1" applyAlignment="1">
      <alignment horizontal="left" vertical="top" wrapText="1"/>
    </xf>
    <xf numFmtId="3" fontId="35" fillId="0" borderId="11" xfId="0" applyNumberFormat="1" applyFont="1" applyBorder="1" applyAlignment="1">
      <alignment horizontal="right" vertical="top" wrapText="1"/>
    </xf>
    <xf numFmtId="3" fontId="35" fillId="0" borderId="11" xfId="0" applyNumberFormat="1" applyFont="1" applyFill="1" applyBorder="1" applyAlignment="1">
      <alignment horizontal="right" vertical="top" wrapText="1"/>
    </xf>
    <xf numFmtId="0" fontId="80" fillId="0" borderId="11" xfId="0" applyFont="1" applyBorder="1" applyAlignment="1">
      <alignment horizontal="center" vertical="top" wrapText="1"/>
    </xf>
    <xf numFmtId="0" fontId="35" fillId="3" borderId="11" xfId="0" applyFont="1" applyFill="1" applyBorder="1" applyAlignment="1">
      <alignment horizontal="left" vertical="top" wrapText="1"/>
    </xf>
    <xf numFmtId="3" fontId="35" fillId="3" borderId="11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/>
    </xf>
    <xf numFmtId="0" fontId="33" fillId="39" borderId="11" xfId="0" applyFont="1" applyFill="1" applyBorder="1" applyAlignment="1">
      <alignment/>
    </xf>
    <xf numFmtId="0" fontId="35" fillId="39" borderId="11" xfId="0" applyFont="1" applyFill="1" applyBorder="1" applyAlignment="1">
      <alignment/>
    </xf>
    <xf numFmtId="3" fontId="35" fillId="39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Border="1" applyAlignment="1">
      <alignment wrapText="1"/>
    </xf>
    <xf numFmtId="3" fontId="33" fillId="0" borderId="11" xfId="0" applyNumberFormat="1" applyFont="1" applyBorder="1" applyAlignment="1">
      <alignment horizontal="right" wrapText="1"/>
    </xf>
    <xf numFmtId="0" fontId="33" fillId="36" borderId="11" xfId="0" applyFont="1" applyFill="1" applyBorder="1" applyAlignment="1">
      <alignment/>
    </xf>
    <xf numFmtId="0" fontId="35" fillId="36" borderId="11" xfId="0" applyFont="1" applyFill="1" applyBorder="1" applyAlignment="1">
      <alignment/>
    </xf>
    <xf numFmtId="0" fontId="35" fillId="36" borderId="11" xfId="0" applyFont="1" applyFill="1" applyBorder="1" applyAlignment="1">
      <alignment horizontal="left" wrapText="1" indent="1"/>
    </xf>
    <xf numFmtId="3" fontId="35" fillId="36" borderId="11" xfId="0" applyNumberFormat="1" applyFont="1" applyFill="1" applyBorder="1" applyAlignment="1">
      <alignment horizontal="right" wrapText="1"/>
    </xf>
    <xf numFmtId="0" fontId="33" fillId="0" borderId="6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34" borderId="11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3" fontId="35" fillId="34" borderId="12" xfId="0" applyNumberFormat="1" applyFont="1" applyFill="1" applyBorder="1" applyAlignment="1">
      <alignment/>
    </xf>
    <xf numFmtId="0" fontId="33" fillId="40" borderId="11" xfId="0" applyFont="1" applyFill="1" applyBorder="1" applyAlignment="1">
      <alignment/>
    </xf>
    <xf numFmtId="0" fontId="35" fillId="40" borderId="11" xfId="0" applyFont="1" applyFill="1" applyBorder="1" applyAlignment="1">
      <alignment/>
    </xf>
    <xf numFmtId="3" fontId="35" fillId="40" borderId="11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3" fontId="0" fillId="0" borderId="0" xfId="59" applyNumberFormat="1" applyFont="1" applyFill="1" applyProtection="1">
      <alignment/>
      <protection locked="0"/>
    </xf>
    <xf numFmtId="3" fontId="0" fillId="0" borderId="0" xfId="59" applyNumberFormat="1" applyFont="1" applyFill="1" applyProtection="1">
      <alignment/>
      <protection/>
    </xf>
    <xf numFmtId="3" fontId="0" fillId="0" borderId="0" xfId="59" applyNumberFormat="1" applyFont="1" applyFill="1" applyAlignment="1" applyProtection="1">
      <alignment vertical="center"/>
      <protection/>
    </xf>
    <xf numFmtId="3" fontId="0" fillId="0" borderId="0" xfId="59" applyNumberFormat="1" applyFont="1" applyFill="1" applyAlignment="1" applyProtection="1">
      <alignment vertical="center"/>
      <protection locked="0"/>
    </xf>
    <xf numFmtId="49" fontId="21" fillId="35" borderId="11" xfId="58" applyNumberFormat="1" applyFont="1" applyFill="1" applyBorder="1" applyAlignment="1" applyProtection="1">
      <alignment horizontal="left" vertical="center" wrapText="1" indent="1"/>
      <protection/>
    </xf>
    <xf numFmtId="0" fontId="31" fillId="35" borderId="11" xfId="58" applyFont="1" applyFill="1" applyBorder="1" applyAlignment="1" applyProtection="1">
      <alignment horizontal="left" vertical="center" wrapText="1" indent="1"/>
      <protection/>
    </xf>
    <xf numFmtId="172" fontId="0" fillId="35" borderId="0" xfId="0" applyNumberFormat="1" applyFill="1" applyAlignment="1">
      <alignment vertical="center" wrapText="1"/>
    </xf>
    <xf numFmtId="49" fontId="15" fillId="35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35" borderId="11" xfId="58" applyNumberFormat="1" applyFont="1" applyFill="1" applyBorder="1" applyAlignment="1" applyProtection="1">
      <alignment horizontal="left" vertical="center" wrapText="1" indent="1"/>
      <protection/>
    </xf>
    <xf numFmtId="172" fontId="0" fillId="0" borderId="11" xfId="0" applyNumberFormat="1" applyFont="1" applyFill="1" applyBorder="1" applyAlignment="1">
      <alignment vertical="center" wrapText="1"/>
    </xf>
    <xf numFmtId="172" fontId="3" fillId="35" borderId="11" xfId="58" applyNumberFormat="1" applyFont="1" applyFill="1" applyBorder="1" applyAlignment="1" applyProtection="1">
      <alignment horizontal="right" vertical="center" wrapText="1"/>
      <protection locked="0"/>
    </xf>
    <xf numFmtId="172" fontId="0" fillId="35" borderId="11" xfId="58" applyNumberFormat="1" applyFont="1" applyFill="1" applyBorder="1" applyAlignment="1" applyProtection="1">
      <alignment horizontal="right" vertical="center" wrapText="1"/>
      <protection locked="0"/>
    </xf>
    <xf numFmtId="0" fontId="0" fillId="35" borderId="11" xfId="58" applyFont="1" applyFill="1" applyBorder="1" applyAlignment="1" applyProtection="1">
      <alignment horizontal="left" vertical="center" wrapText="1" indent="1"/>
      <protection/>
    </xf>
    <xf numFmtId="172" fontId="17" fillId="35" borderId="17" xfId="0" applyNumberFormat="1" applyFont="1" applyFill="1" applyBorder="1" applyAlignment="1" applyProtection="1">
      <alignment vertical="center" wrapText="1"/>
      <protection locked="0"/>
    </xf>
    <xf numFmtId="172" fontId="17" fillId="35" borderId="11" xfId="0" applyNumberFormat="1" applyFont="1" applyFill="1" applyBorder="1" applyAlignment="1" applyProtection="1">
      <alignment vertical="center" wrapText="1"/>
      <protection locked="0"/>
    </xf>
    <xf numFmtId="49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35" borderId="16" xfId="0" applyNumberFormat="1" applyFill="1" applyBorder="1" applyAlignment="1" applyProtection="1">
      <alignment vertical="center" wrapText="1"/>
      <protection locked="0"/>
    </xf>
    <xf numFmtId="172" fontId="14" fillId="35" borderId="17" xfId="0" applyNumberFormat="1" applyFont="1" applyFill="1" applyBorder="1" applyAlignment="1" applyProtection="1">
      <alignment vertical="center" wrapText="1"/>
      <protection locked="0"/>
    </xf>
    <xf numFmtId="172" fontId="14" fillId="35" borderId="11" xfId="0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>
      <alignment wrapText="1"/>
    </xf>
    <xf numFmtId="3" fontId="31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81" fillId="0" borderId="11" xfId="0" applyNumberFormat="1" applyFont="1" applyBorder="1" applyAlignment="1">
      <alignment horizontal="right" wrapText="1"/>
    </xf>
    <xf numFmtId="172" fontId="0" fillId="0" borderId="0" xfId="0" applyNumberFormat="1" applyFont="1" applyFill="1" applyAlignment="1" applyProtection="1">
      <alignment horizontal="right" vertical="center" wrapText="1" indent="1"/>
      <protection/>
    </xf>
    <xf numFmtId="0" fontId="38" fillId="38" borderId="11" xfId="0" applyFont="1" applyFill="1" applyBorder="1" applyAlignment="1">
      <alignment horizontal="center" vertical="top" wrapText="1"/>
    </xf>
    <xf numFmtId="172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81" fontId="2" fillId="0" borderId="0" xfId="58" applyNumberFormat="1" applyFill="1">
      <alignment/>
      <protection/>
    </xf>
    <xf numFmtId="181" fontId="0" fillId="0" borderId="0" xfId="58" applyNumberFormat="1" applyFont="1" applyFill="1">
      <alignment/>
      <protection/>
    </xf>
    <xf numFmtId="3" fontId="2" fillId="0" borderId="0" xfId="58" applyNumberFormat="1" applyFill="1">
      <alignment/>
      <protection/>
    </xf>
    <xf numFmtId="3" fontId="0" fillId="0" borderId="0" xfId="58" applyNumberFormat="1" applyFont="1" applyFill="1">
      <alignment/>
      <protection/>
    </xf>
    <xf numFmtId="3" fontId="2" fillId="0" borderId="11" xfId="58" applyNumberFormat="1" applyFill="1" applyBorder="1">
      <alignment/>
      <protection/>
    </xf>
    <xf numFmtId="3" fontId="17" fillId="0" borderId="11" xfId="58" applyNumberFormat="1" applyFont="1" applyFill="1" applyBorder="1">
      <alignment/>
      <protection/>
    </xf>
    <xf numFmtId="3" fontId="0" fillId="0" borderId="11" xfId="58" applyNumberFormat="1" applyFont="1" applyFill="1" applyBorder="1">
      <alignment/>
      <protection/>
    </xf>
    <xf numFmtId="181" fontId="2" fillId="0" borderId="14" xfId="58" applyNumberFormat="1" applyFill="1" applyBorder="1">
      <alignment/>
      <protection/>
    </xf>
    <xf numFmtId="181" fontId="17" fillId="0" borderId="14" xfId="58" applyNumberFormat="1" applyFont="1" applyFill="1" applyBorder="1">
      <alignment/>
      <protection/>
    </xf>
    <xf numFmtId="181" fontId="0" fillId="0" borderId="14" xfId="58" applyNumberFormat="1" applyFont="1" applyFill="1" applyBorder="1">
      <alignment/>
      <protection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35" borderId="11" xfId="0" applyFont="1" applyFill="1" applyBorder="1" applyAlignment="1">
      <alignment wrapText="1"/>
    </xf>
    <xf numFmtId="3" fontId="31" fillId="35" borderId="11" xfId="0" applyNumberFormat="1" applyFont="1" applyFill="1" applyBorder="1" applyAlignment="1">
      <alignment horizontal="right" wrapText="1"/>
    </xf>
    <xf numFmtId="0" fontId="31" fillId="35" borderId="11" xfId="0" applyFont="1" applyFill="1" applyBorder="1" applyAlignment="1">
      <alignment/>
    </xf>
    <xf numFmtId="0" fontId="31" fillId="35" borderId="0" xfId="0" applyFont="1" applyFill="1" applyAlignment="1">
      <alignment/>
    </xf>
    <xf numFmtId="0" fontId="31" fillId="38" borderId="11" xfId="0" applyFont="1" applyFill="1" applyBorder="1" applyAlignment="1">
      <alignment/>
    </xf>
    <xf numFmtId="0" fontId="30" fillId="38" borderId="11" xfId="0" applyFont="1" applyFill="1" applyBorder="1" applyAlignment="1">
      <alignment/>
    </xf>
    <xf numFmtId="0" fontId="30" fillId="38" borderId="11" xfId="0" applyFont="1" applyFill="1" applyBorder="1" applyAlignment="1">
      <alignment horizontal="left" wrapText="1" indent="1"/>
    </xf>
    <xf numFmtId="3" fontId="30" fillId="38" borderId="11" xfId="0" applyNumberFormat="1" applyFont="1" applyFill="1" applyBorder="1" applyAlignment="1">
      <alignment horizontal="right" wrapText="1"/>
    </xf>
    <xf numFmtId="0" fontId="31" fillId="35" borderId="60" xfId="0" applyFont="1" applyFill="1" applyBorder="1" applyAlignment="1">
      <alignment/>
    </xf>
    <xf numFmtId="0" fontId="31" fillId="13" borderId="11" xfId="0" applyFont="1" applyFill="1" applyBorder="1" applyAlignment="1">
      <alignment/>
    </xf>
    <xf numFmtId="0" fontId="30" fillId="13" borderId="11" xfId="0" applyFont="1" applyFill="1" applyBorder="1" applyAlignment="1">
      <alignment/>
    </xf>
    <xf numFmtId="0" fontId="30" fillId="13" borderId="12" xfId="0" applyFont="1" applyFill="1" applyBorder="1" applyAlignment="1">
      <alignment/>
    </xf>
    <xf numFmtId="3" fontId="30" fillId="13" borderId="12" xfId="0" applyNumberFormat="1" applyFont="1" applyFill="1" applyBorder="1" applyAlignment="1">
      <alignment/>
    </xf>
    <xf numFmtId="0" fontId="31" fillId="2" borderId="11" xfId="0" applyFont="1" applyFill="1" applyBorder="1" applyAlignment="1">
      <alignment/>
    </xf>
    <xf numFmtId="0" fontId="30" fillId="2" borderId="11" xfId="0" applyFont="1" applyFill="1" applyBorder="1" applyAlignment="1">
      <alignment/>
    </xf>
    <xf numFmtId="3" fontId="30" fillId="2" borderId="11" xfId="0" applyNumberFormat="1" applyFont="1" applyFill="1" applyBorder="1" applyAlignment="1">
      <alignment/>
    </xf>
    <xf numFmtId="3" fontId="31" fillId="35" borderId="0" xfId="0" applyNumberFormat="1" applyFont="1" applyFill="1" applyAlignment="1">
      <alignment/>
    </xf>
    <xf numFmtId="0" fontId="30" fillId="39" borderId="11" xfId="0" applyFont="1" applyFill="1" applyBorder="1" applyAlignment="1">
      <alignment/>
    </xf>
    <xf numFmtId="3" fontId="30" fillId="39" borderId="11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172" fontId="31" fillId="35" borderId="11" xfId="0" applyNumberFormat="1" applyFont="1" applyFill="1" applyBorder="1" applyAlignment="1" applyProtection="1">
      <alignment vertical="center" wrapText="1"/>
      <protection locked="0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5" xfId="58" applyNumberFormat="1" applyFont="1" applyFill="1" applyBorder="1" applyAlignment="1" applyProtection="1">
      <alignment horizontal="left" vertical="center"/>
      <protection/>
    </xf>
    <xf numFmtId="172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82" fillId="0" borderId="64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7" fillId="0" borderId="73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7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7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2" fontId="8" fillId="0" borderId="61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70" xfId="0" applyNumberFormat="1" applyFont="1" applyFill="1" applyBorder="1" applyAlignment="1" applyProtection="1">
      <alignment horizontal="center" vertical="center"/>
      <protection/>
    </xf>
    <xf numFmtId="172" fontId="7" fillId="0" borderId="71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172" fontId="7" fillId="0" borderId="76" xfId="0" applyNumberFormat="1" applyFont="1" applyFill="1" applyBorder="1" applyAlignment="1" applyProtection="1">
      <alignment horizontal="center" vertical="center"/>
      <protection/>
    </xf>
    <xf numFmtId="172" fontId="7" fillId="0" borderId="62" xfId="0" applyNumberFormat="1" applyFont="1" applyFill="1" applyBorder="1" applyAlignment="1" applyProtection="1">
      <alignment horizontal="center" vertical="center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8" fillId="38" borderId="11" xfId="0" applyFont="1" applyFill="1" applyBorder="1" applyAlignment="1">
      <alignment horizontal="center" vertical="top" wrapText="1"/>
    </xf>
    <xf numFmtId="0" fontId="0" fillId="38" borderId="11" xfId="0" applyFill="1" applyBorder="1" applyAlignment="1">
      <alignment/>
    </xf>
    <xf numFmtId="0" fontId="0" fillId="0" borderId="0" xfId="0" applyFill="1" applyAlignment="1">
      <alignment vertical="top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148</v>
      </c>
    </row>
    <row r="4" spans="1:2" ht="12.75">
      <c r="A4" s="155"/>
      <c r="B4" s="155"/>
    </row>
    <row r="5" spans="1:2" s="167" customFormat="1" ht="15.75">
      <c r="A5" s="99" t="s">
        <v>559</v>
      </c>
      <c r="B5" s="166"/>
    </row>
    <row r="6" spans="1:2" ht="12.75">
      <c r="A6" s="155"/>
      <c r="B6" s="155"/>
    </row>
    <row r="7" spans="1:2" ht="12.75">
      <c r="A7" s="155" t="s">
        <v>544</v>
      </c>
      <c r="B7" s="155" t="s">
        <v>489</v>
      </c>
    </row>
    <row r="8" spans="1:2" ht="12.75">
      <c r="A8" s="155" t="s">
        <v>545</v>
      </c>
      <c r="B8" s="155" t="s">
        <v>490</v>
      </c>
    </row>
    <row r="9" spans="1:2" ht="12.75">
      <c r="A9" s="155" t="s">
        <v>546</v>
      </c>
      <c r="B9" s="155" t="s">
        <v>491</v>
      </c>
    </row>
    <row r="10" spans="1:2" ht="12.75">
      <c r="A10" s="155"/>
      <c r="B10" s="155"/>
    </row>
    <row r="11" spans="1:2" ht="12.75">
      <c r="A11" s="155"/>
      <c r="B11" s="155"/>
    </row>
    <row r="12" spans="1:2" s="167" customFormat="1" ht="15.75">
      <c r="A12" s="99" t="str">
        <f>+CONCATENATE(LEFT(A5,4),". évi előirányzat KIADÁSOK")</f>
        <v>2016. évi előirányzat KIADÁSOK</v>
      </c>
      <c r="B12" s="166"/>
    </row>
    <row r="13" spans="1:2" ht="12.75">
      <c r="A13" s="155"/>
      <c r="B13" s="155"/>
    </row>
    <row r="14" spans="1:2" ht="12.75">
      <c r="A14" s="155" t="s">
        <v>547</v>
      </c>
      <c r="B14" s="155" t="s">
        <v>492</v>
      </c>
    </row>
    <row r="15" spans="1:2" ht="12.75">
      <c r="A15" s="155" t="s">
        <v>548</v>
      </c>
      <c r="B15" s="155" t="s">
        <v>493</v>
      </c>
    </row>
    <row r="16" spans="1:2" ht="12.75">
      <c r="A16" s="155" t="s">
        <v>549</v>
      </c>
      <c r="B16" s="155" t="s">
        <v>494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2" sqref="B2"/>
    </sheetView>
  </sheetViews>
  <sheetFormatPr defaultColWidth="9.00390625" defaultRowHeight="12.75"/>
  <cols>
    <col min="1" max="1" width="5.625" style="168" customWidth="1"/>
    <col min="2" max="2" width="68.625" style="168" customWidth="1"/>
    <col min="3" max="3" width="19.50390625" style="168" customWidth="1"/>
    <col min="4" max="16384" width="9.375" style="168" customWidth="1"/>
  </cols>
  <sheetData>
    <row r="1" spans="1:3" ht="33" customHeight="1">
      <c r="A1" s="755" t="s">
        <v>782</v>
      </c>
      <c r="B1" s="755"/>
      <c r="C1" s="755"/>
    </row>
    <row r="2" spans="1:4" ht="15.75" customHeight="1" thickBot="1">
      <c r="A2" s="169"/>
      <c r="B2" s="169"/>
      <c r="C2" s="180" t="s">
        <v>54</v>
      </c>
      <c r="D2" s="175"/>
    </row>
    <row r="3" spans="1:3" ht="26.25" customHeight="1" thickBot="1">
      <c r="A3" s="199" t="s">
        <v>16</v>
      </c>
      <c r="B3" s="200" t="s">
        <v>193</v>
      </c>
      <c r="C3" s="201" t="str">
        <f>+'1.1.sz.mell.'!C3</f>
        <v>2016. évi előirányzat</v>
      </c>
    </row>
    <row r="4" spans="1:3" ht="15.75" thickBot="1">
      <c r="A4" s="202"/>
      <c r="B4" s="547" t="s">
        <v>495</v>
      </c>
      <c r="C4" s="548" t="s">
        <v>496</v>
      </c>
    </row>
    <row r="5" spans="1:3" ht="15">
      <c r="A5" s="203" t="s">
        <v>18</v>
      </c>
      <c r="B5" s="383" t="s">
        <v>505</v>
      </c>
      <c r="C5" s="380">
        <v>249511</v>
      </c>
    </row>
    <row r="6" spans="1:3" ht="24.75">
      <c r="A6" s="204" t="s">
        <v>19</v>
      </c>
      <c r="B6" s="415" t="s">
        <v>250</v>
      </c>
      <c r="C6" s="381"/>
    </row>
    <row r="7" spans="1:3" ht="15">
      <c r="A7" s="204" t="s">
        <v>20</v>
      </c>
      <c r="B7" s="416" t="s">
        <v>506</v>
      </c>
      <c r="C7" s="381">
        <v>253</v>
      </c>
    </row>
    <row r="8" spans="1:3" ht="24.75">
      <c r="A8" s="204" t="s">
        <v>21</v>
      </c>
      <c r="B8" s="416" t="s">
        <v>252</v>
      </c>
      <c r="C8" s="381"/>
    </row>
    <row r="9" spans="1:3" ht="15">
      <c r="A9" s="205" t="s">
        <v>22</v>
      </c>
      <c r="B9" s="416" t="s">
        <v>251</v>
      </c>
      <c r="C9" s="382">
        <v>1205</v>
      </c>
    </row>
    <row r="10" spans="1:3" ht="15.75" thickBot="1">
      <c r="A10" s="204" t="s">
        <v>23</v>
      </c>
      <c r="B10" s="417" t="s">
        <v>507</v>
      </c>
      <c r="C10" s="381"/>
    </row>
    <row r="11" spans="1:3" ht="15.75" thickBot="1">
      <c r="A11" s="764" t="s">
        <v>196</v>
      </c>
      <c r="B11" s="765"/>
      <c r="C11" s="206">
        <f>SUM(C5:C10)</f>
        <v>250969</v>
      </c>
    </row>
    <row r="12" spans="1:3" ht="23.25" customHeight="1">
      <c r="A12" s="766" t="s">
        <v>225</v>
      </c>
      <c r="B12" s="766"/>
      <c r="C12" s="76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3/2016. (III.5.)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B1">
      <selection activeCell="B3" sqref="B3"/>
    </sheetView>
  </sheetViews>
  <sheetFormatPr defaultColWidth="9.00390625" defaultRowHeight="12.75"/>
  <cols>
    <col min="1" max="1" width="5.625" style="168" customWidth="1"/>
    <col min="2" max="2" width="66.875" style="168" customWidth="1"/>
    <col min="3" max="3" width="27.00390625" style="168" customWidth="1"/>
    <col min="4" max="16384" width="9.375" style="168" customWidth="1"/>
  </cols>
  <sheetData>
    <row r="1" spans="1:3" ht="33" customHeight="1">
      <c r="A1" s="755" t="str">
        <f>+CONCATENATE("Bátaszék Város Önkormányzat ",CONCATENATE(LEFT(ÖSSZEFÜGGÉSEK!A5,4),". évi adósságot keletkeztető fejlesztési céljai"))</f>
        <v>Bátaszék Város Önkormányzat 2016. évi adósságot keletkeztető fejlesztési céljai</v>
      </c>
      <c r="B1" s="755"/>
      <c r="C1" s="755"/>
    </row>
    <row r="2" spans="1:4" ht="15.75" customHeight="1" thickBot="1">
      <c r="A2" s="169"/>
      <c r="B2" s="169"/>
      <c r="C2" s="180" t="s">
        <v>54</v>
      </c>
      <c r="D2" s="175"/>
    </row>
    <row r="3" spans="1:3" ht="26.25" customHeight="1" thickBot="1">
      <c r="A3" s="199" t="s">
        <v>16</v>
      </c>
      <c r="B3" s="200" t="s">
        <v>197</v>
      </c>
      <c r="C3" s="201" t="s">
        <v>223</v>
      </c>
    </row>
    <row r="4" spans="1:3" ht="15.75" thickBot="1">
      <c r="A4" s="202"/>
      <c r="B4" s="547" t="s">
        <v>495</v>
      </c>
      <c r="C4" s="548" t="s">
        <v>496</v>
      </c>
    </row>
    <row r="5" spans="1:3" ht="15">
      <c r="A5" s="203" t="s">
        <v>18</v>
      </c>
      <c r="B5" s="210"/>
      <c r="C5" s="207"/>
    </row>
    <row r="6" spans="1:3" ht="15">
      <c r="A6" s="204" t="s">
        <v>19</v>
      </c>
      <c r="B6" s="211"/>
      <c r="C6" s="208"/>
    </row>
    <row r="7" spans="1:3" ht="15.75" thickBot="1">
      <c r="A7" s="205" t="s">
        <v>20</v>
      </c>
      <c r="B7" s="212"/>
      <c r="C7" s="209"/>
    </row>
    <row r="8" spans="1:3" s="501" customFormat="1" ht="17.25" customHeight="1" thickBot="1">
      <c r="A8" s="502" t="s">
        <v>21</v>
      </c>
      <c r="B8" s="150" t="s">
        <v>198</v>
      </c>
      <c r="C8" s="20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3/2016.(III.5.)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Layout" workbookViewId="0" topLeftCell="B1">
      <selection activeCell="F3" sqref="F3"/>
    </sheetView>
  </sheetViews>
  <sheetFormatPr defaultColWidth="9.00390625" defaultRowHeight="12.75"/>
  <cols>
    <col min="1" max="1" width="53.00390625" style="43" bestFit="1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6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767" t="s">
        <v>0</v>
      </c>
      <c r="B1" s="767"/>
      <c r="C1" s="767"/>
      <c r="D1" s="767"/>
      <c r="E1" s="767"/>
      <c r="F1" s="767"/>
    </row>
    <row r="2" spans="1:6" ht="22.5" customHeight="1" thickBot="1">
      <c r="A2" s="215"/>
      <c r="B2" s="56"/>
      <c r="C2" s="56"/>
      <c r="D2" s="56"/>
      <c r="E2" s="56"/>
      <c r="F2" s="52" t="s">
        <v>61</v>
      </c>
    </row>
    <row r="3" spans="1:6" s="45" customFormat="1" ht="44.25" customHeight="1" thickBot="1">
      <c r="A3" s="216" t="s">
        <v>65</v>
      </c>
      <c r="B3" s="217" t="s">
        <v>66</v>
      </c>
      <c r="C3" s="217" t="s">
        <v>67</v>
      </c>
      <c r="D3" s="217" t="str">
        <f>+CONCATENATE("Felhasználás   ",LEFT(ÖSSZEFÜGGÉSEK!A5,4)-1,". XII. 31-ig")</f>
        <v>Felhasználás   2015. XII. 31-ig</v>
      </c>
      <c r="E3" s="217" t="str">
        <f>+'1.1.sz.mell.'!C3</f>
        <v>2016. évi előirányzat</v>
      </c>
      <c r="F3" s="53" t="str">
        <f>+CONCATENATE(LEFT(ÖSSZEFÜGGÉSEK!A5,4),". utáni szükséglet")</f>
        <v>2016. utáni szükséglet</v>
      </c>
    </row>
    <row r="4" spans="1:6" s="56" customFormat="1" ht="12" customHeight="1" thickBot="1">
      <c r="A4" s="54" t="s">
        <v>495</v>
      </c>
      <c r="B4" s="55" t="s">
        <v>496</v>
      </c>
      <c r="C4" s="55" t="s">
        <v>497</v>
      </c>
      <c r="D4" s="55" t="s">
        <v>499</v>
      </c>
      <c r="E4" s="55" t="s">
        <v>498</v>
      </c>
      <c r="F4" s="550" t="s">
        <v>562</v>
      </c>
    </row>
    <row r="5" spans="1:6" ht="15.75" customHeight="1">
      <c r="A5" s="695" t="s">
        <v>801</v>
      </c>
      <c r="B5" s="696">
        <v>1556</v>
      </c>
      <c r="C5" s="697" t="s">
        <v>809</v>
      </c>
      <c r="D5" s="696"/>
      <c r="E5" s="696">
        <v>1556</v>
      </c>
      <c r="F5" s="57">
        <f aca="true" t="shared" si="0" ref="F5:F33">B5-D5-E5</f>
        <v>0</v>
      </c>
    </row>
    <row r="6" spans="1:6" ht="15.75" customHeight="1">
      <c r="A6" s="695" t="s">
        <v>802</v>
      </c>
      <c r="B6" s="696">
        <v>1356</v>
      </c>
      <c r="C6" s="697" t="s">
        <v>809</v>
      </c>
      <c r="D6" s="696"/>
      <c r="E6" s="696">
        <v>1356</v>
      </c>
      <c r="F6" s="57">
        <f t="shared" si="0"/>
        <v>0</v>
      </c>
    </row>
    <row r="7" spans="1:6" ht="15.75" customHeight="1">
      <c r="A7" s="695" t="s">
        <v>803</v>
      </c>
      <c r="B7" s="696">
        <v>200</v>
      </c>
      <c r="C7" s="697" t="s">
        <v>809</v>
      </c>
      <c r="D7" s="696"/>
      <c r="E7" s="696">
        <v>200</v>
      </c>
      <c r="F7" s="57">
        <f t="shared" si="0"/>
        <v>0</v>
      </c>
    </row>
    <row r="8" spans="1:6" ht="15.75" customHeight="1">
      <c r="A8" s="698" t="s">
        <v>804</v>
      </c>
      <c r="B8" s="696">
        <v>1016</v>
      </c>
      <c r="C8" s="697" t="s">
        <v>809</v>
      </c>
      <c r="D8" s="696"/>
      <c r="E8" s="696">
        <v>1016</v>
      </c>
      <c r="F8" s="57">
        <f t="shared" si="0"/>
        <v>0</v>
      </c>
    </row>
    <row r="9" spans="1:6" ht="15.75" customHeight="1">
      <c r="A9" s="699" t="s">
        <v>846</v>
      </c>
      <c r="B9" s="696">
        <v>125</v>
      </c>
      <c r="C9" s="697" t="s">
        <v>809</v>
      </c>
      <c r="D9" s="696"/>
      <c r="E9" s="696">
        <v>125</v>
      </c>
      <c r="F9" s="57">
        <f t="shared" si="0"/>
        <v>0</v>
      </c>
    </row>
    <row r="10" spans="1:6" ht="15.75" customHeight="1">
      <c r="A10" s="700" t="s">
        <v>847</v>
      </c>
      <c r="B10" s="696">
        <v>13</v>
      </c>
      <c r="C10" s="697" t="s">
        <v>809</v>
      </c>
      <c r="D10" s="696"/>
      <c r="E10" s="696">
        <v>13</v>
      </c>
      <c r="F10" s="57">
        <f t="shared" si="0"/>
        <v>0</v>
      </c>
    </row>
    <row r="11" spans="1:6" ht="15.75" customHeight="1">
      <c r="A11" s="698" t="s">
        <v>807</v>
      </c>
      <c r="B11" s="696">
        <v>914</v>
      </c>
      <c r="C11" s="697" t="s">
        <v>809</v>
      </c>
      <c r="D11" s="696"/>
      <c r="E11" s="696">
        <v>914</v>
      </c>
      <c r="F11" s="57">
        <f t="shared" si="0"/>
        <v>0</v>
      </c>
    </row>
    <row r="12" spans="1:6" ht="15.75" customHeight="1">
      <c r="A12" s="695" t="s">
        <v>808</v>
      </c>
      <c r="B12" s="696">
        <v>1079</v>
      </c>
      <c r="C12" s="697" t="s">
        <v>809</v>
      </c>
      <c r="D12" s="696"/>
      <c r="E12" s="696">
        <v>1079</v>
      </c>
      <c r="F12" s="57">
        <f t="shared" si="0"/>
        <v>0</v>
      </c>
    </row>
    <row r="13" spans="1:6" ht="15.75" customHeight="1">
      <c r="A13" s="695" t="s">
        <v>843</v>
      </c>
      <c r="B13" s="696">
        <v>150</v>
      </c>
      <c r="C13" s="697" t="s">
        <v>809</v>
      </c>
      <c r="D13" s="696"/>
      <c r="E13" s="696">
        <v>150</v>
      </c>
      <c r="F13" s="57">
        <f t="shared" si="0"/>
        <v>0</v>
      </c>
    </row>
    <row r="14" spans="1:6" ht="15.75" customHeight="1">
      <c r="A14" s="695" t="s">
        <v>795</v>
      </c>
      <c r="B14" s="696">
        <v>1000</v>
      </c>
      <c r="C14" s="697" t="s">
        <v>809</v>
      </c>
      <c r="D14" s="696"/>
      <c r="E14" s="696">
        <v>1000</v>
      </c>
      <c r="F14" s="57">
        <f t="shared" si="0"/>
        <v>0</v>
      </c>
    </row>
    <row r="15" spans="1:6" ht="15.75" customHeight="1">
      <c r="A15" s="695" t="s">
        <v>796</v>
      </c>
      <c r="B15" s="696">
        <v>1000</v>
      </c>
      <c r="C15" s="697" t="s">
        <v>809</v>
      </c>
      <c r="D15" s="696"/>
      <c r="E15" s="696">
        <v>1000</v>
      </c>
      <c r="F15" s="57">
        <f t="shared" si="0"/>
        <v>0</v>
      </c>
    </row>
    <row r="16" spans="1:6" ht="15.75" customHeight="1">
      <c r="A16" s="695" t="s">
        <v>798</v>
      </c>
      <c r="B16" s="696">
        <v>1016</v>
      </c>
      <c r="C16" s="697" t="s">
        <v>809</v>
      </c>
      <c r="D16" s="696"/>
      <c r="E16" s="696">
        <v>1016</v>
      </c>
      <c r="F16" s="57">
        <f t="shared" si="0"/>
        <v>0</v>
      </c>
    </row>
    <row r="17" spans="1:6" ht="15.75" customHeight="1">
      <c r="A17" s="695" t="s">
        <v>813</v>
      </c>
      <c r="B17" s="696">
        <v>2936</v>
      </c>
      <c r="C17" s="697" t="s">
        <v>809</v>
      </c>
      <c r="D17" s="696"/>
      <c r="E17" s="696">
        <v>2936</v>
      </c>
      <c r="F17" s="57">
        <f t="shared" si="0"/>
        <v>0</v>
      </c>
    </row>
    <row r="18" spans="1:6" ht="15.75" customHeight="1">
      <c r="A18" s="695" t="s">
        <v>815</v>
      </c>
      <c r="B18" s="696">
        <v>960</v>
      </c>
      <c r="C18" s="697" t="s">
        <v>809</v>
      </c>
      <c r="D18" s="696"/>
      <c r="E18" s="696">
        <v>960</v>
      </c>
      <c r="F18" s="57">
        <f t="shared" si="0"/>
        <v>0</v>
      </c>
    </row>
    <row r="19" spans="1:6" ht="15.75" customHeight="1">
      <c r="A19" s="695" t="s">
        <v>844</v>
      </c>
      <c r="B19" s="696">
        <v>500</v>
      </c>
      <c r="C19" s="697" t="s">
        <v>809</v>
      </c>
      <c r="D19" s="696"/>
      <c r="E19" s="696">
        <v>500</v>
      </c>
      <c r="F19" s="57">
        <f t="shared" si="0"/>
        <v>0</v>
      </c>
    </row>
    <row r="20" spans="1:6" ht="15.75" customHeight="1">
      <c r="A20" s="695" t="s">
        <v>845</v>
      </c>
      <c r="B20" s="696">
        <v>1000</v>
      </c>
      <c r="C20" s="697" t="s">
        <v>809</v>
      </c>
      <c r="D20" s="696"/>
      <c r="E20" s="696">
        <v>1000</v>
      </c>
      <c r="F20" s="57">
        <f t="shared" si="0"/>
        <v>0</v>
      </c>
    </row>
    <row r="21" spans="1:6" ht="15.75" customHeight="1">
      <c r="A21" s="695" t="s">
        <v>848</v>
      </c>
      <c r="B21" s="696">
        <v>2452</v>
      </c>
      <c r="C21" s="697" t="s">
        <v>809</v>
      </c>
      <c r="D21" s="696"/>
      <c r="E21" s="696">
        <v>2452</v>
      </c>
      <c r="F21" s="57">
        <f t="shared" si="0"/>
        <v>0</v>
      </c>
    </row>
    <row r="22" spans="1:6" ht="15.75" customHeight="1">
      <c r="A22" s="695" t="s">
        <v>857</v>
      </c>
      <c r="B22" s="696">
        <v>554</v>
      </c>
      <c r="C22" s="697" t="s">
        <v>809</v>
      </c>
      <c r="D22" s="696"/>
      <c r="E22" s="696">
        <v>554</v>
      </c>
      <c r="F22" s="57"/>
    </row>
    <row r="23" spans="1:6" ht="15.75" customHeight="1">
      <c r="A23" s="695" t="s">
        <v>863</v>
      </c>
      <c r="B23" s="696">
        <v>829</v>
      </c>
      <c r="C23" s="697" t="s">
        <v>809</v>
      </c>
      <c r="D23" s="696"/>
      <c r="E23" s="696">
        <v>829</v>
      </c>
      <c r="F23" s="57"/>
    </row>
    <row r="24" spans="1:6" ht="15.75" customHeight="1">
      <c r="A24" s="503" t="s">
        <v>855</v>
      </c>
      <c r="B24" s="28">
        <v>150</v>
      </c>
      <c r="C24" s="697" t="s">
        <v>809</v>
      </c>
      <c r="D24" s="28"/>
      <c r="E24" s="28">
        <v>150</v>
      </c>
      <c r="F24" s="57">
        <f t="shared" si="0"/>
        <v>0</v>
      </c>
    </row>
    <row r="25" spans="1:6" ht="15.75" customHeight="1">
      <c r="A25" s="503" t="s">
        <v>856</v>
      </c>
      <c r="B25" s="28">
        <v>150</v>
      </c>
      <c r="C25" s="697" t="s">
        <v>809</v>
      </c>
      <c r="D25" s="28"/>
      <c r="E25" s="28">
        <v>150</v>
      </c>
      <c r="F25" s="57">
        <f t="shared" si="0"/>
        <v>0</v>
      </c>
    </row>
    <row r="26" spans="1:6" ht="15.75" customHeight="1">
      <c r="A26" s="709" t="s">
        <v>858</v>
      </c>
      <c r="B26" s="29">
        <v>191</v>
      </c>
      <c r="C26" s="697" t="s">
        <v>809</v>
      </c>
      <c r="D26" s="29"/>
      <c r="E26" s="29">
        <v>191</v>
      </c>
      <c r="F26" s="59"/>
    </row>
    <row r="27" spans="1:6" ht="15.75" customHeight="1">
      <c r="A27" s="709" t="s">
        <v>859</v>
      </c>
      <c r="B27" s="29">
        <v>127</v>
      </c>
      <c r="C27" s="697" t="s">
        <v>809</v>
      </c>
      <c r="D27" s="29"/>
      <c r="E27" s="29">
        <v>127</v>
      </c>
      <c r="F27" s="59"/>
    </row>
    <row r="28" spans="1:6" ht="15.75" customHeight="1">
      <c r="A28" s="709" t="s">
        <v>860</v>
      </c>
      <c r="B28" s="29">
        <v>127</v>
      </c>
      <c r="C28" s="697" t="s">
        <v>809</v>
      </c>
      <c r="D28" s="29"/>
      <c r="E28" s="29">
        <v>127</v>
      </c>
      <c r="F28" s="59"/>
    </row>
    <row r="29" spans="1:6" ht="15.75" customHeight="1">
      <c r="A29" s="709" t="s">
        <v>861</v>
      </c>
      <c r="B29" s="29">
        <v>203</v>
      </c>
      <c r="C29" s="697" t="s">
        <v>809</v>
      </c>
      <c r="D29" s="29"/>
      <c r="E29" s="29">
        <v>203</v>
      </c>
      <c r="F29" s="59"/>
    </row>
    <row r="30" spans="1:6" ht="15.75" customHeight="1">
      <c r="A30" s="709" t="s">
        <v>862</v>
      </c>
      <c r="B30" s="29">
        <v>1118</v>
      </c>
      <c r="C30" s="697" t="s">
        <v>809</v>
      </c>
      <c r="D30" s="29"/>
      <c r="E30" s="29">
        <v>1118</v>
      </c>
      <c r="F30" s="59"/>
    </row>
    <row r="31" spans="1:6" ht="15.75" customHeight="1">
      <c r="A31" s="709"/>
      <c r="B31" s="29"/>
      <c r="C31" s="697"/>
      <c r="D31" s="29"/>
      <c r="E31" s="29"/>
      <c r="F31" s="59"/>
    </row>
    <row r="32" spans="1:6" ht="15.75" customHeight="1">
      <c r="A32" s="709"/>
      <c r="B32" s="29"/>
      <c r="C32" s="504"/>
      <c r="D32" s="29"/>
      <c r="E32" s="29"/>
      <c r="F32" s="59"/>
    </row>
    <row r="33" spans="1:6" ht="15.75" customHeight="1" thickBot="1">
      <c r="A33" s="58"/>
      <c r="B33" s="29"/>
      <c r="C33" s="504"/>
      <c r="D33" s="29"/>
      <c r="E33" s="29"/>
      <c r="F33" s="59">
        <f t="shared" si="0"/>
        <v>0</v>
      </c>
    </row>
    <row r="34" spans="1:6" s="62" customFormat="1" ht="18" customHeight="1" thickBot="1">
      <c r="A34" s="218" t="s">
        <v>64</v>
      </c>
      <c r="B34" s="60">
        <f>SUM(B5:B33)</f>
        <v>20722</v>
      </c>
      <c r="C34" s="138"/>
      <c r="D34" s="60">
        <f>SUM(D5:D33)</f>
        <v>0</v>
      </c>
      <c r="E34" s="60">
        <f>SUM(E5:E33)</f>
        <v>20722</v>
      </c>
      <c r="F34" s="61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75" r:id="rId1"/>
  <headerFooter alignWithMargins="0">
    <oddHeader>&amp;R&amp;"Times New Roman CE,Félkövér dőlt"&amp;11 6. melléklet a 3/2016. (III.5.)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1">
      <selection activeCell="C3" sqref="C3:D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767" t="s">
        <v>1</v>
      </c>
      <c r="B1" s="767"/>
      <c r="C1" s="767"/>
      <c r="D1" s="767"/>
      <c r="E1" s="767"/>
      <c r="F1" s="767"/>
    </row>
    <row r="2" spans="1:6" ht="23.25" customHeight="1" thickBot="1">
      <c r="A2" s="215"/>
      <c r="B2" s="56"/>
      <c r="C2" s="56"/>
      <c r="D2" s="56"/>
      <c r="E2" s="56"/>
      <c r="F2" s="52" t="s">
        <v>61</v>
      </c>
    </row>
    <row r="3" spans="1:6" s="45" customFormat="1" ht="48.75" customHeight="1" thickBot="1">
      <c r="A3" s="216" t="s">
        <v>68</v>
      </c>
      <c r="B3" s="217" t="s">
        <v>66</v>
      </c>
      <c r="C3" s="217" t="s">
        <v>67</v>
      </c>
      <c r="D3" s="217" t="str">
        <f>+'6.sz.mell.'!D3</f>
        <v>Felhasználás   2015. XII. 31-ig</v>
      </c>
      <c r="E3" s="217" t="str">
        <f>+'6.sz.mell.'!E3</f>
        <v>2016. évi előirányzat</v>
      </c>
      <c r="F3" s="549" t="str">
        <f>+CONCATENATE(LEFT(ÖSSZEFÜGGÉSEK!A5,4),". utáni szükséglet ",CHAR(10),"")</f>
        <v>2016. utáni szükséglet 
</v>
      </c>
    </row>
    <row r="4" spans="1:6" s="56" customFormat="1" ht="15" customHeight="1" thickBot="1">
      <c r="A4" s="54" t="s">
        <v>495</v>
      </c>
      <c r="B4" s="55" t="s">
        <v>496</v>
      </c>
      <c r="C4" s="55" t="s">
        <v>497</v>
      </c>
      <c r="D4" s="55" t="s">
        <v>499</v>
      </c>
      <c r="E4" s="55" t="s">
        <v>498</v>
      </c>
      <c r="F4" s="551" t="s">
        <v>562</v>
      </c>
    </row>
    <row r="5" spans="1:6" ht="15.75" customHeight="1">
      <c r="A5" s="63" t="s">
        <v>805</v>
      </c>
      <c r="B5" s="64">
        <v>1904</v>
      </c>
      <c r="C5" s="505" t="s">
        <v>809</v>
      </c>
      <c r="D5" s="64"/>
      <c r="E5" s="64">
        <v>1904</v>
      </c>
      <c r="F5" s="65">
        <f aca="true" t="shared" si="0" ref="F5:F18">B5-D5-E5</f>
        <v>0</v>
      </c>
    </row>
    <row r="6" spans="1:6" ht="15.75" customHeight="1">
      <c r="A6" s="63" t="s">
        <v>806</v>
      </c>
      <c r="B6" s="64">
        <v>3039</v>
      </c>
      <c r="C6" s="505" t="s">
        <v>809</v>
      </c>
      <c r="D6" s="64"/>
      <c r="E6" s="64">
        <v>3039</v>
      </c>
      <c r="F6" s="65">
        <f t="shared" si="0"/>
        <v>0</v>
      </c>
    </row>
    <row r="7" spans="1:6" ht="15.75" customHeight="1">
      <c r="A7" s="63" t="s">
        <v>849</v>
      </c>
      <c r="B7" s="64">
        <v>1500</v>
      </c>
      <c r="C7" s="505" t="s">
        <v>809</v>
      </c>
      <c r="D7" s="64"/>
      <c r="E7" s="64">
        <v>1500</v>
      </c>
      <c r="F7" s="65">
        <f t="shared" si="0"/>
        <v>0</v>
      </c>
    </row>
    <row r="8" spans="1:6" ht="15.75" customHeight="1">
      <c r="A8" s="63" t="s">
        <v>797</v>
      </c>
      <c r="B8" s="700">
        <v>1479</v>
      </c>
      <c r="C8" s="505" t="s">
        <v>809</v>
      </c>
      <c r="D8" s="64"/>
      <c r="E8" s="64">
        <v>1479</v>
      </c>
      <c r="F8" s="65">
        <f t="shared" si="0"/>
        <v>0</v>
      </c>
    </row>
    <row r="9" spans="1:6" ht="15.75" customHeight="1">
      <c r="A9" s="63" t="s">
        <v>800</v>
      </c>
      <c r="B9" s="64">
        <v>1000</v>
      </c>
      <c r="C9" s="505" t="s">
        <v>809</v>
      </c>
      <c r="D9" s="64"/>
      <c r="E9" s="64">
        <v>1000</v>
      </c>
      <c r="F9" s="65">
        <f t="shared" si="0"/>
        <v>0</v>
      </c>
    </row>
    <row r="10" spans="1:6" ht="15.75" customHeight="1">
      <c r="A10" s="63" t="s">
        <v>850</v>
      </c>
      <c r="B10" s="64">
        <v>600</v>
      </c>
      <c r="C10" s="505" t="s">
        <v>809</v>
      </c>
      <c r="D10" s="64"/>
      <c r="E10" s="64">
        <v>600</v>
      </c>
      <c r="F10" s="65">
        <f t="shared" si="0"/>
        <v>0</v>
      </c>
    </row>
    <row r="11" spans="1:6" ht="15.75" customHeight="1">
      <c r="A11" s="63" t="s">
        <v>851</v>
      </c>
      <c r="B11" s="64">
        <v>500</v>
      </c>
      <c r="C11" s="505" t="s">
        <v>809</v>
      </c>
      <c r="D11" s="64"/>
      <c r="E11" s="64">
        <v>500</v>
      </c>
      <c r="F11" s="65">
        <f t="shared" si="0"/>
        <v>0</v>
      </c>
    </row>
    <row r="12" spans="1:6" ht="15.75" customHeight="1">
      <c r="A12" s="63" t="s">
        <v>852</v>
      </c>
      <c r="B12" s="64">
        <v>2000</v>
      </c>
      <c r="C12" s="505" t="s">
        <v>809</v>
      </c>
      <c r="D12" s="64"/>
      <c r="E12" s="64">
        <v>2000</v>
      </c>
      <c r="F12" s="65">
        <f t="shared" si="0"/>
        <v>0</v>
      </c>
    </row>
    <row r="13" spans="1:6" ht="15.75" customHeight="1">
      <c r="A13" s="63" t="s">
        <v>853</v>
      </c>
      <c r="B13" s="64">
        <v>2000</v>
      </c>
      <c r="C13" s="505" t="s">
        <v>809</v>
      </c>
      <c r="D13" s="64"/>
      <c r="E13" s="64">
        <v>2000</v>
      </c>
      <c r="F13" s="65">
        <f t="shared" si="0"/>
        <v>0</v>
      </c>
    </row>
    <row r="14" spans="1:6" ht="15.75" customHeight="1">
      <c r="A14" s="63" t="s">
        <v>917</v>
      </c>
      <c r="B14" s="64">
        <v>1996</v>
      </c>
      <c r="C14" s="505" t="s">
        <v>809</v>
      </c>
      <c r="D14" s="64"/>
      <c r="E14" s="64">
        <v>1996</v>
      </c>
      <c r="F14" s="65">
        <f t="shared" si="0"/>
        <v>0</v>
      </c>
    </row>
    <row r="15" spans="1:6" ht="15.75" customHeight="1">
      <c r="A15" s="63"/>
      <c r="B15" s="64"/>
      <c r="C15" s="505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505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505"/>
      <c r="D17" s="64"/>
      <c r="E17" s="64"/>
      <c r="F17" s="65">
        <f t="shared" si="0"/>
        <v>0</v>
      </c>
    </row>
    <row r="18" spans="1:6" ht="15.75" customHeight="1" thickBot="1">
      <c r="A18" s="66"/>
      <c r="B18" s="67"/>
      <c r="C18" s="506"/>
      <c r="D18" s="67"/>
      <c r="E18" s="67"/>
      <c r="F18" s="68">
        <f t="shared" si="0"/>
        <v>0</v>
      </c>
    </row>
    <row r="19" spans="1:6" s="62" customFormat="1" ht="18" customHeight="1" thickBot="1">
      <c r="A19" s="218" t="s">
        <v>64</v>
      </c>
      <c r="B19" s="219">
        <f>SUM(B5:B18)</f>
        <v>16018</v>
      </c>
      <c r="C19" s="139"/>
      <c r="D19" s="219">
        <f>SUM(D5:D18)</f>
        <v>0</v>
      </c>
      <c r="E19" s="219">
        <f>SUM(E5:E18)</f>
        <v>16018</v>
      </c>
      <c r="F19" s="69">
        <f>SUM(F5:F18)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3/2016. (III.5.)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2" sqref="B2:E2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35"/>
      <c r="B1" s="235"/>
      <c r="C1" s="235"/>
      <c r="D1" s="235"/>
      <c r="E1" s="235"/>
    </row>
    <row r="2" spans="1:5" ht="15.75">
      <c r="A2" s="236" t="s">
        <v>134</v>
      </c>
      <c r="B2" s="789"/>
      <c r="C2" s="789"/>
      <c r="D2" s="789"/>
      <c r="E2" s="789"/>
    </row>
    <row r="3" spans="1:5" ht="14.25" thickBot="1">
      <c r="A3" s="235"/>
      <c r="B3" s="235"/>
      <c r="C3" s="235"/>
      <c r="D3" s="790" t="s">
        <v>127</v>
      </c>
      <c r="E3" s="790"/>
    </row>
    <row r="4" spans="1:5" ht="15" customHeight="1" thickBot="1">
      <c r="A4" s="237" t="s">
        <v>126</v>
      </c>
      <c r="B4" s="238" t="str">
        <f>CONCATENATE((LEFT(ÖSSZEFÜGGÉSEK!A5,4)),".")</f>
        <v>2016.</v>
      </c>
      <c r="C4" s="238" t="str">
        <f>CONCATENATE((LEFT(ÖSSZEFÜGGÉSEK!A5,4))+1,".")</f>
        <v>2017.</v>
      </c>
      <c r="D4" s="238" t="str">
        <f>CONCATENATE((LEFT(ÖSSZEFÜGGÉSEK!A5,4))+1,". után")</f>
        <v>2017. után</v>
      </c>
      <c r="E4" s="239" t="s">
        <v>50</v>
      </c>
    </row>
    <row r="5" spans="1:5" ht="12.75">
      <c r="A5" s="240" t="s">
        <v>128</v>
      </c>
      <c r="B5" s="100"/>
      <c r="C5" s="100"/>
      <c r="D5" s="100"/>
      <c r="E5" s="241">
        <f aca="true" t="shared" si="0" ref="E5:E11">SUM(B5:D5)</f>
        <v>0</v>
      </c>
    </row>
    <row r="6" spans="1:5" ht="12.75">
      <c r="A6" s="242" t="s">
        <v>141</v>
      </c>
      <c r="B6" s="101"/>
      <c r="C6" s="101"/>
      <c r="D6" s="101"/>
      <c r="E6" s="243">
        <f t="shared" si="0"/>
        <v>0</v>
      </c>
    </row>
    <row r="7" spans="1:5" ht="12.75">
      <c r="A7" s="244" t="s">
        <v>129</v>
      </c>
      <c r="B7" s="102"/>
      <c r="C7" s="102"/>
      <c r="D7" s="102"/>
      <c r="E7" s="245">
        <f t="shared" si="0"/>
        <v>0</v>
      </c>
    </row>
    <row r="8" spans="1:5" ht="12.75">
      <c r="A8" s="244" t="s">
        <v>143</v>
      </c>
      <c r="B8" s="102"/>
      <c r="C8" s="102"/>
      <c r="D8" s="102"/>
      <c r="E8" s="245">
        <f t="shared" si="0"/>
        <v>0</v>
      </c>
    </row>
    <row r="9" spans="1:5" ht="12.75">
      <c r="A9" s="244" t="s">
        <v>130</v>
      </c>
      <c r="B9" s="102"/>
      <c r="C9" s="102"/>
      <c r="D9" s="102"/>
      <c r="E9" s="245">
        <f t="shared" si="0"/>
        <v>0</v>
      </c>
    </row>
    <row r="10" spans="1:5" ht="12.75">
      <c r="A10" s="244" t="s">
        <v>131</v>
      </c>
      <c r="B10" s="102"/>
      <c r="C10" s="102"/>
      <c r="D10" s="102"/>
      <c r="E10" s="245">
        <f t="shared" si="0"/>
        <v>0</v>
      </c>
    </row>
    <row r="11" spans="1:5" ht="13.5" thickBot="1">
      <c r="A11" s="103"/>
      <c r="B11" s="104"/>
      <c r="C11" s="104"/>
      <c r="D11" s="104"/>
      <c r="E11" s="245">
        <f t="shared" si="0"/>
        <v>0</v>
      </c>
    </row>
    <row r="12" spans="1:5" ht="13.5" thickBot="1">
      <c r="A12" s="246" t="s">
        <v>133</v>
      </c>
      <c r="B12" s="247">
        <f>B5+SUM(B7:B11)</f>
        <v>0</v>
      </c>
      <c r="C12" s="247">
        <f>C5+SUM(C7:C11)</f>
        <v>0</v>
      </c>
      <c r="D12" s="247">
        <f>D5+SUM(D7:D11)</f>
        <v>0</v>
      </c>
      <c r="E12" s="248">
        <f>E5+SUM(E7:E11)</f>
        <v>0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37" t="s">
        <v>132</v>
      </c>
      <c r="B14" s="238" t="str">
        <f>+B4</f>
        <v>2016.</v>
      </c>
      <c r="C14" s="238" t="str">
        <f>+C4</f>
        <v>2017.</v>
      </c>
      <c r="D14" s="238" t="str">
        <f>+D4</f>
        <v>2017. után</v>
      </c>
      <c r="E14" s="239" t="s">
        <v>50</v>
      </c>
    </row>
    <row r="15" spans="1:5" ht="12.75">
      <c r="A15" s="240" t="s">
        <v>137</v>
      </c>
      <c r="B15" s="100"/>
      <c r="C15" s="100"/>
      <c r="D15" s="100"/>
      <c r="E15" s="241">
        <f aca="true" t="shared" si="1" ref="E15:E21">SUM(B15:D15)</f>
        <v>0</v>
      </c>
    </row>
    <row r="16" spans="1:5" ht="12.75">
      <c r="A16" s="249" t="s">
        <v>138</v>
      </c>
      <c r="B16" s="102"/>
      <c r="C16" s="102"/>
      <c r="D16" s="102"/>
      <c r="E16" s="245">
        <f t="shared" si="1"/>
        <v>0</v>
      </c>
    </row>
    <row r="17" spans="1:5" ht="12.75">
      <c r="A17" s="244" t="s">
        <v>139</v>
      </c>
      <c r="B17" s="102"/>
      <c r="C17" s="102"/>
      <c r="D17" s="102"/>
      <c r="E17" s="245">
        <f t="shared" si="1"/>
        <v>0</v>
      </c>
    </row>
    <row r="18" spans="1:5" ht="12.75">
      <c r="A18" s="244" t="s">
        <v>140</v>
      </c>
      <c r="B18" s="102"/>
      <c r="C18" s="102"/>
      <c r="D18" s="102"/>
      <c r="E18" s="245">
        <f t="shared" si="1"/>
        <v>0</v>
      </c>
    </row>
    <row r="19" spans="1:5" ht="12.75">
      <c r="A19" s="105"/>
      <c r="B19" s="102"/>
      <c r="C19" s="102"/>
      <c r="D19" s="102"/>
      <c r="E19" s="245">
        <f t="shared" si="1"/>
        <v>0</v>
      </c>
    </row>
    <row r="20" spans="1:5" ht="12.75">
      <c r="A20" s="105"/>
      <c r="B20" s="102"/>
      <c r="C20" s="102"/>
      <c r="D20" s="102"/>
      <c r="E20" s="245">
        <f t="shared" si="1"/>
        <v>0</v>
      </c>
    </row>
    <row r="21" spans="1:5" ht="13.5" thickBot="1">
      <c r="A21" s="103"/>
      <c r="B21" s="104"/>
      <c r="C21" s="104"/>
      <c r="D21" s="104"/>
      <c r="E21" s="245">
        <f t="shared" si="1"/>
        <v>0</v>
      </c>
    </row>
    <row r="22" spans="1:5" ht="13.5" thickBot="1">
      <c r="A22" s="246" t="s">
        <v>52</v>
      </c>
      <c r="B22" s="247">
        <f>SUM(B15:B21)</f>
        <v>0</v>
      </c>
      <c r="C22" s="247">
        <f>SUM(C15:C21)</f>
        <v>0</v>
      </c>
      <c r="D22" s="247">
        <f>SUM(D15:D21)</f>
        <v>0</v>
      </c>
      <c r="E22" s="248">
        <f>SUM(E15:E21)</f>
        <v>0</v>
      </c>
    </row>
    <row r="23" spans="1:5" ht="12.75">
      <c r="A23" s="235"/>
      <c r="B23" s="235"/>
      <c r="C23" s="235"/>
      <c r="D23" s="235"/>
      <c r="E23" s="235"/>
    </row>
    <row r="24" spans="1:5" ht="12.75">
      <c r="A24" s="235"/>
      <c r="B24" s="235"/>
      <c r="C24" s="235"/>
      <c r="D24" s="235"/>
      <c r="E24" s="235"/>
    </row>
    <row r="25" spans="1:5" ht="15.75">
      <c r="A25" s="236" t="s">
        <v>134</v>
      </c>
      <c r="B25" s="789"/>
      <c r="C25" s="789"/>
      <c r="D25" s="789"/>
      <c r="E25" s="789"/>
    </row>
    <row r="26" spans="1:5" ht="14.25" thickBot="1">
      <c r="A26" s="235"/>
      <c r="B26" s="235"/>
      <c r="C26" s="235"/>
      <c r="D26" s="790" t="s">
        <v>127</v>
      </c>
      <c r="E26" s="790"/>
    </row>
    <row r="27" spans="1:5" ht="13.5" thickBot="1">
      <c r="A27" s="237" t="s">
        <v>126</v>
      </c>
      <c r="B27" s="238" t="str">
        <f>+B14</f>
        <v>2016.</v>
      </c>
      <c r="C27" s="238" t="str">
        <f>+C14</f>
        <v>2017.</v>
      </c>
      <c r="D27" s="238" t="str">
        <f>+D14</f>
        <v>2017. után</v>
      </c>
      <c r="E27" s="239" t="s">
        <v>50</v>
      </c>
    </row>
    <row r="28" spans="1:5" ht="12.75">
      <c r="A28" s="240" t="s">
        <v>128</v>
      </c>
      <c r="B28" s="100"/>
      <c r="C28" s="100"/>
      <c r="D28" s="100"/>
      <c r="E28" s="241">
        <f aca="true" t="shared" si="2" ref="E28:E34">SUM(B28:D28)</f>
        <v>0</v>
      </c>
    </row>
    <row r="29" spans="1:5" ht="12.75">
      <c r="A29" s="242" t="s">
        <v>141</v>
      </c>
      <c r="B29" s="101"/>
      <c r="C29" s="101"/>
      <c r="D29" s="101"/>
      <c r="E29" s="243">
        <f t="shared" si="2"/>
        <v>0</v>
      </c>
    </row>
    <row r="30" spans="1:5" ht="12.75">
      <c r="A30" s="244" t="s">
        <v>129</v>
      </c>
      <c r="B30" s="102"/>
      <c r="C30" s="102"/>
      <c r="D30" s="102"/>
      <c r="E30" s="245">
        <f t="shared" si="2"/>
        <v>0</v>
      </c>
    </row>
    <row r="31" spans="1:5" ht="12.75">
      <c r="A31" s="244" t="s">
        <v>143</v>
      </c>
      <c r="B31" s="102"/>
      <c r="C31" s="102"/>
      <c r="D31" s="102"/>
      <c r="E31" s="245">
        <f t="shared" si="2"/>
        <v>0</v>
      </c>
    </row>
    <row r="32" spans="1:5" ht="12.75">
      <c r="A32" s="244" t="s">
        <v>130</v>
      </c>
      <c r="B32" s="102"/>
      <c r="C32" s="102"/>
      <c r="D32" s="102"/>
      <c r="E32" s="245">
        <f t="shared" si="2"/>
        <v>0</v>
      </c>
    </row>
    <row r="33" spans="1:5" ht="12.75">
      <c r="A33" s="244" t="s">
        <v>131</v>
      </c>
      <c r="B33" s="102"/>
      <c r="C33" s="102"/>
      <c r="D33" s="102"/>
      <c r="E33" s="245">
        <f t="shared" si="2"/>
        <v>0</v>
      </c>
    </row>
    <row r="34" spans="1:5" ht="13.5" thickBot="1">
      <c r="A34" s="103"/>
      <c r="B34" s="104"/>
      <c r="C34" s="104"/>
      <c r="D34" s="104"/>
      <c r="E34" s="245">
        <f t="shared" si="2"/>
        <v>0</v>
      </c>
    </row>
    <row r="35" spans="1:5" ht="13.5" thickBot="1">
      <c r="A35" s="246" t="s">
        <v>133</v>
      </c>
      <c r="B35" s="247">
        <f>B28+SUM(B30:B34)</f>
        <v>0</v>
      </c>
      <c r="C35" s="247">
        <f>C28+SUM(C30:C34)</f>
        <v>0</v>
      </c>
      <c r="D35" s="247">
        <f>D28+SUM(D30:D34)</f>
        <v>0</v>
      </c>
      <c r="E35" s="248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37" t="s">
        <v>132</v>
      </c>
      <c r="B37" s="238" t="str">
        <f>+B27</f>
        <v>2016.</v>
      </c>
      <c r="C37" s="238" t="str">
        <f>+C27</f>
        <v>2017.</v>
      </c>
      <c r="D37" s="238" t="str">
        <f>+D27</f>
        <v>2017. után</v>
      </c>
      <c r="E37" s="239" t="s">
        <v>50</v>
      </c>
    </row>
    <row r="38" spans="1:5" ht="12.75">
      <c r="A38" s="240" t="s">
        <v>137</v>
      </c>
      <c r="B38" s="100"/>
      <c r="C38" s="100"/>
      <c r="D38" s="100"/>
      <c r="E38" s="241">
        <f aca="true" t="shared" si="3" ref="E38:E44">SUM(B38:D38)</f>
        <v>0</v>
      </c>
    </row>
    <row r="39" spans="1:5" ht="12.75">
      <c r="A39" s="249" t="s">
        <v>138</v>
      </c>
      <c r="B39" s="102"/>
      <c r="C39" s="102"/>
      <c r="D39" s="102"/>
      <c r="E39" s="245">
        <f t="shared" si="3"/>
        <v>0</v>
      </c>
    </row>
    <row r="40" spans="1:5" ht="12.75">
      <c r="A40" s="244" t="s">
        <v>139</v>
      </c>
      <c r="B40" s="102"/>
      <c r="C40" s="102"/>
      <c r="D40" s="102"/>
      <c r="E40" s="245">
        <f t="shared" si="3"/>
        <v>0</v>
      </c>
    </row>
    <row r="41" spans="1:5" ht="12.75">
      <c r="A41" s="244" t="s">
        <v>140</v>
      </c>
      <c r="B41" s="102"/>
      <c r="C41" s="102"/>
      <c r="D41" s="102"/>
      <c r="E41" s="245">
        <f t="shared" si="3"/>
        <v>0</v>
      </c>
    </row>
    <row r="42" spans="1:5" ht="12.75">
      <c r="A42" s="105"/>
      <c r="B42" s="102"/>
      <c r="C42" s="102"/>
      <c r="D42" s="102"/>
      <c r="E42" s="245">
        <f t="shared" si="3"/>
        <v>0</v>
      </c>
    </row>
    <row r="43" spans="1:5" ht="12.75">
      <c r="A43" s="105"/>
      <c r="B43" s="102"/>
      <c r="C43" s="102"/>
      <c r="D43" s="102"/>
      <c r="E43" s="245">
        <f t="shared" si="3"/>
        <v>0</v>
      </c>
    </row>
    <row r="44" spans="1:5" ht="13.5" thickBot="1">
      <c r="A44" s="103"/>
      <c r="B44" s="104"/>
      <c r="C44" s="104"/>
      <c r="D44" s="104"/>
      <c r="E44" s="245">
        <f t="shared" si="3"/>
        <v>0</v>
      </c>
    </row>
    <row r="45" spans="1:5" ht="13.5" thickBot="1">
      <c r="A45" s="246" t="s">
        <v>52</v>
      </c>
      <c r="B45" s="247">
        <f>SUM(B38:B44)</f>
        <v>0</v>
      </c>
      <c r="C45" s="247">
        <f>SUM(C38:C44)</f>
        <v>0</v>
      </c>
      <c r="D45" s="247">
        <f>SUM(D38:D44)</f>
        <v>0</v>
      </c>
      <c r="E45" s="248">
        <f>SUM(E38:E44)</f>
        <v>0</v>
      </c>
    </row>
    <row r="46" spans="1:5" ht="12.75">
      <c r="A46" s="235"/>
      <c r="B46" s="235"/>
      <c r="C46" s="235"/>
      <c r="D46" s="235"/>
      <c r="E46" s="235"/>
    </row>
    <row r="47" spans="1:5" ht="15.75">
      <c r="A47" s="775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775"/>
      <c r="C47" s="775"/>
      <c r="D47" s="775"/>
      <c r="E47" s="775"/>
    </row>
    <row r="48" spans="1:5" ht="13.5" thickBot="1">
      <c r="A48" s="235"/>
      <c r="B48" s="235"/>
      <c r="C48" s="235"/>
      <c r="D48" s="235"/>
      <c r="E48" s="235"/>
    </row>
    <row r="49" spans="1:8" ht="13.5" thickBot="1">
      <c r="A49" s="780" t="s">
        <v>135</v>
      </c>
      <c r="B49" s="781"/>
      <c r="C49" s="782"/>
      <c r="D49" s="778" t="s">
        <v>144</v>
      </c>
      <c r="E49" s="779"/>
      <c r="H49" s="48"/>
    </row>
    <row r="50" spans="1:5" ht="12.75">
      <c r="A50" s="783"/>
      <c r="B50" s="784"/>
      <c r="C50" s="785"/>
      <c r="D50" s="771"/>
      <c r="E50" s="772"/>
    </row>
    <row r="51" spans="1:5" ht="13.5" thickBot="1">
      <c r="A51" s="786"/>
      <c r="B51" s="787"/>
      <c r="C51" s="788"/>
      <c r="D51" s="773"/>
      <c r="E51" s="774"/>
    </row>
    <row r="52" spans="1:5" ht="13.5" thickBot="1">
      <c r="A52" s="768" t="s">
        <v>52</v>
      </c>
      <c r="B52" s="769"/>
      <c r="C52" s="770"/>
      <c r="D52" s="776">
        <f>SUM(D50:E51)</f>
        <v>0</v>
      </c>
      <c r="E52" s="777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3/2016. (III.5.)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0"/>
  <sheetViews>
    <sheetView view="pageBreakPreview" zoomScale="85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21" customWidth="1"/>
    <col min="2" max="2" width="62.375" style="422" customWidth="1"/>
    <col min="3" max="3" width="18.125" style="423" customWidth="1"/>
    <col min="4" max="16384" width="9.375" style="3" customWidth="1"/>
  </cols>
  <sheetData>
    <row r="1" spans="1:3" s="2" customFormat="1" ht="16.5" customHeight="1" thickBot="1">
      <c r="A1" s="250"/>
      <c r="B1" s="252"/>
      <c r="C1" s="275" t="s">
        <v>938</v>
      </c>
    </row>
    <row r="2" spans="1:3" s="106" customFormat="1" ht="21" customHeight="1">
      <c r="A2" s="438" t="s">
        <v>62</v>
      </c>
      <c r="B2" s="384" t="s">
        <v>224</v>
      </c>
      <c r="C2" s="386" t="s">
        <v>53</v>
      </c>
    </row>
    <row r="3" spans="1:3" s="106" customFormat="1" ht="16.5" thickBot="1">
      <c r="A3" s="253" t="s">
        <v>199</v>
      </c>
      <c r="B3" s="385" t="s">
        <v>404</v>
      </c>
      <c r="C3" s="526" t="s">
        <v>53</v>
      </c>
    </row>
    <row r="4" spans="1:3" s="107" customFormat="1" ht="15.75" customHeight="1" thickBot="1">
      <c r="A4" s="254"/>
      <c r="B4" s="254"/>
      <c r="C4" s="255" t="s">
        <v>54</v>
      </c>
    </row>
    <row r="5" spans="1:3" ht="13.5" thickBot="1">
      <c r="A5" s="439" t="s">
        <v>201</v>
      </c>
      <c r="B5" s="256" t="s">
        <v>563</v>
      </c>
      <c r="C5" s="387" t="s">
        <v>55</v>
      </c>
    </row>
    <row r="6" spans="1:3" s="70" customFormat="1" ht="12.75" customHeight="1" thickBot="1">
      <c r="A6" s="223"/>
      <c r="B6" s="224" t="s">
        <v>495</v>
      </c>
      <c r="C6" s="225" t="s">
        <v>496</v>
      </c>
    </row>
    <row r="7" spans="1:3" s="70" customFormat="1" ht="15.75" customHeight="1" thickBot="1">
      <c r="A7" s="258"/>
      <c r="B7" s="259" t="s">
        <v>56</v>
      </c>
      <c r="C7" s="388"/>
    </row>
    <row r="8" spans="1:3" s="70" customFormat="1" ht="12" customHeight="1" thickBot="1">
      <c r="A8" s="32" t="s">
        <v>18</v>
      </c>
      <c r="B8" s="21" t="s">
        <v>254</v>
      </c>
      <c r="C8" s="323">
        <f>+C9+C10+C11+C12+C13+C14</f>
        <v>363357</v>
      </c>
    </row>
    <row r="9" spans="1:3" s="108" customFormat="1" ht="12" customHeight="1">
      <c r="A9" s="465" t="s">
        <v>99</v>
      </c>
      <c r="B9" s="448" t="s">
        <v>255</v>
      </c>
      <c r="C9" s="326">
        <v>110662</v>
      </c>
    </row>
    <row r="10" spans="1:3" s="109" customFormat="1" ht="12" customHeight="1">
      <c r="A10" s="466" t="s">
        <v>100</v>
      </c>
      <c r="B10" s="449" t="s">
        <v>256</v>
      </c>
      <c r="C10" s="325">
        <v>142732</v>
      </c>
    </row>
    <row r="11" spans="1:3" s="109" customFormat="1" ht="12" customHeight="1">
      <c r="A11" s="466" t="s">
        <v>101</v>
      </c>
      <c r="B11" s="449" t="s">
        <v>550</v>
      </c>
      <c r="C11" s="325">
        <v>102462</v>
      </c>
    </row>
    <row r="12" spans="1:3" s="109" customFormat="1" ht="12" customHeight="1">
      <c r="A12" s="466" t="s">
        <v>102</v>
      </c>
      <c r="B12" s="449" t="s">
        <v>258</v>
      </c>
      <c r="C12" s="325">
        <v>7501</v>
      </c>
    </row>
    <row r="13" spans="1:3" s="109" customFormat="1" ht="12" customHeight="1">
      <c r="A13" s="466" t="s">
        <v>145</v>
      </c>
      <c r="B13" s="449" t="s">
        <v>508</v>
      </c>
      <c r="C13" s="325"/>
    </row>
    <row r="14" spans="1:3" s="108" customFormat="1" ht="12" customHeight="1" thickBot="1">
      <c r="A14" s="467" t="s">
        <v>103</v>
      </c>
      <c r="B14" s="450" t="s">
        <v>435</v>
      </c>
      <c r="C14" s="325"/>
    </row>
    <row r="15" spans="1:3" s="108" customFormat="1" ht="12" customHeight="1" thickBot="1">
      <c r="A15" s="32" t="s">
        <v>19</v>
      </c>
      <c r="B15" s="318" t="s">
        <v>259</v>
      </c>
      <c r="C15" s="323">
        <f>+C16+C17+C18+C19+C20</f>
        <v>79998</v>
      </c>
    </row>
    <row r="16" spans="1:3" s="108" customFormat="1" ht="12" customHeight="1">
      <c r="A16" s="465" t="s">
        <v>105</v>
      </c>
      <c r="B16" s="448" t="s">
        <v>260</v>
      </c>
      <c r="C16" s="326"/>
    </row>
    <row r="17" spans="1:3" s="108" customFormat="1" ht="12" customHeight="1">
      <c r="A17" s="466" t="s">
        <v>106</v>
      </c>
      <c r="B17" s="449" t="s">
        <v>261</v>
      </c>
      <c r="C17" s="325"/>
    </row>
    <row r="18" spans="1:3" s="108" customFormat="1" ht="12" customHeight="1">
      <c r="A18" s="466" t="s">
        <v>107</v>
      </c>
      <c r="B18" s="449" t="s">
        <v>426</v>
      </c>
      <c r="C18" s="325"/>
    </row>
    <row r="19" spans="1:3" s="108" customFormat="1" ht="12" customHeight="1">
      <c r="A19" s="466" t="s">
        <v>108</v>
      </c>
      <c r="B19" s="449" t="s">
        <v>427</v>
      </c>
      <c r="C19" s="325"/>
    </row>
    <row r="20" spans="1:3" s="108" customFormat="1" ht="12" customHeight="1">
      <c r="A20" s="466" t="s">
        <v>109</v>
      </c>
      <c r="B20" s="449" t="s">
        <v>262</v>
      </c>
      <c r="C20" s="325">
        <v>79998</v>
      </c>
    </row>
    <row r="21" spans="1:3" s="109" customFormat="1" ht="12" customHeight="1" thickBot="1">
      <c r="A21" s="467" t="s">
        <v>118</v>
      </c>
      <c r="B21" s="450" t="s">
        <v>263</v>
      </c>
      <c r="C21" s="327"/>
    </row>
    <row r="22" spans="1:3" s="109" customFormat="1" ht="12" customHeight="1" thickBot="1">
      <c r="A22" s="32" t="s">
        <v>20</v>
      </c>
      <c r="B22" s="21" t="s">
        <v>264</v>
      </c>
      <c r="C22" s="323">
        <f>+C23+C24+C25+C26+C27</f>
        <v>12000</v>
      </c>
    </row>
    <row r="23" spans="1:3" s="109" customFormat="1" ht="12" customHeight="1">
      <c r="A23" s="465" t="s">
        <v>88</v>
      </c>
      <c r="B23" s="448" t="s">
        <v>265</v>
      </c>
      <c r="C23" s="326"/>
    </row>
    <row r="24" spans="1:3" s="108" customFormat="1" ht="12" customHeight="1">
      <c r="A24" s="466" t="s">
        <v>89</v>
      </c>
      <c r="B24" s="449" t="s">
        <v>266</v>
      </c>
      <c r="C24" s="325"/>
    </row>
    <row r="25" spans="1:3" s="109" customFormat="1" ht="12" customHeight="1">
      <c r="A25" s="466" t="s">
        <v>90</v>
      </c>
      <c r="B25" s="449" t="s">
        <v>428</v>
      </c>
      <c r="C25" s="325"/>
    </row>
    <row r="26" spans="1:3" s="109" customFormat="1" ht="12" customHeight="1">
      <c r="A26" s="466" t="s">
        <v>91</v>
      </c>
      <c r="B26" s="449" t="s">
        <v>429</v>
      </c>
      <c r="C26" s="325"/>
    </row>
    <row r="27" spans="1:3" s="109" customFormat="1" ht="12" customHeight="1">
      <c r="A27" s="466" t="s">
        <v>168</v>
      </c>
      <c r="B27" s="449" t="s">
        <v>267</v>
      </c>
      <c r="C27" s="325">
        <v>12000</v>
      </c>
    </row>
    <row r="28" spans="1:3" s="109" customFormat="1" ht="12" customHeight="1" thickBot="1">
      <c r="A28" s="467" t="s">
        <v>169</v>
      </c>
      <c r="B28" s="450" t="s">
        <v>268</v>
      </c>
      <c r="C28" s="327"/>
    </row>
    <row r="29" spans="1:3" s="109" customFormat="1" ht="12" customHeight="1" thickBot="1">
      <c r="A29" s="32" t="s">
        <v>170</v>
      </c>
      <c r="B29" s="21" t="s">
        <v>561</v>
      </c>
      <c r="C29" s="329">
        <f>+C30+C31+C32+C33+C34+C35+C36</f>
        <v>265711</v>
      </c>
    </row>
    <row r="30" spans="1:3" s="109" customFormat="1" ht="12" customHeight="1">
      <c r="A30" s="465" t="s">
        <v>270</v>
      </c>
      <c r="B30" s="448" t="s">
        <v>555</v>
      </c>
      <c r="C30" s="443">
        <v>0</v>
      </c>
    </row>
    <row r="31" spans="1:3" s="109" customFormat="1" ht="12" customHeight="1">
      <c r="A31" s="466" t="s">
        <v>271</v>
      </c>
      <c r="B31" s="449" t="s">
        <v>823</v>
      </c>
      <c r="C31" s="325">
        <v>32500</v>
      </c>
    </row>
    <row r="32" spans="1:3" s="109" customFormat="1" ht="12" customHeight="1">
      <c r="A32" s="466" t="s">
        <v>272</v>
      </c>
      <c r="B32" s="449" t="s">
        <v>557</v>
      </c>
      <c r="C32" s="325">
        <v>216361</v>
      </c>
    </row>
    <row r="33" spans="1:3" s="109" customFormat="1" ht="12" customHeight="1">
      <c r="A33" s="466" t="s">
        <v>273</v>
      </c>
      <c r="B33" s="449" t="s">
        <v>558</v>
      </c>
      <c r="C33" s="325">
        <v>650</v>
      </c>
    </row>
    <row r="34" spans="1:3" s="109" customFormat="1" ht="12" customHeight="1">
      <c r="A34" s="466" t="s">
        <v>552</v>
      </c>
      <c r="B34" s="449" t="s">
        <v>274</v>
      </c>
      <c r="C34" s="325">
        <v>15000</v>
      </c>
    </row>
    <row r="35" spans="1:3" s="109" customFormat="1" ht="12" customHeight="1">
      <c r="A35" s="466" t="s">
        <v>553</v>
      </c>
      <c r="B35" s="449" t="s">
        <v>275</v>
      </c>
      <c r="C35" s="325"/>
    </row>
    <row r="36" spans="1:3" s="109" customFormat="1" ht="12" customHeight="1" thickBot="1">
      <c r="A36" s="467" t="s">
        <v>554</v>
      </c>
      <c r="B36" s="546" t="s">
        <v>276</v>
      </c>
      <c r="C36" s="327">
        <v>1200</v>
      </c>
    </row>
    <row r="37" spans="1:3" s="109" customFormat="1" ht="12" customHeight="1" thickBot="1">
      <c r="A37" s="32" t="s">
        <v>22</v>
      </c>
      <c r="B37" s="21" t="s">
        <v>436</v>
      </c>
      <c r="C37" s="323">
        <f>SUM(C38:C48)</f>
        <v>22415</v>
      </c>
    </row>
    <row r="38" spans="1:3" s="109" customFormat="1" ht="12" customHeight="1">
      <c r="A38" s="465" t="s">
        <v>92</v>
      </c>
      <c r="B38" s="448" t="s">
        <v>279</v>
      </c>
      <c r="C38" s="326">
        <v>80</v>
      </c>
    </row>
    <row r="39" spans="1:3" s="109" customFormat="1" ht="12" customHeight="1">
      <c r="A39" s="466" t="s">
        <v>93</v>
      </c>
      <c r="B39" s="449" t="s">
        <v>280</v>
      </c>
      <c r="C39" s="325">
        <v>17081</v>
      </c>
    </row>
    <row r="40" spans="1:3" s="109" customFormat="1" ht="12" customHeight="1">
      <c r="A40" s="466" t="s">
        <v>94</v>
      </c>
      <c r="B40" s="449" t="s">
        <v>281</v>
      </c>
      <c r="C40" s="325">
        <v>1200</v>
      </c>
    </row>
    <row r="41" spans="1:3" s="109" customFormat="1" ht="12" customHeight="1">
      <c r="A41" s="466" t="s">
        <v>172</v>
      </c>
      <c r="B41" s="449" t="s">
        <v>282</v>
      </c>
      <c r="C41" s="325"/>
    </row>
    <row r="42" spans="1:3" s="109" customFormat="1" ht="12" customHeight="1">
      <c r="A42" s="466" t="s">
        <v>173</v>
      </c>
      <c r="B42" s="449" t="s">
        <v>283</v>
      </c>
      <c r="C42" s="325"/>
    </row>
    <row r="43" spans="1:3" s="109" customFormat="1" ht="12" customHeight="1">
      <c r="A43" s="466" t="s">
        <v>174</v>
      </c>
      <c r="B43" s="449" t="s">
        <v>284</v>
      </c>
      <c r="C43" s="325">
        <v>2599</v>
      </c>
    </row>
    <row r="44" spans="1:3" s="109" customFormat="1" ht="12" customHeight="1">
      <c r="A44" s="466" t="s">
        <v>175</v>
      </c>
      <c r="B44" s="449" t="s">
        <v>285</v>
      </c>
      <c r="C44" s="325">
        <v>1200</v>
      </c>
    </row>
    <row r="45" spans="1:3" s="109" customFormat="1" ht="12" customHeight="1">
      <c r="A45" s="466" t="s">
        <v>176</v>
      </c>
      <c r="B45" s="449" t="s">
        <v>560</v>
      </c>
      <c r="C45" s="325">
        <v>250</v>
      </c>
    </row>
    <row r="46" spans="1:3" s="109" customFormat="1" ht="12" customHeight="1">
      <c r="A46" s="466" t="s">
        <v>277</v>
      </c>
      <c r="B46" s="449" t="s">
        <v>287</v>
      </c>
      <c r="C46" s="328"/>
    </row>
    <row r="47" spans="1:3" s="109" customFormat="1" ht="12" customHeight="1">
      <c r="A47" s="467" t="s">
        <v>278</v>
      </c>
      <c r="B47" s="450" t="s">
        <v>438</v>
      </c>
      <c r="C47" s="434"/>
    </row>
    <row r="48" spans="1:3" s="109" customFormat="1" ht="12" customHeight="1" thickBot="1">
      <c r="A48" s="467" t="s">
        <v>437</v>
      </c>
      <c r="B48" s="450" t="s">
        <v>288</v>
      </c>
      <c r="C48" s="434">
        <v>5</v>
      </c>
    </row>
    <row r="49" spans="1:3" s="109" customFormat="1" ht="12" customHeight="1" thickBot="1">
      <c r="A49" s="32" t="s">
        <v>23</v>
      </c>
      <c r="B49" s="21" t="s">
        <v>289</v>
      </c>
      <c r="C49" s="323">
        <f>SUM(C50:C54)</f>
        <v>0</v>
      </c>
    </row>
    <row r="50" spans="1:3" s="109" customFormat="1" ht="12" customHeight="1">
      <c r="A50" s="465" t="s">
        <v>95</v>
      </c>
      <c r="B50" s="448" t="s">
        <v>293</v>
      </c>
      <c r="C50" s="491"/>
    </row>
    <row r="51" spans="1:3" s="109" customFormat="1" ht="12" customHeight="1">
      <c r="A51" s="466" t="s">
        <v>96</v>
      </c>
      <c r="B51" s="449" t="s">
        <v>294</v>
      </c>
      <c r="C51" s="328"/>
    </row>
    <row r="52" spans="1:3" s="109" customFormat="1" ht="12" customHeight="1">
      <c r="A52" s="466" t="s">
        <v>290</v>
      </c>
      <c r="B52" s="449" t="s">
        <v>295</v>
      </c>
      <c r="C52" s="328"/>
    </row>
    <row r="53" spans="1:3" s="109" customFormat="1" ht="12" customHeight="1">
      <c r="A53" s="466" t="s">
        <v>291</v>
      </c>
      <c r="B53" s="449" t="s">
        <v>296</v>
      </c>
      <c r="C53" s="328"/>
    </row>
    <row r="54" spans="1:3" s="109" customFormat="1" ht="12" customHeight="1" thickBot="1">
      <c r="A54" s="467" t="s">
        <v>292</v>
      </c>
      <c r="B54" s="450" t="s">
        <v>297</v>
      </c>
      <c r="C54" s="434"/>
    </row>
    <row r="55" spans="1:3" s="109" customFormat="1" ht="12" customHeight="1" thickBot="1">
      <c r="A55" s="32" t="s">
        <v>177</v>
      </c>
      <c r="B55" s="21" t="s">
        <v>298</v>
      </c>
      <c r="C55" s="323">
        <f>SUM(C56:C58)</f>
        <v>7730</v>
      </c>
    </row>
    <row r="56" spans="1:3" s="109" customFormat="1" ht="12" customHeight="1">
      <c r="A56" s="465" t="s">
        <v>97</v>
      </c>
      <c r="B56" s="448" t="s">
        <v>299</v>
      </c>
      <c r="C56" s="326"/>
    </row>
    <row r="57" spans="1:3" s="109" customFormat="1" ht="12" customHeight="1">
      <c r="A57" s="466" t="s">
        <v>98</v>
      </c>
      <c r="B57" s="449" t="s">
        <v>430</v>
      </c>
      <c r="C57" s="325">
        <v>30</v>
      </c>
    </row>
    <row r="58" spans="1:3" s="109" customFormat="1" ht="12" customHeight="1">
      <c r="A58" s="466" t="s">
        <v>302</v>
      </c>
      <c r="B58" s="449" t="s">
        <v>300</v>
      </c>
      <c r="C58" s="325">
        <v>7700</v>
      </c>
    </row>
    <row r="59" spans="1:3" s="109" customFormat="1" ht="12" customHeight="1" thickBot="1">
      <c r="A59" s="467" t="s">
        <v>303</v>
      </c>
      <c r="B59" s="450" t="s">
        <v>301</v>
      </c>
      <c r="C59" s="327"/>
    </row>
    <row r="60" spans="1:3" s="109" customFormat="1" ht="12" customHeight="1" thickBot="1">
      <c r="A60" s="32" t="s">
        <v>25</v>
      </c>
      <c r="B60" s="318" t="s">
        <v>304</v>
      </c>
      <c r="C60" s="323">
        <f>SUM(C61:C63)</f>
        <v>7196</v>
      </c>
    </row>
    <row r="61" spans="1:3" s="109" customFormat="1" ht="12" customHeight="1">
      <c r="A61" s="465" t="s">
        <v>178</v>
      </c>
      <c r="B61" s="448" t="s">
        <v>306</v>
      </c>
      <c r="C61" s="328"/>
    </row>
    <row r="62" spans="1:3" s="109" customFormat="1" ht="12" customHeight="1">
      <c r="A62" s="466" t="s">
        <v>179</v>
      </c>
      <c r="B62" s="449" t="s">
        <v>431</v>
      </c>
      <c r="C62" s="328">
        <v>4650</v>
      </c>
    </row>
    <row r="63" spans="1:3" s="109" customFormat="1" ht="12" customHeight="1">
      <c r="A63" s="466" t="s">
        <v>230</v>
      </c>
      <c r="B63" s="449" t="s">
        <v>307</v>
      </c>
      <c r="C63" s="328">
        <v>2546</v>
      </c>
    </row>
    <row r="64" spans="1:3" s="109" customFormat="1" ht="12" customHeight="1" thickBot="1">
      <c r="A64" s="467" t="s">
        <v>305</v>
      </c>
      <c r="B64" s="450" t="s">
        <v>308</v>
      </c>
      <c r="C64" s="328"/>
    </row>
    <row r="65" spans="1:3" s="109" customFormat="1" ht="12" customHeight="1" thickBot="1">
      <c r="A65" s="32" t="s">
        <v>26</v>
      </c>
      <c r="B65" s="21" t="s">
        <v>309</v>
      </c>
      <c r="C65" s="329">
        <f>+C8+C15+C22+C29+C37+C49+C55+C60</f>
        <v>758407</v>
      </c>
    </row>
    <row r="66" spans="1:3" s="109" customFormat="1" ht="12" customHeight="1" thickBot="1">
      <c r="A66" s="468" t="s">
        <v>400</v>
      </c>
      <c r="B66" s="318" t="s">
        <v>311</v>
      </c>
      <c r="C66" s="323">
        <f>SUM(C67:C69)</f>
        <v>0</v>
      </c>
    </row>
    <row r="67" spans="1:3" s="109" customFormat="1" ht="12" customHeight="1">
      <c r="A67" s="465" t="s">
        <v>342</v>
      </c>
      <c r="B67" s="448" t="s">
        <v>312</v>
      </c>
      <c r="C67" s="328"/>
    </row>
    <row r="68" spans="1:3" s="109" customFormat="1" ht="12" customHeight="1">
      <c r="A68" s="466" t="s">
        <v>351</v>
      </c>
      <c r="B68" s="449" t="s">
        <v>313</v>
      </c>
      <c r="C68" s="328"/>
    </row>
    <row r="69" spans="1:3" s="109" customFormat="1" ht="12" customHeight="1" thickBot="1">
      <c r="A69" s="467" t="s">
        <v>352</v>
      </c>
      <c r="B69" s="451" t="s">
        <v>314</v>
      </c>
      <c r="C69" s="328"/>
    </row>
    <row r="70" spans="1:3" s="109" customFormat="1" ht="12" customHeight="1" thickBot="1">
      <c r="A70" s="468" t="s">
        <v>315</v>
      </c>
      <c r="B70" s="318" t="s">
        <v>316</v>
      </c>
      <c r="C70" s="323">
        <f>SUM(C71:C74)</f>
        <v>0</v>
      </c>
    </row>
    <row r="71" spans="1:3" s="109" customFormat="1" ht="12" customHeight="1">
      <c r="A71" s="465" t="s">
        <v>146</v>
      </c>
      <c r="B71" s="448" t="s">
        <v>317</v>
      </c>
      <c r="C71" s="328"/>
    </row>
    <row r="72" spans="1:3" s="109" customFormat="1" ht="12" customHeight="1">
      <c r="A72" s="466" t="s">
        <v>147</v>
      </c>
      <c r="B72" s="449" t="s">
        <v>318</v>
      </c>
      <c r="C72" s="328"/>
    </row>
    <row r="73" spans="1:3" s="109" customFormat="1" ht="12" customHeight="1">
      <c r="A73" s="466" t="s">
        <v>343</v>
      </c>
      <c r="B73" s="449" t="s">
        <v>319</v>
      </c>
      <c r="C73" s="328"/>
    </row>
    <row r="74" spans="1:3" s="109" customFormat="1" ht="12" customHeight="1" thickBot="1">
      <c r="A74" s="467" t="s">
        <v>344</v>
      </c>
      <c r="B74" s="450" t="s">
        <v>320</v>
      </c>
      <c r="C74" s="328"/>
    </row>
    <row r="75" spans="1:3" s="109" customFormat="1" ht="12" customHeight="1" thickBot="1">
      <c r="A75" s="468" t="s">
        <v>321</v>
      </c>
      <c r="B75" s="318" t="s">
        <v>322</v>
      </c>
      <c r="C75" s="323">
        <f>SUM(C76:C77)</f>
        <v>151039</v>
      </c>
    </row>
    <row r="76" spans="1:3" s="109" customFormat="1" ht="12" customHeight="1">
      <c r="A76" s="465" t="s">
        <v>345</v>
      </c>
      <c r="B76" s="448" t="s">
        <v>323</v>
      </c>
      <c r="C76" s="328">
        <v>151039</v>
      </c>
    </row>
    <row r="77" spans="1:3" s="109" customFormat="1" ht="12" customHeight="1" thickBot="1">
      <c r="A77" s="467" t="s">
        <v>346</v>
      </c>
      <c r="B77" s="450" t="s">
        <v>324</v>
      </c>
      <c r="C77" s="328"/>
    </row>
    <row r="78" spans="1:3" s="108" customFormat="1" ht="12" customHeight="1" thickBot="1">
      <c r="A78" s="468" t="s">
        <v>325</v>
      </c>
      <c r="B78" s="318" t="s">
        <v>326</v>
      </c>
      <c r="C78" s="323">
        <f>SUM(C79:C81)</f>
        <v>0</v>
      </c>
    </row>
    <row r="79" spans="1:3" s="109" customFormat="1" ht="12" customHeight="1">
      <c r="A79" s="465" t="s">
        <v>347</v>
      </c>
      <c r="B79" s="448" t="s">
        <v>327</v>
      </c>
      <c r="C79" s="328"/>
    </row>
    <row r="80" spans="1:3" s="109" customFormat="1" ht="12" customHeight="1">
      <c r="A80" s="466" t="s">
        <v>348</v>
      </c>
      <c r="B80" s="449" t="s">
        <v>328</v>
      </c>
      <c r="C80" s="328"/>
    </row>
    <row r="81" spans="1:3" s="109" customFormat="1" ht="12" customHeight="1" thickBot="1">
      <c r="A81" s="467" t="s">
        <v>349</v>
      </c>
      <c r="B81" s="450" t="s">
        <v>329</v>
      </c>
      <c r="C81" s="328"/>
    </row>
    <row r="82" spans="1:3" s="109" customFormat="1" ht="12" customHeight="1" thickBot="1">
      <c r="A82" s="468" t="s">
        <v>330</v>
      </c>
      <c r="B82" s="318" t="s">
        <v>350</v>
      </c>
      <c r="C82" s="323">
        <f>SUM(C83:C86)</f>
        <v>0</v>
      </c>
    </row>
    <row r="83" spans="1:3" s="109" customFormat="1" ht="12" customHeight="1">
      <c r="A83" s="469" t="s">
        <v>331</v>
      </c>
      <c r="B83" s="448" t="s">
        <v>332</v>
      </c>
      <c r="C83" s="328"/>
    </row>
    <row r="84" spans="1:3" s="109" customFormat="1" ht="12" customHeight="1">
      <c r="A84" s="470" t="s">
        <v>333</v>
      </c>
      <c r="B84" s="449" t="s">
        <v>334</v>
      </c>
      <c r="C84" s="328"/>
    </row>
    <row r="85" spans="1:3" s="109" customFormat="1" ht="12" customHeight="1">
      <c r="A85" s="470" t="s">
        <v>335</v>
      </c>
      <c r="B85" s="449" t="s">
        <v>336</v>
      </c>
      <c r="C85" s="328"/>
    </row>
    <row r="86" spans="1:3" s="108" customFormat="1" ht="12" customHeight="1" thickBot="1">
      <c r="A86" s="471" t="s">
        <v>337</v>
      </c>
      <c r="B86" s="450" t="s">
        <v>338</v>
      </c>
      <c r="C86" s="328"/>
    </row>
    <row r="87" spans="1:3" s="108" customFormat="1" ht="12" customHeight="1" thickBot="1">
      <c r="A87" s="468" t="s">
        <v>339</v>
      </c>
      <c r="B87" s="318" t="s">
        <v>477</v>
      </c>
      <c r="C87" s="492"/>
    </row>
    <row r="88" spans="1:3" s="108" customFormat="1" ht="12" customHeight="1" thickBot="1">
      <c r="A88" s="468" t="s">
        <v>509</v>
      </c>
      <c r="B88" s="318" t="s">
        <v>340</v>
      </c>
      <c r="C88" s="492"/>
    </row>
    <row r="89" spans="1:3" s="108" customFormat="1" ht="12" customHeight="1" thickBot="1">
      <c r="A89" s="468" t="s">
        <v>510</v>
      </c>
      <c r="B89" s="455" t="s">
        <v>480</v>
      </c>
      <c r="C89" s="329">
        <f>+C66+C70+C75+C78+C82+C88+C87</f>
        <v>151039</v>
      </c>
    </row>
    <row r="90" spans="1:3" s="108" customFormat="1" ht="12" customHeight="1" thickBot="1">
      <c r="A90" s="472" t="s">
        <v>511</v>
      </c>
      <c r="B90" s="456" t="s">
        <v>512</v>
      </c>
      <c r="C90" s="329">
        <f>+C65+C89</f>
        <v>909446</v>
      </c>
    </row>
    <row r="91" spans="1:3" s="109" customFormat="1" ht="15" customHeight="1" thickBot="1">
      <c r="A91" s="264"/>
      <c r="B91" s="265"/>
      <c r="C91" s="393"/>
    </row>
    <row r="92" spans="1:3" s="70" customFormat="1" ht="16.5" customHeight="1" thickBot="1">
      <c r="A92" s="268"/>
      <c r="B92" s="269" t="s">
        <v>57</v>
      </c>
      <c r="C92" s="395"/>
    </row>
    <row r="93" spans="1:3" s="110" customFormat="1" ht="12" customHeight="1" thickBot="1">
      <c r="A93" s="440" t="s">
        <v>18</v>
      </c>
      <c r="B93" s="31" t="s">
        <v>516</v>
      </c>
      <c r="C93" s="322">
        <f>+C94+C95+C96+C97+C98+C111</f>
        <v>685370</v>
      </c>
    </row>
    <row r="94" spans="1:3" ht="12" customHeight="1">
      <c r="A94" s="473" t="s">
        <v>99</v>
      </c>
      <c r="B94" s="10" t="s">
        <v>48</v>
      </c>
      <c r="C94" s="324">
        <v>36290</v>
      </c>
    </row>
    <row r="95" spans="1:3" ht="12" customHeight="1">
      <c r="A95" s="466" t="s">
        <v>100</v>
      </c>
      <c r="B95" s="8" t="s">
        <v>180</v>
      </c>
      <c r="C95" s="325">
        <v>7818</v>
      </c>
    </row>
    <row r="96" spans="1:3" ht="12" customHeight="1">
      <c r="A96" s="466" t="s">
        <v>101</v>
      </c>
      <c r="B96" s="8" t="s">
        <v>136</v>
      </c>
      <c r="C96" s="327">
        <v>103806</v>
      </c>
    </row>
    <row r="97" spans="1:3" ht="12" customHeight="1">
      <c r="A97" s="466" t="s">
        <v>102</v>
      </c>
      <c r="B97" s="11" t="s">
        <v>181</v>
      </c>
      <c r="C97" s="327">
        <v>26405</v>
      </c>
    </row>
    <row r="98" spans="1:3" ht="12" customHeight="1">
      <c r="A98" s="466" t="s">
        <v>113</v>
      </c>
      <c r="B98" s="19" t="s">
        <v>182</v>
      </c>
      <c r="C98" s="327">
        <f>C99+C100+C101+C102+C103+C104+C105+C106+C107+C108+C109+C110</f>
        <v>399406</v>
      </c>
    </row>
    <row r="99" spans="1:3" ht="12" customHeight="1">
      <c r="A99" s="466" t="s">
        <v>103</v>
      </c>
      <c r="B99" s="8" t="s">
        <v>513</v>
      </c>
      <c r="C99" s="327"/>
    </row>
    <row r="100" spans="1:3" ht="12" customHeight="1">
      <c r="A100" s="466" t="s">
        <v>104</v>
      </c>
      <c r="B100" s="162" t="s">
        <v>443</v>
      </c>
      <c r="C100" s="327"/>
    </row>
    <row r="101" spans="1:3" ht="12" customHeight="1">
      <c r="A101" s="466" t="s">
        <v>114</v>
      </c>
      <c r="B101" s="162" t="s">
        <v>442</v>
      </c>
      <c r="C101" s="327"/>
    </row>
    <row r="102" spans="1:3" ht="12" customHeight="1">
      <c r="A102" s="466" t="s">
        <v>115</v>
      </c>
      <c r="B102" s="162" t="s">
        <v>356</v>
      </c>
      <c r="C102" s="327"/>
    </row>
    <row r="103" spans="1:3" ht="12" customHeight="1">
      <c r="A103" s="466" t="s">
        <v>116</v>
      </c>
      <c r="B103" s="163" t="s">
        <v>357</v>
      </c>
      <c r="C103" s="327"/>
    </row>
    <row r="104" spans="1:3" ht="12" customHeight="1">
      <c r="A104" s="466" t="s">
        <v>117</v>
      </c>
      <c r="B104" s="163" t="s">
        <v>358</v>
      </c>
      <c r="C104" s="327"/>
    </row>
    <row r="105" spans="1:3" ht="12" customHeight="1">
      <c r="A105" s="466" t="s">
        <v>119</v>
      </c>
      <c r="B105" s="162" t="s">
        <v>359</v>
      </c>
      <c r="C105" s="327">
        <v>294040</v>
      </c>
    </row>
    <row r="106" spans="1:3" ht="12" customHeight="1">
      <c r="A106" s="466" t="s">
        <v>183</v>
      </c>
      <c r="B106" s="162" t="s">
        <v>360</v>
      </c>
      <c r="C106" s="327"/>
    </row>
    <row r="107" spans="1:3" ht="12" customHeight="1">
      <c r="A107" s="466" t="s">
        <v>354</v>
      </c>
      <c r="B107" s="163" t="s">
        <v>361</v>
      </c>
      <c r="C107" s="327"/>
    </row>
    <row r="108" spans="1:3" ht="12" customHeight="1">
      <c r="A108" s="474" t="s">
        <v>355</v>
      </c>
      <c r="B108" s="164" t="s">
        <v>362</v>
      </c>
      <c r="C108" s="327"/>
    </row>
    <row r="109" spans="1:3" ht="12" customHeight="1">
      <c r="A109" s="466" t="s">
        <v>440</v>
      </c>
      <c r="B109" s="164" t="s">
        <v>363</v>
      </c>
      <c r="C109" s="327"/>
    </row>
    <row r="110" spans="1:3" ht="12" customHeight="1">
      <c r="A110" s="466" t="s">
        <v>441</v>
      </c>
      <c r="B110" s="163" t="s">
        <v>364</v>
      </c>
      <c r="C110" s="325">
        <v>105366</v>
      </c>
    </row>
    <row r="111" spans="1:3" ht="12" customHeight="1">
      <c r="A111" s="466" t="s">
        <v>445</v>
      </c>
      <c r="B111" s="11" t="s">
        <v>49</v>
      </c>
      <c r="C111" s="325">
        <f>C112+C113</f>
        <v>111645</v>
      </c>
    </row>
    <row r="112" spans="1:3" ht="12" customHeight="1">
      <c r="A112" s="467" t="s">
        <v>446</v>
      </c>
      <c r="B112" s="8" t="s">
        <v>514</v>
      </c>
      <c r="C112" s="327">
        <v>20817</v>
      </c>
    </row>
    <row r="113" spans="1:3" ht="12" customHeight="1" thickBot="1">
      <c r="A113" s="475" t="s">
        <v>447</v>
      </c>
      <c r="B113" s="165" t="s">
        <v>515</v>
      </c>
      <c r="C113" s="331">
        <v>90828</v>
      </c>
    </row>
    <row r="114" spans="1:3" ht="12" customHeight="1" thickBot="1">
      <c r="A114" s="32" t="s">
        <v>19</v>
      </c>
      <c r="B114" s="30" t="s">
        <v>365</v>
      </c>
      <c r="C114" s="323">
        <f>+C115+C117+C119</f>
        <v>41777</v>
      </c>
    </row>
    <row r="115" spans="1:3" ht="12" customHeight="1">
      <c r="A115" s="465" t="s">
        <v>105</v>
      </c>
      <c r="B115" s="8" t="s">
        <v>228</v>
      </c>
      <c r="C115" s="326">
        <v>17273</v>
      </c>
    </row>
    <row r="116" spans="1:3" ht="12" customHeight="1">
      <c r="A116" s="465" t="s">
        <v>106</v>
      </c>
      <c r="B116" s="12" t="s">
        <v>369</v>
      </c>
      <c r="C116" s="326"/>
    </row>
    <row r="117" spans="1:3" ht="12" customHeight="1">
      <c r="A117" s="465" t="s">
        <v>107</v>
      </c>
      <c r="B117" s="12" t="s">
        <v>184</v>
      </c>
      <c r="C117" s="325">
        <v>16018</v>
      </c>
    </row>
    <row r="118" spans="1:3" ht="12" customHeight="1">
      <c r="A118" s="465" t="s">
        <v>108</v>
      </c>
      <c r="B118" s="12" t="s">
        <v>370</v>
      </c>
      <c r="C118" s="293"/>
    </row>
    <row r="119" spans="1:3" ht="12" customHeight="1">
      <c r="A119" s="465" t="s">
        <v>109</v>
      </c>
      <c r="B119" s="320" t="s">
        <v>231</v>
      </c>
      <c r="C119" s="293">
        <f>C120+C121+C122+C123+C124+C125+C126+C127</f>
        <v>8486</v>
      </c>
    </row>
    <row r="120" spans="1:3" ht="12" customHeight="1">
      <c r="A120" s="465" t="s">
        <v>118</v>
      </c>
      <c r="B120" s="319" t="s">
        <v>432</v>
      </c>
      <c r="C120" s="293"/>
    </row>
    <row r="121" spans="1:3" ht="12" customHeight="1">
      <c r="A121" s="465" t="s">
        <v>120</v>
      </c>
      <c r="B121" s="444" t="s">
        <v>375</v>
      </c>
      <c r="C121" s="293"/>
    </row>
    <row r="122" spans="1:3" ht="12" customHeight="1">
      <c r="A122" s="465" t="s">
        <v>185</v>
      </c>
      <c r="B122" s="163" t="s">
        <v>358</v>
      </c>
      <c r="C122" s="293"/>
    </row>
    <row r="123" spans="1:3" ht="12" customHeight="1">
      <c r="A123" s="465" t="s">
        <v>186</v>
      </c>
      <c r="B123" s="163" t="s">
        <v>374</v>
      </c>
      <c r="C123" s="293">
        <v>5096</v>
      </c>
    </row>
    <row r="124" spans="1:3" ht="12" customHeight="1">
      <c r="A124" s="465" t="s">
        <v>187</v>
      </c>
      <c r="B124" s="163" t="s">
        <v>373</v>
      </c>
      <c r="C124" s="293"/>
    </row>
    <row r="125" spans="1:3" ht="12" customHeight="1">
      <c r="A125" s="465" t="s">
        <v>366</v>
      </c>
      <c r="B125" s="163" t="s">
        <v>361</v>
      </c>
      <c r="C125" s="293"/>
    </row>
    <row r="126" spans="1:3" ht="12" customHeight="1">
      <c r="A126" s="465" t="s">
        <v>367</v>
      </c>
      <c r="B126" s="163" t="s">
        <v>372</v>
      </c>
      <c r="C126" s="293"/>
    </row>
    <row r="127" spans="1:3" ht="12" customHeight="1" thickBot="1">
      <c r="A127" s="474" t="s">
        <v>368</v>
      </c>
      <c r="B127" s="163" t="s">
        <v>371</v>
      </c>
      <c r="C127" s="295">
        <v>3390</v>
      </c>
    </row>
    <row r="128" spans="1:3" ht="12" customHeight="1" thickBot="1">
      <c r="A128" s="32" t="s">
        <v>20</v>
      </c>
      <c r="B128" s="144" t="s">
        <v>450</v>
      </c>
      <c r="C128" s="323">
        <f>+C93+C114</f>
        <v>727147</v>
      </c>
    </row>
    <row r="129" spans="1:3" ht="12" customHeight="1" thickBot="1">
      <c r="A129" s="32" t="s">
        <v>21</v>
      </c>
      <c r="B129" s="144" t="s">
        <v>451</v>
      </c>
      <c r="C129" s="323">
        <f>+C130+C131+C132</f>
        <v>5554</v>
      </c>
    </row>
    <row r="130" spans="1:3" s="110" customFormat="1" ht="12" customHeight="1">
      <c r="A130" s="465" t="s">
        <v>270</v>
      </c>
      <c r="B130" s="9" t="s">
        <v>519</v>
      </c>
      <c r="C130" s="293">
        <v>1948</v>
      </c>
    </row>
    <row r="131" spans="1:3" ht="12" customHeight="1">
      <c r="A131" s="465" t="s">
        <v>271</v>
      </c>
      <c r="B131" s="9" t="s">
        <v>459</v>
      </c>
      <c r="C131" s="293"/>
    </row>
    <row r="132" spans="1:3" ht="12" customHeight="1" thickBot="1">
      <c r="A132" s="474" t="s">
        <v>272</v>
      </c>
      <c r="B132" s="7" t="s">
        <v>518</v>
      </c>
      <c r="C132" s="293">
        <v>3606</v>
      </c>
    </row>
    <row r="133" spans="1:3" ht="12" customHeight="1" thickBot="1">
      <c r="A133" s="32" t="s">
        <v>22</v>
      </c>
      <c r="B133" s="144" t="s">
        <v>452</v>
      </c>
      <c r="C133" s="323">
        <f>+C134+C135+C136+C137+C138+C139</f>
        <v>0</v>
      </c>
    </row>
    <row r="134" spans="1:3" ht="12" customHeight="1">
      <c r="A134" s="465" t="s">
        <v>92</v>
      </c>
      <c r="B134" s="9" t="s">
        <v>461</v>
      </c>
      <c r="C134" s="293"/>
    </row>
    <row r="135" spans="1:3" ht="12" customHeight="1">
      <c r="A135" s="465" t="s">
        <v>93</v>
      </c>
      <c r="B135" s="9" t="s">
        <v>453</v>
      </c>
      <c r="C135" s="293"/>
    </row>
    <row r="136" spans="1:3" ht="12" customHeight="1">
      <c r="A136" s="465" t="s">
        <v>94</v>
      </c>
      <c r="B136" s="9" t="s">
        <v>454</v>
      </c>
      <c r="C136" s="293"/>
    </row>
    <row r="137" spans="1:3" ht="12" customHeight="1">
      <c r="A137" s="465" t="s">
        <v>172</v>
      </c>
      <c r="B137" s="9" t="s">
        <v>517</v>
      </c>
      <c r="C137" s="293"/>
    </row>
    <row r="138" spans="1:3" ht="12" customHeight="1">
      <c r="A138" s="465" t="s">
        <v>173</v>
      </c>
      <c r="B138" s="9" t="s">
        <v>456</v>
      </c>
      <c r="C138" s="293"/>
    </row>
    <row r="139" spans="1:3" s="110" customFormat="1" ht="12" customHeight="1" thickBot="1">
      <c r="A139" s="474" t="s">
        <v>174</v>
      </c>
      <c r="B139" s="7" t="s">
        <v>457</v>
      </c>
      <c r="C139" s="293"/>
    </row>
    <row r="140" spans="1:3" ht="12" customHeight="1" thickBot="1">
      <c r="A140" s="32" t="s">
        <v>23</v>
      </c>
      <c r="B140" s="144" t="s">
        <v>541</v>
      </c>
      <c r="C140" s="329">
        <f>+C141+C142+C144+C145+C143</f>
        <v>176745</v>
      </c>
    </row>
    <row r="141" spans="1:3" ht="12.75">
      <c r="A141" s="465" t="s">
        <v>95</v>
      </c>
      <c r="B141" s="9" t="s">
        <v>376</v>
      </c>
      <c r="C141" s="293"/>
    </row>
    <row r="142" spans="1:3" ht="12" customHeight="1">
      <c r="A142" s="465" t="s">
        <v>96</v>
      </c>
      <c r="B142" s="9" t="s">
        <v>377</v>
      </c>
      <c r="C142" s="293">
        <v>12594</v>
      </c>
    </row>
    <row r="143" spans="1:3" ht="12" customHeight="1">
      <c r="A143" s="465" t="s">
        <v>290</v>
      </c>
      <c r="B143" s="9" t="s">
        <v>540</v>
      </c>
      <c r="C143" s="293">
        <v>164151</v>
      </c>
    </row>
    <row r="144" spans="1:3" s="110" customFormat="1" ht="12" customHeight="1">
      <c r="A144" s="465" t="s">
        <v>291</v>
      </c>
      <c r="B144" s="9" t="s">
        <v>466</v>
      </c>
      <c r="C144" s="293"/>
    </row>
    <row r="145" spans="1:3" s="110" customFormat="1" ht="12" customHeight="1" thickBot="1">
      <c r="A145" s="474" t="s">
        <v>292</v>
      </c>
      <c r="B145" s="7" t="s">
        <v>396</v>
      </c>
      <c r="C145" s="293"/>
    </row>
    <row r="146" spans="1:3" s="110" customFormat="1" ht="12" customHeight="1" thickBot="1">
      <c r="A146" s="32" t="s">
        <v>24</v>
      </c>
      <c r="B146" s="144" t="s">
        <v>467</v>
      </c>
      <c r="C146" s="332">
        <f>+C147+C148+C149+C150+C151</f>
        <v>0</v>
      </c>
    </row>
    <row r="147" spans="1:3" s="110" customFormat="1" ht="12" customHeight="1">
      <c r="A147" s="465" t="s">
        <v>97</v>
      </c>
      <c r="B147" s="9" t="s">
        <v>462</v>
      </c>
      <c r="C147" s="293"/>
    </row>
    <row r="148" spans="1:3" s="110" customFormat="1" ht="12" customHeight="1">
      <c r="A148" s="465" t="s">
        <v>98</v>
      </c>
      <c r="B148" s="9" t="s">
        <v>469</v>
      </c>
      <c r="C148" s="293"/>
    </row>
    <row r="149" spans="1:3" s="110" customFormat="1" ht="12" customHeight="1">
      <c r="A149" s="465" t="s">
        <v>302</v>
      </c>
      <c r="B149" s="9" t="s">
        <v>464</v>
      </c>
      <c r="C149" s="293"/>
    </row>
    <row r="150" spans="1:3" s="110" customFormat="1" ht="12" customHeight="1">
      <c r="A150" s="465" t="s">
        <v>303</v>
      </c>
      <c r="B150" s="9" t="s">
        <v>520</v>
      </c>
      <c r="C150" s="293"/>
    </row>
    <row r="151" spans="1:3" ht="12.75" customHeight="1" thickBot="1">
      <c r="A151" s="474" t="s">
        <v>468</v>
      </c>
      <c r="B151" s="7" t="s">
        <v>471</v>
      </c>
      <c r="C151" s="295"/>
    </row>
    <row r="152" spans="1:3" ht="12.75" customHeight="1" thickBot="1">
      <c r="A152" s="527" t="s">
        <v>25</v>
      </c>
      <c r="B152" s="144" t="s">
        <v>472</v>
      </c>
      <c r="C152" s="332"/>
    </row>
    <row r="153" spans="1:3" ht="12.75" customHeight="1" thickBot="1">
      <c r="A153" s="527" t="s">
        <v>26</v>
      </c>
      <c r="B153" s="144" t="s">
        <v>473</v>
      </c>
      <c r="C153" s="332"/>
    </row>
    <row r="154" spans="1:3" ht="12" customHeight="1" thickBot="1">
      <c r="A154" s="32" t="s">
        <v>27</v>
      </c>
      <c r="B154" s="144" t="s">
        <v>475</v>
      </c>
      <c r="C154" s="458">
        <f>+C129+C133+C140+C146+C152+C153</f>
        <v>182299</v>
      </c>
    </row>
    <row r="155" spans="1:3" ht="15" customHeight="1" thickBot="1">
      <c r="A155" s="476" t="s">
        <v>28</v>
      </c>
      <c r="B155" s="410" t="s">
        <v>474</v>
      </c>
      <c r="C155" s="458">
        <f>+C128+C154</f>
        <v>909446</v>
      </c>
    </row>
    <row r="156" spans="1:3" ht="13.5" thickBot="1">
      <c r="A156" s="418"/>
      <c r="B156" s="419"/>
      <c r="C156" s="420"/>
    </row>
    <row r="157" spans="1:3" ht="15" customHeight="1" thickBot="1">
      <c r="A157" s="273" t="s">
        <v>521</v>
      </c>
      <c r="B157" s="274"/>
      <c r="C157" s="141">
        <v>10</v>
      </c>
    </row>
    <row r="158" spans="1:3" ht="14.25" customHeight="1" thickBot="1">
      <c r="A158" s="273" t="s">
        <v>202</v>
      </c>
      <c r="B158" s="274"/>
      <c r="C158" s="141">
        <v>15</v>
      </c>
    </row>
    <row r="160" ht="12.75">
      <c r="C160" s="707">
        <f>C155-C90</f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2" horizontalDpi="600" verticalDpi="600" orientation="portrait" paperSize="9" scale="58" r:id="rId1"/>
  <headerFooter alignWithMargins="0">
    <oddFooter>&amp;C&amp;P</oddFooter>
  </headerFooter>
  <rowBreaks count="1" manualBreakCount="1">
    <brk id="90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2" sqref="C2"/>
    </sheetView>
  </sheetViews>
  <sheetFormatPr defaultColWidth="9.00390625" defaultRowHeight="12.75"/>
  <cols>
    <col min="1" max="1" width="13.875" style="271" customWidth="1"/>
    <col min="2" max="2" width="79.125" style="272" customWidth="1"/>
    <col min="3" max="3" width="25.00390625" style="272" customWidth="1"/>
    <col min="4" max="16384" width="9.375" style="272" customWidth="1"/>
  </cols>
  <sheetData>
    <row r="1" spans="1:3" s="251" customFormat="1" ht="21" customHeight="1" thickBot="1">
      <c r="A1" s="250"/>
      <c r="B1" s="252"/>
      <c r="C1" s="485" t="s">
        <v>939</v>
      </c>
    </row>
    <row r="2" spans="1:3" s="486" customFormat="1" ht="36">
      <c r="A2" s="438" t="s">
        <v>200</v>
      </c>
      <c r="B2" s="384" t="s">
        <v>564</v>
      </c>
      <c r="C2" s="398" t="s">
        <v>59</v>
      </c>
    </row>
    <row r="3" spans="1:3" s="486" customFormat="1" ht="24.75" thickBot="1">
      <c r="A3" s="479" t="s">
        <v>199</v>
      </c>
      <c r="B3" s="385" t="s">
        <v>404</v>
      </c>
      <c r="C3" s="399"/>
    </row>
    <row r="4" spans="1:3" s="487" customFormat="1" ht="15.75" customHeight="1" thickBot="1">
      <c r="A4" s="254"/>
      <c r="B4" s="254"/>
      <c r="C4" s="255" t="s">
        <v>54</v>
      </c>
    </row>
    <row r="5" spans="1:3" ht="13.5" thickBot="1">
      <c r="A5" s="439" t="s">
        <v>201</v>
      </c>
      <c r="B5" s="256" t="s">
        <v>563</v>
      </c>
      <c r="C5" s="257" t="s">
        <v>55</v>
      </c>
    </row>
    <row r="6" spans="1:3" s="488" customFormat="1" ht="12.75" customHeight="1" thickBot="1">
      <c r="A6" s="223"/>
      <c r="B6" s="224" t="s">
        <v>495</v>
      </c>
      <c r="C6" s="225" t="s">
        <v>496</v>
      </c>
    </row>
    <row r="7" spans="1:3" s="488" customFormat="1" ht="15.75" customHeight="1" thickBot="1">
      <c r="A7" s="258"/>
      <c r="B7" s="259" t="s">
        <v>56</v>
      </c>
      <c r="C7" s="260"/>
    </row>
    <row r="8" spans="1:3" s="400" customFormat="1" ht="12" customHeight="1" thickBot="1">
      <c r="A8" s="223" t="s">
        <v>18</v>
      </c>
      <c r="B8" s="261" t="s">
        <v>522</v>
      </c>
      <c r="C8" s="343">
        <f>SUM(C9:C19)</f>
        <v>2176</v>
      </c>
    </row>
    <row r="9" spans="1:3" s="400" customFormat="1" ht="12" customHeight="1">
      <c r="A9" s="480" t="s">
        <v>99</v>
      </c>
      <c r="B9" s="10" t="s">
        <v>279</v>
      </c>
      <c r="C9" s="389"/>
    </row>
    <row r="10" spans="1:3" s="400" customFormat="1" ht="12" customHeight="1">
      <c r="A10" s="481" t="s">
        <v>100</v>
      </c>
      <c r="B10" s="8" t="s">
        <v>280</v>
      </c>
      <c r="C10" s="341">
        <v>205</v>
      </c>
    </row>
    <row r="11" spans="1:3" s="400" customFormat="1" ht="12" customHeight="1">
      <c r="A11" s="481" t="s">
        <v>101</v>
      </c>
      <c r="B11" s="8" t="s">
        <v>281</v>
      </c>
      <c r="C11" s="341">
        <v>1230</v>
      </c>
    </row>
    <row r="12" spans="1:3" s="400" customFormat="1" ht="12" customHeight="1">
      <c r="A12" s="481" t="s">
        <v>102</v>
      </c>
      <c r="B12" s="8" t="s">
        <v>282</v>
      </c>
      <c r="C12" s="341"/>
    </row>
    <row r="13" spans="1:3" s="400" customFormat="1" ht="12" customHeight="1">
      <c r="A13" s="481" t="s">
        <v>145</v>
      </c>
      <c r="B13" s="8" t="s">
        <v>283</v>
      </c>
      <c r="C13" s="341"/>
    </row>
    <row r="14" spans="1:3" s="400" customFormat="1" ht="12" customHeight="1">
      <c r="A14" s="481" t="s">
        <v>103</v>
      </c>
      <c r="B14" s="8" t="s">
        <v>405</v>
      </c>
      <c r="C14" s="341">
        <v>387</v>
      </c>
    </row>
    <row r="15" spans="1:3" s="400" customFormat="1" ht="12" customHeight="1">
      <c r="A15" s="481" t="s">
        <v>104</v>
      </c>
      <c r="B15" s="7" t="s">
        <v>406</v>
      </c>
      <c r="C15" s="341">
        <v>350</v>
      </c>
    </row>
    <row r="16" spans="1:3" s="400" customFormat="1" ht="12" customHeight="1">
      <c r="A16" s="481" t="s">
        <v>114</v>
      </c>
      <c r="B16" s="8" t="s">
        <v>286</v>
      </c>
      <c r="C16" s="390">
        <v>2</v>
      </c>
    </row>
    <row r="17" spans="1:3" s="489" customFormat="1" ht="12" customHeight="1">
      <c r="A17" s="481" t="s">
        <v>115</v>
      </c>
      <c r="B17" s="8" t="s">
        <v>287</v>
      </c>
      <c r="C17" s="341"/>
    </row>
    <row r="18" spans="1:3" s="489" customFormat="1" ht="12" customHeight="1">
      <c r="A18" s="481" t="s">
        <v>116</v>
      </c>
      <c r="B18" s="8" t="s">
        <v>438</v>
      </c>
      <c r="C18" s="342"/>
    </row>
    <row r="19" spans="1:3" s="489" customFormat="1" ht="12" customHeight="1" thickBot="1">
      <c r="A19" s="481" t="s">
        <v>117</v>
      </c>
      <c r="B19" s="7" t="s">
        <v>288</v>
      </c>
      <c r="C19" s="342">
        <v>2</v>
      </c>
    </row>
    <row r="20" spans="1:3" s="400" customFormat="1" ht="12" customHeight="1" thickBot="1">
      <c r="A20" s="223" t="s">
        <v>19</v>
      </c>
      <c r="B20" s="261" t="s">
        <v>407</v>
      </c>
      <c r="C20" s="343">
        <f>SUM(C21:C23)</f>
        <v>16174</v>
      </c>
    </row>
    <row r="21" spans="1:3" s="489" customFormat="1" ht="12" customHeight="1">
      <c r="A21" s="481" t="s">
        <v>105</v>
      </c>
      <c r="B21" s="9" t="s">
        <v>260</v>
      </c>
      <c r="C21" s="341"/>
    </row>
    <row r="22" spans="1:3" s="489" customFormat="1" ht="12" customHeight="1">
      <c r="A22" s="481" t="s">
        <v>106</v>
      </c>
      <c r="B22" s="8" t="s">
        <v>408</v>
      </c>
      <c r="C22" s="341"/>
    </row>
    <row r="23" spans="1:3" s="489" customFormat="1" ht="12" customHeight="1">
      <c r="A23" s="481" t="s">
        <v>107</v>
      </c>
      <c r="B23" s="8" t="s">
        <v>409</v>
      </c>
      <c r="C23" s="341">
        <v>16174</v>
      </c>
    </row>
    <row r="24" spans="1:3" s="489" customFormat="1" ht="12" customHeight="1" thickBot="1">
      <c r="A24" s="481" t="s">
        <v>108</v>
      </c>
      <c r="B24" s="8" t="s">
        <v>523</v>
      </c>
      <c r="C24" s="341"/>
    </row>
    <row r="25" spans="1:3" s="489" customFormat="1" ht="12" customHeight="1" thickBot="1">
      <c r="A25" s="231" t="s">
        <v>20</v>
      </c>
      <c r="B25" s="144" t="s">
        <v>171</v>
      </c>
      <c r="C25" s="370">
        <v>5</v>
      </c>
    </row>
    <row r="26" spans="1:3" s="489" customFormat="1" ht="12" customHeight="1" thickBot="1">
      <c r="A26" s="231" t="s">
        <v>21</v>
      </c>
      <c r="B26" s="144" t="s">
        <v>524</v>
      </c>
      <c r="C26" s="343">
        <f>+C27+C28+C29</f>
        <v>0</v>
      </c>
    </row>
    <row r="27" spans="1:3" s="489" customFormat="1" ht="12" customHeight="1">
      <c r="A27" s="482" t="s">
        <v>270</v>
      </c>
      <c r="B27" s="483" t="s">
        <v>265</v>
      </c>
      <c r="C27" s="89"/>
    </row>
    <row r="28" spans="1:3" s="489" customFormat="1" ht="12" customHeight="1">
      <c r="A28" s="482" t="s">
        <v>271</v>
      </c>
      <c r="B28" s="483" t="s">
        <v>408</v>
      </c>
      <c r="C28" s="341"/>
    </row>
    <row r="29" spans="1:3" s="489" customFormat="1" ht="12" customHeight="1">
      <c r="A29" s="482" t="s">
        <v>272</v>
      </c>
      <c r="B29" s="484" t="s">
        <v>411</v>
      </c>
      <c r="C29" s="341"/>
    </row>
    <row r="30" spans="1:3" s="489" customFormat="1" ht="12" customHeight="1" thickBot="1">
      <c r="A30" s="481" t="s">
        <v>273</v>
      </c>
      <c r="B30" s="161" t="s">
        <v>525</v>
      </c>
      <c r="C30" s="96"/>
    </row>
    <row r="31" spans="1:3" s="489" customFormat="1" ht="12" customHeight="1" thickBot="1">
      <c r="A31" s="231" t="s">
        <v>22</v>
      </c>
      <c r="B31" s="144" t="s">
        <v>412</v>
      </c>
      <c r="C31" s="343">
        <f>+C32+C33+C34</f>
        <v>0</v>
      </c>
    </row>
    <row r="32" spans="1:3" s="489" customFormat="1" ht="12" customHeight="1">
      <c r="A32" s="482" t="s">
        <v>92</v>
      </c>
      <c r="B32" s="483" t="s">
        <v>293</v>
      </c>
      <c r="C32" s="89"/>
    </row>
    <row r="33" spans="1:3" s="489" customFormat="1" ht="12" customHeight="1">
      <c r="A33" s="482" t="s">
        <v>93</v>
      </c>
      <c r="B33" s="484" t="s">
        <v>294</v>
      </c>
      <c r="C33" s="344"/>
    </row>
    <row r="34" spans="1:3" s="489" customFormat="1" ht="12" customHeight="1" thickBot="1">
      <c r="A34" s="481" t="s">
        <v>94</v>
      </c>
      <c r="B34" s="161" t="s">
        <v>295</v>
      </c>
      <c r="C34" s="96"/>
    </row>
    <row r="35" spans="1:3" s="400" customFormat="1" ht="12" customHeight="1" thickBot="1">
      <c r="A35" s="231" t="s">
        <v>23</v>
      </c>
      <c r="B35" s="144" t="s">
        <v>381</v>
      </c>
      <c r="C35" s="370"/>
    </row>
    <row r="36" spans="1:3" s="400" customFormat="1" ht="12" customHeight="1" thickBot="1">
      <c r="A36" s="231" t="s">
        <v>24</v>
      </c>
      <c r="B36" s="144" t="s">
        <v>413</v>
      </c>
      <c r="C36" s="391"/>
    </row>
    <row r="37" spans="1:3" s="400" customFormat="1" ht="12" customHeight="1" thickBot="1">
      <c r="A37" s="223" t="s">
        <v>25</v>
      </c>
      <c r="B37" s="144" t="s">
        <v>414</v>
      </c>
      <c r="C37" s="392">
        <f>+C8+C20+C25+C26+C31+C35+C36</f>
        <v>18355</v>
      </c>
    </row>
    <row r="38" spans="1:3" s="400" customFormat="1" ht="12" customHeight="1" thickBot="1">
      <c r="A38" s="262" t="s">
        <v>26</v>
      </c>
      <c r="B38" s="144" t="s">
        <v>415</v>
      </c>
      <c r="C38" s="392">
        <f>+C39+C40+C41</f>
        <v>129940</v>
      </c>
    </row>
    <row r="39" spans="1:3" s="400" customFormat="1" ht="12" customHeight="1">
      <c r="A39" s="482" t="s">
        <v>416</v>
      </c>
      <c r="B39" s="483" t="s">
        <v>238</v>
      </c>
      <c r="C39" s="89">
        <v>187</v>
      </c>
    </row>
    <row r="40" spans="1:3" s="400" customFormat="1" ht="12" customHeight="1">
      <c r="A40" s="482" t="s">
        <v>417</v>
      </c>
      <c r="B40" s="484" t="s">
        <v>2</v>
      </c>
      <c r="C40" s="344"/>
    </row>
    <row r="41" spans="1:3" s="489" customFormat="1" ht="12" customHeight="1" thickBot="1">
      <c r="A41" s="481" t="s">
        <v>418</v>
      </c>
      <c r="B41" s="161" t="s">
        <v>419</v>
      </c>
      <c r="C41" s="96">
        <v>129753</v>
      </c>
    </row>
    <row r="42" spans="1:3" s="489" customFormat="1" ht="15" customHeight="1" thickBot="1">
      <c r="A42" s="262" t="s">
        <v>27</v>
      </c>
      <c r="B42" s="263" t="s">
        <v>420</v>
      </c>
      <c r="C42" s="395">
        <f>+C37+C38</f>
        <v>148295</v>
      </c>
    </row>
    <row r="43" spans="1:3" s="489" customFormat="1" ht="15" customHeight="1">
      <c r="A43" s="264"/>
      <c r="B43" s="265"/>
      <c r="C43" s="393"/>
    </row>
    <row r="44" spans="1:3" ht="13.5" thickBot="1">
      <c r="A44" s="266"/>
      <c r="B44" s="267"/>
      <c r="C44" s="394"/>
    </row>
    <row r="45" spans="1:3" s="488" customFormat="1" ht="16.5" customHeight="1" thickBot="1">
      <c r="A45" s="268"/>
      <c r="B45" s="269" t="s">
        <v>57</v>
      </c>
      <c r="C45" s="395"/>
    </row>
    <row r="46" spans="1:3" s="490" customFormat="1" ht="12" customHeight="1" thickBot="1">
      <c r="A46" s="231" t="s">
        <v>18</v>
      </c>
      <c r="B46" s="144" t="s">
        <v>421</v>
      </c>
      <c r="C46" s="343">
        <f>SUM(C47:C51)</f>
        <v>146612</v>
      </c>
    </row>
    <row r="47" spans="1:3" ht="12" customHeight="1">
      <c r="A47" s="481" t="s">
        <v>99</v>
      </c>
      <c r="B47" s="9" t="s">
        <v>48</v>
      </c>
      <c r="C47" s="89">
        <v>92456</v>
      </c>
    </row>
    <row r="48" spans="1:3" ht="12" customHeight="1">
      <c r="A48" s="481" t="s">
        <v>100</v>
      </c>
      <c r="B48" s="8" t="s">
        <v>180</v>
      </c>
      <c r="C48" s="92">
        <v>25149</v>
      </c>
    </row>
    <row r="49" spans="1:3" ht="12" customHeight="1">
      <c r="A49" s="481" t="s">
        <v>101</v>
      </c>
      <c r="B49" s="8" t="s">
        <v>136</v>
      </c>
      <c r="C49" s="92">
        <v>29007</v>
      </c>
    </row>
    <row r="50" spans="1:3" ht="12" customHeight="1">
      <c r="A50" s="481" t="s">
        <v>102</v>
      </c>
      <c r="B50" s="8" t="s">
        <v>181</v>
      </c>
      <c r="C50" s="92"/>
    </row>
    <row r="51" spans="1:3" ht="12" customHeight="1" thickBot="1">
      <c r="A51" s="481" t="s">
        <v>145</v>
      </c>
      <c r="B51" s="8" t="s">
        <v>182</v>
      </c>
      <c r="C51" s="92"/>
    </row>
    <row r="52" spans="1:3" ht="12" customHeight="1" thickBot="1">
      <c r="A52" s="231" t="s">
        <v>19</v>
      </c>
      <c r="B52" s="144" t="s">
        <v>422</v>
      </c>
      <c r="C52" s="343">
        <f>SUM(C53:C55)</f>
        <v>1683</v>
      </c>
    </row>
    <row r="53" spans="1:3" s="490" customFormat="1" ht="12" customHeight="1">
      <c r="A53" s="481" t="s">
        <v>105</v>
      </c>
      <c r="B53" s="9" t="s">
        <v>228</v>
      </c>
      <c r="C53" s="89">
        <v>1683</v>
      </c>
    </row>
    <row r="54" spans="1:3" ht="12" customHeight="1">
      <c r="A54" s="481" t="s">
        <v>106</v>
      </c>
      <c r="B54" s="8" t="s">
        <v>184</v>
      </c>
      <c r="C54" s="92"/>
    </row>
    <row r="55" spans="1:3" ht="12" customHeight="1">
      <c r="A55" s="481" t="s">
        <v>107</v>
      </c>
      <c r="B55" s="8" t="s">
        <v>58</v>
      </c>
      <c r="C55" s="92"/>
    </row>
    <row r="56" spans="1:3" ht="12" customHeight="1" thickBot="1">
      <c r="A56" s="481" t="s">
        <v>108</v>
      </c>
      <c r="B56" s="8" t="s">
        <v>526</v>
      </c>
      <c r="C56" s="92"/>
    </row>
    <row r="57" spans="1:3" ht="12" customHeight="1" thickBot="1">
      <c r="A57" s="231" t="s">
        <v>20</v>
      </c>
      <c r="B57" s="144" t="s">
        <v>13</v>
      </c>
      <c r="C57" s="370"/>
    </row>
    <row r="58" spans="1:3" ht="15" customHeight="1" thickBot="1">
      <c r="A58" s="231" t="s">
        <v>21</v>
      </c>
      <c r="B58" s="270" t="s">
        <v>530</v>
      </c>
      <c r="C58" s="396">
        <f>+C46+C52+C57</f>
        <v>148295</v>
      </c>
    </row>
    <row r="59" ht="13.5" thickBot="1">
      <c r="C59" s="397"/>
    </row>
    <row r="60" spans="1:3" ht="15" customHeight="1" thickBot="1">
      <c r="A60" s="273" t="s">
        <v>521</v>
      </c>
      <c r="B60" s="274"/>
      <c r="C60" s="141">
        <v>31</v>
      </c>
    </row>
    <row r="61" spans="1:3" ht="14.25" customHeight="1" thickBot="1">
      <c r="A61" s="273" t="s">
        <v>202</v>
      </c>
      <c r="B61" s="274"/>
      <c r="C61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B9" sqref="B9"/>
    </sheetView>
  </sheetViews>
  <sheetFormatPr defaultColWidth="9.00390625" defaultRowHeight="12.75"/>
  <cols>
    <col min="1" max="1" width="13.875" style="271" customWidth="1"/>
    <col min="2" max="2" width="73.125" style="272" customWidth="1"/>
    <col min="3" max="3" width="20.375" style="272" customWidth="1"/>
    <col min="4" max="16384" width="9.375" style="272" customWidth="1"/>
  </cols>
  <sheetData>
    <row r="1" spans="1:3" s="251" customFormat="1" ht="21" customHeight="1" thickBot="1">
      <c r="A1" s="250"/>
      <c r="B1" s="252"/>
      <c r="C1" s="485" t="s">
        <v>940</v>
      </c>
    </row>
    <row r="2" spans="1:3" s="486" customFormat="1" ht="36">
      <c r="A2" s="438" t="s">
        <v>200</v>
      </c>
      <c r="B2" s="384" t="s">
        <v>565</v>
      </c>
      <c r="C2" s="398" t="s">
        <v>60</v>
      </c>
    </row>
    <row r="3" spans="1:3" s="486" customFormat="1" ht="24.75" thickBot="1">
      <c r="A3" s="479" t="s">
        <v>199</v>
      </c>
      <c r="B3" s="385" t="s">
        <v>404</v>
      </c>
      <c r="C3" s="399"/>
    </row>
    <row r="4" spans="1:3" s="487" customFormat="1" ht="15.75" customHeight="1" thickBot="1">
      <c r="A4" s="254"/>
      <c r="B4" s="254"/>
      <c r="C4" s="255" t="s">
        <v>54</v>
      </c>
    </row>
    <row r="5" spans="1:3" ht="13.5" thickBot="1">
      <c r="A5" s="439" t="s">
        <v>201</v>
      </c>
      <c r="B5" s="256" t="s">
        <v>563</v>
      </c>
      <c r="C5" s="257" t="s">
        <v>55</v>
      </c>
    </row>
    <row r="6" spans="1:3" s="488" customFormat="1" ht="12.75" customHeight="1" thickBot="1">
      <c r="A6" s="223"/>
      <c r="B6" s="224" t="s">
        <v>495</v>
      </c>
      <c r="C6" s="225" t="s">
        <v>496</v>
      </c>
    </row>
    <row r="7" spans="1:3" s="488" customFormat="1" ht="15.75" customHeight="1" thickBot="1">
      <c r="A7" s="258"/>
      <c r="B7" s="259" t="s">
        <v>56</v>
      </c>
      <c r="C7" s="260"/>
    </row>
    <row r="8" spans="1:3" s="400" customFormat="1" ht="12" customHeight="1" thickBot="1">
      <c r="A8" s="223" t="s">
        <v>18</v>
      </c>
      <c r="B8" s="261" t="s">
        <v>522</v>
      </c>
      <c r="C8" s="343">
        <f>SUM(C9:C19)</f>
        <v>652</v>
      </c>
    </row>
    <row r="9" spans="1:3" s="400" customFormat="1" ht="12" customHeight="1">
      <c r="A9" s="480" t="s">
        <v>99</v>
      </c>
      <c r="B9" s="10" t="s">
        <v>279</v>
      </c>
      <c r="C9" s="389"/>
    </row>
    <row r="10" spans="1:3" s="400" customFormat="1" ht="12" customHeight="1">
      <c r="A10" s="481" t="s">
        <v>100</v>
      </c>
      <c r="B10" s="8" t="s">
        <v>280</v>
      </c>
      <c r="C10" s="341">
        <v>450</v>
      </c>
    </row>
    <row r="11" spans="1:3" s="400" customFormat="1" ht="12" customHeight="1">
      <c r="A11" s="481" t="s">
        <v>101</v>
      </c>
      <c r="B11" s="8" t="s">
        <v>281</v>
      </c>
      <c r="C11" s="341"/>
    </row>
    <row r="12" spans="1:3" s="400" customFormat="1" ht="12" customHeight="1">
      <c r="A12" s="481" t="s">
        <v>102</v>
      </c>
      <c r="B12" s="8" t="s">
        <v>282</v>
      </c>
      <c r="C12" s="341">
        <v>200</v>
      </c>
    </row>
    <row r="13" spans="1:3" s="400" customFormat="1" ht="12" customHeight="1">
      <c r="A13" s="481" t="s">
        <v>145</v>
      </c>
      <c r="B13" s="8" t="s">
        <v>283</v>
      </c>
      <c r="C13" s="341"/>
    </row>
    <row r="14" spans="1:3" s="400" customFormat="1" ht="12" customHeight="1">
      <c r="A14" s="481" t="s">
        <v>103</v>
      </c>
      <c r="B14" s="8" t="s">
        <v>405</v>
      </c>
      <c r="C14" s="341"/>
    </row>
    <row r="15" spans="1:3" s="400" customFormat="1" ht="12" customHeight="1">
      <c r="A15" s="481" t="s">
        <v>104</v>
      </c>
      <c r="B15" s="7" t="s">
        <v>406</v>
      </c>
      <c r="C15" s="341"/>
    </row>
    <row r="16" spans="1:3" s="400" customFormat="1" ht="12" customHeight="1">
      <c r="A16" s="481" t="s">
        <v>114</v>
      </c>
      <c r="B16" s="8" t="s">
        <v>286</v>
      </c>
      <c r="C16" s="390">
        <v>1</v>
      </c>
    </row>
    <row r="17" spans="1:3" s="489" customFormat="1" ht="12" customHeight="1">
      <c r="A17" s="481" t="s">
        <v>115</v>
      </c>
      <c r="B17" s="8" t="s">
        <v>287</v>
      </c>
      <c r="C17" s="341"/>
    </row>
    <row r="18" spans="1:3" s="489" customFormat="1" ht="12" customHeight="1">
      <c r="A18" s="481" t="s">
        <v>116</v>
      </c>
      <c r="B18" s="8" t="s">
        <v>438</v>
      </c>
      <c r="C18" s="342"/>
    </row>
    <row r="19" spans="1:3" s="489" customFormat="1" ht="12" customHeight="1" thickBot="1">
      <c r="A19" s="481" t="s">
        <v>117</v>
      </c>
      <c r="B19" s="7" t="s">
        <v>288</v>
      </c>
      <c r="C19" s="342">
        <v>1</v>
      </c>
    </row>
    <row r="20" spans="1:3" s="400" customFormat="1" ht="12" customHeight="1" thickBot="1">
      <c r="A20" s="223" t="s">
        <v>19</v>
      </c>
      <c r="B20" s="261" t="s">
        <v>407</v>
      </c>
      <c r="C20" s="343">
        <f>SUM(C21:C23)</f>
        <v>0</v>
      </c>
    </row>
    <row r="21" spans="1:3" s="489" customFormat="1" ht="12" customHeight="1">
      <c r="A21" s="481" t="s">
        <v>105</v>
      </c>
      <c r="B21" s="9" t="s">
        <v>260</v>
      </c>
      <c r="C21" s="341"/>
    </row>
    <row r="22" spans="1:3" s="489" customFormat="1" ht="12" customHeight="1">
      <c r="A22" s="481" t="s">
        <v>106</v>
      </c>
      <c r="B22" s="8" t="s">
        <v>408</v>
      </c>
      <c r="C22" s="341"/>
    </row>
    <row r="23" spans="1:3" s="489" customFormat="1" ht="12" customHeight="1">
      <c r="A23" s="481" t="s">
        <v>107</v>
      </c>
      <c r="B23" s="8" t="s">
        <v>409</v>
      </c>
      <c r="C23" s="341"/>
    </row>
    <row r="24" spans="1:3" s="489" customFormat="1" ht="12" customHeight="1" thickBot="1">
      <c r="A24" s="481" t="s">
        <v>108</v>
      </c>
      <c r="B24" s="8" t="s">
        <v>527</v>
      </c>
      <c r="C24" s="341"/>
    </row>
    <row r="25" spans="1:3" s="489" customFormat="1" ht="12" customHeight="1" thickBot="1">
      <c r="A25" s="231" t="s">
        <v>20</v>
      </c>
      <c r="B25" s="144" t="s">
        <v>171</v>
      </c>
      <c r="C25" s="370"/>
    </row>
    <row r="26" spans="1:3" s="489" customFormat="1" ht="12" customHeight="1" thickBot="1">
      <c r="A26" s="231" t="s">
        <v>21</v>
      </c>
      <c r="B26" s="144" t="s">
        <v>410</v>
      </c>
      <c r="C26" s="343">
        <f>+C27+C28</f>
        <v>0</v>
      </c>
    </row>
    <row r="27" spans="1:3" s="489" customFormat="1" ht="12" customHeight="1">
      <c r="A27" s="482" t="s">
        <v>270</v>
      </c>
      <c r="B27" s="483" t="s">
        <v>408</v>
      </c>
      <c r="C27" s="89"/>
    </row>
    <row r="28" spans="1:3" s="489" customFormat="1" ht="12" customHeight="1">
      <c r="A28" s="482" t="s">
        <v>271</v>
      </c>
      <c r="B28" s="484" t="s">
        <v>411</v>
      </c>
      <c r="C28" s="344"/>
    </row>
    <row r="29" spans="1:3" s="489" customFormat="1" ht="12" customHeight="1" thickBot="1">
      <c r="A29" s="481" t="s">
        <v>272</v>
      </c>
      <c r="B29" s="161" t="s">
        <v>528</v>
      </c>
      <c r="C29" s="96"/>
    </row>
    <row r="30" spans="1:3" s="489" customFormat="1" ht="12" customHeight="1" thickBot="1">
      <c r="A30" s="231" t="s">
        <v>22</v>
      </c>
      <c r="B30" s="144" t="s">
        <v>412</v>
      </c>
      <c r="C30" s="343">
        <f>+C31+C32+C33</f>
        <v>0</v>
      </c>
    </row>
    <row r="31" spans="1:3" s="489" customFormat="1" ht="12" customHeight="1">
      <c r="A31" s="482" t="s">
        <v>92</v>
      </c>
      <c r="B31" s="483" t="s">
        <v>293</v>
      </c>
      <c r="C31" s="89"/>
    </row>
    <row r="32" spans="1:3" s="489" customFormat="1" ht="12" customHeight="1">
      <c r="A32" s="482" t="s">
        <v>93</v>
      </c>
      <c r="B32" s="484" t="s">
        <v>294</v>
      </c>
      <c r="C32" s="344"/>
    </row>
    <row r="33" spans="1:3" s="489" customFormat="1" ht="12" customHeight="1" thickBot="1">
      <c r="A33" s="481" t="s">
        <v>94</v>
      </c>
      <c r="B33" s="161" t="s">
        <v>295</v>
      </c>
      <c r="C33" s="96"/>
    </row>
    <row r="34" spans="1:3" s="400" customFormat="1" ht="12" customHeight="1" thickBot="1">
      <c r="A34" s="231" t="s">
        <v>23</v>
      </c>
      <c r="B34" s="144" t="s">
        <v>381</v>
      </c>
      <c r="C34" s="370"/>
    </row>
    <row r="35" spans="1:3" s="400" customFormat="1" ht="12" customHeight="1" thickBot="1">
      <c r="A35" s="231" t="s">
        <v>24</v>
      </c>
      <c r="B35" s="144" t="s">
        <v>413</v>
      </c>
      <c r="C35" s="391"/>
    </row>
    <row r="36" spans="1:3" s="400" customFormat="1" ht="12" customHeight="1" thickBot="1">
      <c r="A36" s="223" t="s">
        <v>25</v>
      </c>
      <c r="B36" s="144" t="s">
        <v>529</v>
      </c>
      <c r="C36" s="392">
        <f>+C8+C20+C25+C26+C30+C34+C35</f>
        <v>652</v>
      </c>
    </row>
    <row r="37" spans="1:3" s="400" customFormat="1" ht="12" customHeight="1" thickBot="1">
      <c r="A37" s="262" t="s">
        <v>26</v>
      </c>
      <c r="B37" s="144" t="s">
        <v>415</v>
      </c>
      <c r="C37" s="392">
        <f>+C38+C39+C40</f>
        <v>20004</v>
      </c>
    </row>
    <row r="38" spans="1:3" s="400" customFormat="1" ht="12" customHeight="1">
      <c r="A38" s="482" t="s">
        <v>416</v>
      </c>
      <c r="B38" s="483" t="s">
        <v>238</v>
      </c>
      <c r="C38" s="89">
        <v>517</v>
      </c>
    </row>
    <row r="39" spans="1:3" s="400" customFormat="1" ht="12" customHeight="1">
      <c r="A39" s="482" t="s">
        <v>417</v>
      </c>
      <c r="B39" s="484" t="s">
        <v>2</v>
      </c>
      <c r="C39" s="344"/>
    </row>
    <row r="40" spans="1:3" s="489" customFormat="1" ht="12" customHeight="1" thickBot="1">
      <c r="A40" s="481" t="s">
        <v>418</v>
      </c>
      <c r="B40" s="161" t="s">
        <v>419</v>
      </c>
      <c r="C40" s="96">
        <v>19487</v>
      </c>
    </row>
    <row r="41" spans="1:3" s="489" customFormat="1" ht="15" customHeight="1" thickBot="1">
      <c r="A41" s="262" t="s">
        <v>27</v>
      </c>
      <c r="B41" s="263" t="s">
        <v>420</v>
      </c>
      <c r="C41" s="395">
        <f>+C36+C37</f>
        <v>20656</v>
      </c>
    </row>
    <row r="42" spans="1:3" s="489" customFormat="1" ht="15" customHeight="1">
      <c r="A42" s="264"/>
      <c r="B42" s="265"/>
      <c r="C42" s="393"/>
    </row>
    <row r="43" spans="1:3" ht="13.5" thickBot="1">
      <c r="A43" s="266"/>
      <c r="B43" s="267"/>
      <c r="C43" s="394"/>
    </row>
    <row r="44" spans="1:3" s="488" customFormat="1" ht="16.5" customHeight="1" thickBot="1">
      <c r="A44" s="268"/>
      <c r="B44" s="269" t="s">
        <v>57</v>
      </c>
      <c r="C44" s="395"/>
    </row>
    <row r="45" spans="1:3" s="490" customFormat="1" ht="12" customHeight="1" thickBot="1">
      <c r="A45" s="231" t="s">
        <v>18</v>
      </c>
      <c r="B45" s="144" t="s">
        <v>421</v>
      </c>
      <c r="C45" s="343">
        <f>SUM(C46:C50)</f>
        <v>19335</v>
      </c>
    </row>
    <row r="46" spans="1:3" ht="12" customHeight="1">
      <c r="A46" s="481" t="s">
        <v>99</v>
      </c>
      <c r="B46" s="9" t="s">
        <v>48</v>
      </c>
      <c r="C46" s="89">
        <v>9183</v>
      </c>
    </row>
    <row r="47" spans="1:3" ht="12" customHeight="1">
      <c r="A47" s="481" t="s">
        <v>100</v>
      </c>
      <c r="B47" s="8" t="s">
        <v>180</v>
      </c>
      <c r="C47" s="92">
        <v>2281</v>
      </c>
    </row>
    <row r="48" spans="1:3" ht="12" customHeight="1">
      <c r="A48" s="481" t="s">
        <v>101</v>
      </c>
      <c r="B48" s="8" t="s">
        <v>136</v>
      </c>
      <c r="C48" s="92">
        <v>7871</v>
      </c>
    </row>
    <row r="49" spans="1:3" ht="12" customHeight="1">
      <c r="A49" s="481" t="s">
        <v>102</v>
      </c>
      <c r="B49" s="8" t="s">
        <v>181</v>
      </c>
      <c r="C49" s="92"/>
    </row>
    <row r="50" spans="1:3" ht="12" customHeight="1" thickBot="1">
      <c r="A50" s="481" t="s">
        <v>145</v>
      </c>
      <c r="B50" s="8" t="s">
        <v>182</v>
      </c>
      <c r="C50" s="92"/>
    </row>
    <row r="51" spans="1:3" ht="12" customHeight="1" thickBot="1">
      <c r="A51" s="231" t="s">
        <v>19</v>
      </c>
      <c r="B51" s="144" t="s">
        <v>422</v>
      </c>
      <c r="C51" s="343">
        <f>SUM(C52:C54)</f>
        <v>1321</v>
      </c>
    </row>
    <row r="52" spans="1:3" s="490" customFormat="1" ht="12" customHeight="1">
      <c r="A52" s="481" t="s">
        <v>105</v>
      </c>
      <c r="B52" s="9" t="s">
        <v>228</v>
      </c>
      <c r="C52" s="89">
        <v>1321</v>
      </c>
    </row>
    <row r="53" spans="1:3" ht="12" customHeight="1">
      <c r="A53" s="481" t="s">
        <v>106</v>
      </c>
      <c r="B53" s="8" t="s">
        <v>184</v>
      </c>
      <c r="C53" s="92"/>
    </row>
    <row r="54" spans="1:3" ht="12" customHeight="1">
      <c r="A54" s="481" t="s">
        <v>107</v>
      </c>
      <c r="B54" s="8" t="s">
        <v>58</v>
      </c>
      <c r="C54" s="92"/>
    </row>
    <row r="55" spans="1:3" ht="12" customHeight="1" thickBot="1">
      <c r="A55" s="481" t="s">
        <v>108</v>
      </c>
      <c r="B55" s="8" t="s">
        <v>526</v>
      </c>
      <c r="C55" s="92"/>
    </row>
    <row r="56" spans="1:3" ht="15" customHeight="1" thickBot="1">
      <c r="A56" s="231" t="s">
        <v>20</v>
      </c>
      <c r="B56" s="144" t="s">
        <v>13</v>
      </c>
      <c r="C56" s="370"/>
    </row>
    <row r="57" spans="1:3" ht="13.5" thickBot="1">
      <c r="A57" s="231" t="s">
        <v>21</v>
      </c>
      <c r="B57" s="270" t="s">
        <v>530</v>
      </c>
      <c r="C57" s="396">
        <f>+C45+C51+C56</f>
        <v>20656</v>
      </c>
    </row>
    <row r="58" ht="15" customHeight="1" thickBot="1">
      <c r="C58" s="397"/>
    </row>
    <row r="59" spans="1:3" ht="14.25" customHeight="1" thickBot="1">
      <c r="A59" s="273" t="s">
        <v>521</v>
      </c>
      <c r="B59" s="274"/>
      <c r="C59" s="141">
        <v>6</v>
      </c>
    </row>
    <row r="60" spans="1:3" ht="13.5" thickBot="1">
      <c r="A60" s="273" t="s">
        <v>202</v>
      </c>
      <c r="B60" s="274"/>
      <c r="C60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B8" sqref="B8"/>
    </sheetView>
  </sheetViews>
  <sheetFormatPr defaultColWidth="9.00390625" defaultRowHeight="12.75"/>
  <cols>
    <col min="1" max="1" width="13.875" style="271" customWidth="1"/>
    <col min="2" max="2" width="79.125" style="272" customWidth="1"/>
    <col min="3" max="3" width="25.00390625" style="272" customWidth="1"/>
    <col min="4" max="16384" width="9.375" style="272" customWidth="1"/>
  </cols>
  <sheetData>
    <row r="1" spans="1:3" s="251" customFormat="1" ht="21" customHeight="1" thickBot="1">
      <c r="A1" s="250"/>
      <c r="B1" s="252"/>
      <c r="C1" s="485" t="s">
        <v>941</v>
      </c>
    </row>
    <row r="2" spans="1:3" s="486" customFormat="1" ht="36">
      <c r="A2" s="438" t="s">
        <v>200</v>
      </c>
      <c r="B2" s="384" t="s">
        <v>566</v>
      </c>
      <c r="C2" s="398" t="s">
        <v>433</v>
      </c>
    </row>
    <row r="3" spans="1:3" s="486" customFormat="1" ht="24.75" thickBot="1">
      <c r="A3" s="479" t="s">
        <v>199</v>
      </c>
      <c r="B3" s="385" t="s">
        <v>404</v>
      </c>
      <c r="C3" s="399"/>
    </row>
    <row r="4" spans="1:3" s="487" customFormat="1" ht="15.75" customHeight="1" thickBot="1">
      <c r="A4" s="254"/>
      <c r="B4" s="254"/>
      <c r="C4" s="255" t="s">
        <v>54</v>
      </c>
    </row>
    <row r="5" spans="1:3" ht="13.5" thickBot="1">
      <c r="A5" s="439" t="s">
        <v>201</v>
      </c>
      <c r="B5" s="256" t="s">
        <v>563</v>
      </c>
      <c r="C5" s="257" t="s">
        <v>55</v>
      </c>
    </row>
    <row r="6" spans="1:3" s="488" customFormat="1" ht="12.75" customHeight="1" thickBot="1">
      <c r="A6" s="223"/>
      <c r="B6" s="224" t="s">
        <v>495</v>
      </c>
      <c r="C6" s="225" t="s">
        <v>496</v>
      </c>
    </row>
    <row r="7" spans="1:3" s="488" customFormat="1" ht="15.75" customHeight="1" thickBot="1">
      <c r="A7" s="258"/>
      <c r="B7" s="259" t="s">
        <v>56</v>
      </c>
      <c r="C7" s="260"/>
    </row>
    <row r="8" spans="1:3" s="400" customFormat="1" ht="12" customHeight="1" thickBot="1">
      <c r="A8" s="223" t="s">
        <v>18</v>
      </c>
      <c r="B8" s="261" t="s">
        <v>522</v>
      </c>
      <c r="C8" s="343">
        <f>SUM(C9:C19)</f>
        <v>381</v>
      </c>
    </row>
    <row r="9" spans="1:3" s="400" customFormat="1" ht="12" customHeight="1">
      <c r="A9" s="480" t="s">
        <v>99</v>
      </c>
      <c r="B9" s="10" t="s">
        <v>279</v>
      </c>
      <c r="C9" s="389">
        <v>20</v>
      </c>
    </row>
    <row r="10" spans="1:3" s="400" customFormat="1" ht="12" customHeight="1">
      <c r="A10" s="481" t="s">
        <v>100</v>
      </c>
      <c r="B10" s="8" t="s">
        <v>280</v>
      </c>
      <c r="C10" s="341">
        <v>350</v>
      </c>
    </row>
    <row r="11" spans="1:3" s="400" customFormat="1" ht="12" customHeight="1">
      <c r="A11" s="481" t="s">
        <v>101</v>
      </c>
      <c r="B11" s="8" t="s">
        <v>281</v>
      </c>
      <c r="C11" s="341"/>
    </row>
    <row r="12" spans="1:3" s="400" customFormat="1" ht="12" customHeight="1">
      <c r="A12" s="481" t="s">
        <v>102</v>
      </c>
      <c r="B12" s="8" t="s">
        <v>282</v>
      </c>
      <c r="C12" s="341"/>
    </row>
    <row r="13" spans="1:3" s="400" customFormat="1" ht="12" customHeight="1">
      <c r="A13" s="481" t="s">
        <v>145</v>
      </c>
      <c r="B13" s="8" t="s">
        <v>283</v>
      </c>
      <c r="C13" s="341"/>
    </row>
    <row r="14" spans="1:3" s="400" customFormat="1" ht="12" customHeight="1">
      <c r="A14" s="481" t="s">
        <v>103</v>
      </c>
      <c r="B14" s="8" t="s">
        <v>405</v>
      </c>
      <c r="C14" s="341"/>
    </row>
    <row r="15" spans="1:3" s="400" customFormat="1" ht="12" customHeight="1">
      <c r="A15" s="481" t="s">
        <v>104</v>
      </c>
      <c r="B15" s="7" t="s">
        <v>406</v>
      </c>
      <c r="C15" s="341"/>
    </row>
    <row r="16" spans="1:3" s="400" customFormat="1" ht="12" customHeight="1">
      <c r="A16" s="481" t="s">
        <v>114</v>
      </c>
      <c r="B16" s="8" t="s">
        <v>286</v>
      </c>
      <c r="C16" s="390"/>
    </row>
    <row r="17" spans="1:3" s="489" customFormat="1" ht="12" customHeight="1">
      <c r="A17" s="481" t="s">
        <v>115</v>
      </c>
      <c r="B17" s="8" t="s">
        <v>287</v>
      </c>
      <c r="C17" s="341"/>
    </row>
    <row r="18" spans="1:3" s="489" customFormat="1" ht="12" customHeight="1">
      <c r="A18" s="481" t="s">
        <v>116</v>
      </c>
      <c r="B18" s="8" t="s">
        <v>438</v>
      </c>
      <c r="C18" s="342"/>
    </row>
    <row r="19" spans="1:3" s="489" customFormat="1" ht="12" customHeight="1" thickBot="1">
      <c r="A19" s="481" t="s">
        <v>117</v>
      </c>
      <c r="B19" s="7" t="s">
        <v>288</v>
      </c>
      <c r="C19" s="342">
        <v>11</v>
      </c>
    </row>
    <row r="20" spans="1:3" s="400" customFormat="1" ht="12" customHeight="1" thickBot="1">
      <c r="A20" s="223" t="s">
        <v>19</v>
      </c>
      <c r="B20" s="261" t="s">
        <v>407</v>
      </c>
      <c r="C20" s="343">
        <f>SUM(C21:C23)</f>
        <v>0</v>
      </c>
    </row>
    <row r="21" spans="1:3" s="489" customFormat="1" ht="12" customHeight="1">
      <c r="A21" s="481" t="s">
        <v>105</v>
      </c>
      <c r="B21" s="9" t="s">
        <v>260</v>
      </c>
      <c r="C21" s="341"/>
    </row>
    <row r="22" spans="1:3" s="489" customFormat="1" ht="12" customHeight="1">
      <c r="A22" s="481" t="s">
        <v>106</v>
      </c>
      <c r="B22" s="8" t="s">
        <v>408</v>
      </c>
      <c r="C22" s="341"/>
    </row>
    <row r="23" spans="1:3" s="489" customFormat="1" ht="12" customHeight="1">
      <c r="A23" s="481" t="s">
        <v>107</v>
      </c>
      <c r="B23" s="8" t="s">
        <v>409</v>
      </c>
      <c r="C23" s="341"/>
    </row>
    <row r="24" spans="1:3" s="489" customFormat="1" ht="12" customHeight="1" thickBot="1">
      <c r="A24" s="481" t="s">
        <v>108</v>
      </c>
      <c r="B24" s="8" t="s">
        <v>527</v>
      </c>
      <c r="C24" s="341"/>
    </row>
    <row r="25" spans="1:3" s="489" customFormat="1" ht="12" customHeight="1" thickBot="1">
      <c r="A25" s="231" t="s">
        <v>20</v>
      </c>
      <c r="B25" s="144" t="s">
        <v>171</v>
      </c>
      <c r="C25" s="370"/>
    </row>
    <row r="26" spans="1:3" s="489" customFormat="1" ht="12" customHeight="1" thickBot="1">
      <c r="A26" s="231" t="s">
        <v>21</v>
      </c>
      <c r="B26" s="144" t="s">
        <v>410</v>
      </c>
      <c r="C26" s="343">
        <f>+C27+C28</f>
        <v>0</v>
      </c>
    </row>
    <row r="27" spans="1:3" s="489" customFormat="1" ht="12" customHeight="1">
      <c r="A27" s="482" t="s">
        <v>270</v>
      </c>
      <c r="B27" s="483" t="s">
        <v>408</v>
      </c>
      <c r="C27" s="89"/>
    </row>
    <row r="28" spans="1:3" s="489" customFormat="1" ht="12" customHeight="1">
      <c r="A28" s="482" t="s">
        <v>271</v>
      </c>
      <c r="B28" s="484" t="s">
        <v>411</v>
      </c>
      <c r="C28" s="344"/>
    </row>
    <row r="29" spans="1:3" s="489" customFormat="1" ht="12" customHeight="1" thickBot="1">
      <c r="A29" s="481" t="s">
        <v>272</v>
      </c>
      <c r="B29" s="161" t="s">
        <v>528</v>
      </c>
      <c r="C29" s="96"/>
    </row>
    <row r="30" spans="1:3" s="489" customFormat="1" ht="12" customHeight="1" thickBot="1">
      <c r="A30" s="231" t="s">
        <v>22</v>
      </c>
      <c r="B30" s="144" t="s">
        <v>412</v>
      </c>
      <c r="C30" s="343">
        <f>+C31+C32+C33</f>
        <v>0</v>
      </c>
    </row>
    <row r="31" spans="1:3" s="489" customFormat="1" ht="12" customHeight="1">
      <c r="A31" s="482" t="s">
        <v>92</v>
      </c>
      <c r="B31" s="483" t="s">
        <v>293</v>
      </c>
      <c r="C31" s="89"/>
    </row>
    <row r="32" spans="1:3" s="489" customFormat="1" ht="12" customHeight="1">
      <c r="A32" s="482" t="s">
        <v>93</v>
      </c>
      <c r="B32" s="484" t="s">
        <v>294</v>
      </c>
      <c r="C32" s="344"/>
    </row>
    <row r="33" spans="1:3" s="489" customFormat="1" ht="12" customHeight="1" thickBot="1">
      <c r="A33" s="481" t="s">
        <v>94</v>
      </c>
      <c r="B33" s="161" t="s">
        <v>295</v>
      </c>
      <c r="C33" s="96"/>
    </row>
    <row r="34" spans="1:3" s="400" customFormat="1" ht="12" customHeight="1" thickBot="1">
      <c r="A34" s="231" t="s">
        <v>23</v>
      </c>
      <c r="B34" s="144" t="s">
        <v>381</v>
      </c>
      <c r="C34" s="370"/>
    </row>
    <row r="35" spans="1:3" s="400" customFormat="1" ht="12" customHeight="1" thickBot="1">
      <c r="A35" s="231" t="s">
        <v>24</v>
      </c>
      <c r="B35" s="144" t="s">
        <v>413</v>
      </c>
      <c r="C35" s="391"/>
    </row>
    <row r="36" spans="1:3" s="400" customFormat="1" ht="12" customHeight="1" thickBot="1">
      <c r="A36" s="223" t="s">
        <v>25</v>
      </c>
      <c r="B36" s="144" t="s">
        <v>529</v>
      </c>
      <c r="C36" s="392">
        <f>+C8+C20+C25+C26+C30+C34+C35</f>
        <v>381</v>
      </c>
    </row>
    <row r="37" spans="1:3" s="400" customFormat="1" ht="12" customHeight="1" thickBot="1">
      <c r="A37" s="262" t="s">
        <v>26</v>
      </c>
      <c r="B37" s="144" t="s">
        <v>415</v>
      </c>
      <c r="C37" s="392">
        <f>+C38+C39+C40</f>
        <v>15308</v>
      </c>
    </row>
    <row r="38" spans="1:3" s="400" customFormat="1" ht="12" customHeight="1">
      <c r="A38" s="482" t="s">
        <v>416</v>
      </c>
      <c r="B38" s="483" t="s">
        <v>238</v>
      </c>
      <c r="C38" s="89">
        <v>397</v>
      </c>
    </row>
    <row r="39" spans="1:3" s="400" customFormat="1" ht="12" customHeight="1">
      <c r="A39" s="482" t="s">
        <v>417</v>
      </c>
      <c r="B39" s="484" t="s">
        <v>2</v>
      </c>
      <c r="C39" s="344"/>
    </row>
    <row r="40" spans="1:3" s="489" customFormat="1" ht="12" customHeight="1" thickBot="1">
      <c r="A40" s="481" t="s">
        <v>418</v>
      </c>
      <c r="B40" s="161" t="s">
        <v>419</v>
      </c>
      <c r="C40" s="96">
        <v>14911</v>
      </c>
    </row>
    <row r="41" spans="1:3" s="489" customFormat="1" ht="15" customHeight="1" thickBot="1">
      <c r="A41" s="262" t="s">
        <v>27</v>
      </c>
      <c r="B41" s="263" t="s">
        <v>420</v>
      </c>
      <c r="C41" s="395">
        <f>+C36+C37</f>
        <v>15689</v>
      </c>
    </row>
    <row r="42" spans="1:3" s="489" customFormat="1" ht="15" customHeight="1">
      <c r="A42" s="264"/>
      <c r="B42" s="265"/>
      <c r="C42" s="393"/>
    </row>
    <row r="43" spans="1:3" ht="13.5" thickBot="1">
      <c r="A43" s="266"/>
      <c r="B43" s="267"/>
      <c r="C43" s="394"/>
    </row>
    <row r="44" spans="1:3" s="488" customFormat="1" ht="16.5" customHeight="1" thickBot="1">
      <c r="A44" s="268"/>
      <c r="B44" s="269" t="s">
        <v>57</v>
      </c>
      <c r="C44" s="395"/>
    </row>
    <row r="45" spans="1:3" s="490" customFormat="1" ht="12" customHeight="1" thickBot="1">
      <c r="A45" s="231" t="s">
        <v>18</v>
      </c>
      <c r="B45" s="144" t="s">
        <v>421</v>
      </c>
      <c r="C45" s="343">
        <f>SUM(C46:C50)</f>
        <v>15244</v>
      </c>
    </row>
    <row r="46" spans="1:3" ht="12" customHeight="1">
      <c r="A46" s="481" t="s">
        <v>99</v>
      </c>
      <c r="B46" s="9" t="s">
        <v>48</v>
      </c>
      <c r="C46" s="89">
        <v>5484</v>
      </c>
    </row>
    <row r="47" spans="1:3" ht="12" customHeight="1">
      <c r="A47" s="481" t="s">
        <v>100</v>
      </c>
      <c r="B47" s="8" t="s">
        <v>180</v>
      </c>
      <c r="C47" s="92">
        <v>1360</v>
      </c>
    </row>
    <row r="48" spans="1:3" ht="12" customHeight="1">
      <c r="A48" s="481" t="s">
        <v>101</v>
      </c>
      <c r="B48" s="8" t="s">
        <v>136</v>
      </c>
      <c r="C48" s="92">
        <v>8400</v>
      </c>
    </row>
    <row r="49" spans="1:3" ht="12" customHeight="1">
      <c r="A49" s="481" t="s">
        <v>102</v>
      </c>
      <c r="B49" s="8" t="s">
        <v>181</v>
      </c>
      <c r="C49" s="92"/>
    </row>
    <row r="50" spans="1:3" ht="12" customHeight="1" thickBot="1">
      <c r="A50" s="481" t="s">
        <v>145</v>
      </c>
      <c r="B50" s="8" t="s">
        <v>182</v>
      </c>
      <c r="C50" s="92"/>
    </row>
    <row r="51" spans="1:3" ht="12" customHeight="1" thickBot="1">
      <c r="A51" s="231" t="s">
        <v>19</v>
      </c>
      <c r="B51" s="144" t="s">
        <v>422</v>
      </c>
      <c r="C51" s="343">
        <f>SUM(C52:C54)</f>
        <v>445</v>
      </c>
    </row>
    <row r="52" spans="1:3" s="490" customFormat="1" ht="12" customHeight="1">
      <c r="A52" s="481" t="s">
        <v>105</v>
      </c>
      <c r="B52" s="9" t="s">
        <v>228</v>
      </c>
      <c r="C52" s="89">
        <v>445</v>
      </c>
    </row>
    <row r="53" spans="1:3" ht="12" customHeight="1">
      <c r="A53" s="481" t="s">
        <v>106</v>
      </c>
      <c r="B53" s="8" t="s">
        <v>184</v>
      </c>
      <c r="C53" s="92"/>
    </row>
    <row r="54" spans="1:3" ht="12" customHeight="1">
      <c r="A54" s="481" t="s">
        <v>107</v>
      </c>
      <c r="B54" s="8" t="s">
        <v>58</v>
      </c>
      <c r="C54" s="92"/>
    </row>
    <row r="55" spans="1:3" ht="12" customHeight="1" thickBot="1">
      <c r="A55" s="481" t="s">
        <v>108</v>
      </c>
      <c r="B55" s="8" t="s">
        <v>526</v>
      </c>
      <c r="C55" s="92"/>
    </row>
    <row r="56" spans="1:3" ht="15" customHeight="1" thickBot="1">
      <c r="A56" s="231" t="s">
        <v>20</v>
      </c>
      <c r="B56" s="144" t="s">
        <v>13</v>
      </c>
      <c r="C56" s="370"/>
    </row>
    <row r="57" spans="1:3" ht="13.5" thickBot="1">
      <c r="A57" s="231" t="s">
        <v>21</v>
      </c>
      <c r="B57" s="270" t="s">
        <v>530</v>
      </c>
      <c r="C57" s="396">
        <f>+C45+C51+C56</f>
        <v>15689</v>
      </c>
    </row>
    <row r="58" ht="15" customHeight="1" thickBot="1">
      <c r="C58" s="397"/>
    </row>
    <row r="59" spans="1:3" ht="14.25" customHeight="1" thickBot="1">
      <c r="A59" s="273" t="s">
        <v>521</v>
      </c>
      <c r="B59" s="274"/>
      <c r="C59" s="141">
        <v>2</v>
      </c>
    </row>
    <row r="60" spans="1:3" ht="13.5" thickBot="1">
      <c r="A60" s="273" t="s">
        <v>202</v>
      </c>
      <c r="B60" s="274"/>
      <c r="C60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D2" sqref="D2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792" t="s">
        <v>3</v>
      </c>
      <c r="B1" s="792"/>
      <c r="C1" s="792"/>
      <c r="D1" s="792"/>
      <c r="E1" s="792"/>
      <c r="F1" s="792"/>
      <c r="G1" s="792"/>
    </row>
    <row r="3" spans="1:7" s="184" customFormat="1" ht="27" customHeight="1">
      <c r="A3" s="182" t="s">
        <v>206</v>
      </c>
      <c r="B3" s="183"/>
      <c r="C3" s="791" t="s">
        <v>207</v>
      </c>
      <c r="D3" s="791"/>
      <c r="E3" s="791"/>
      <c r="F3" s="791"/>
      <c r="G3" s="791"/>
    </row>
    <row r="4" spans="1:7" s="184" customFormat="1" ht="15.75">
      <c r="A4" s="183"/>
      <c r="B4" s="183"/>
      <c r="C4" s="183"/>
      <c r="D4" s="183"/>
      <c r="E4" s="183"/>
      <c r="F4" s="183"/>
      <c r="G4" s="183"/>
    </row>
    <row r="5" spans="1:7" s="184" customFormat="1" ht="24.75" customHeight="1">
      <c r="A5" s="182" t="s">
        <v>208</v>
      </c>
      <c r="B5" s="183"/>
      <c r="C5" s="791" t="s">
        <v>207</v>
      </c>
      <c r="D5" s="791"/>
      <c r="E5" s="791"/>
      <c r="F5" s="791"/>
      <c r="G5" s="183"/>
    </row>
    <row r="6" spans="1:7" s="185" customFormat="1" ht="12.75">
      <c r="A6" s="235"/>
      <c r="B6" s="235"/>
      <c r="C6" s="235"/>
      <c r="D6" s="235"/>
      <c r="E6" s="235"/>
      <c r="F6" s="235"/>
      <c r="G6" s="235"/>
    </row>
    <row r="7" spans="1:7" s="186" customFormat="1" ht="15" customHeight="1">
      <c r="A7" s="291" t="s">
        <v>209</v>
      </c>
      <c r="B7" s="290"/>
      <c r="C7" s="290"/>
      <c r="D7" s="276"/>
      <c r="E7" s="276"/>
      <c r="F7" s="276"/>
      <c r="G7" s="276"/>
    </row>
    <row r="8" spans="1:7" s="186" customFormat="1" ht="15" customHeight="1" thickBot="1">
      <c r="A8" s="291" t="s">
        <v>210</v>
      </c>
      <c r="B8" s="276"/>
      <c r="C8" s="276"/>
      <c r="D8" s="276"/>
      <c r="E8" s="276"/>
      <c r="F8" s="276"/>
      <c r="G8" s="276"/>
    </row>
    <row r="9" spans="1:7" s="88" customFormat="1" ht="42" customHeight="1" thickBot="1">
      <c r="A9" s="220" t="s">
        <v>16</v>
      </c>
      <c r="B9" s="221" t="s">
        <v>211</v>
      </c>
      <c r="C9" s="221" t="s">
        <v>212</v>
      </c>
      <c r="D9" s="221" t="s">
        <v>213</v>
      </c>
      <c r="E9" s="221" t="s">
        <v>214</v>
      </c>
      <c r="F9" s="221" t="s">
        <v>215</v>
      </c>
      <c r="G9" s="222" t="s">
        <v>52</v>
      </c>
    </row>
    <row r="10" spans="1:7" ht="24" customHeight="1">
      <c r="A10" s="277" t="s">
        <v>18</v>
      </c>
      <c r="B10" s="229" t="s">
        <v>216</v>
      </c>
      <c r="C10" s="187"/>
      <c r="D10" s="187"/>
      <c r="E10" s="187"/>
      <c r="F10" s="187"/>
      <c r="G10" s="278">
        <f>SUM(C10:F10)</f>
        <v>0</v>
      </c>
    </row>
    <row r="11" spans="1:7" ht="24" customHeight="1">
      <c r="A11" s="279" t="s">
        <v>19</v>
      </c>
      <c r="B11" s="230" t="s">
        <v>217</v>
      </c>
      <c r="C11" s="188"/>
      <c r="D11" s="188"/>
      <c r="E11" s="188"/>
      <c r="F11" s="188"/>
      <c r="G11" s="280">
        <f aca="true" t="shared" si="0" ref="G11:G16">SUM(C11:F11)</f>
        <v>0</v>
      </c>
    </row>
    <row r="12" spans="1:7" ht="24" customHeight="1">
      <c r="A12" s="279" t="s">
        <v>20</v>
      </c>
      <c r="B12" s="230" t="s">
        <v>218</v>
      </c>
      <c r="C12" s="188"/>
      <c r="D12" s="188"/>
      <c r="E12" s="188"/>
      <c r="F12" s="188"/>
      <c r="G12" s="280">
        <f t="shared" si="0"/>
        <v>0</v>
      </c>
    </row>
    <row r="13" spans="1:7" ht="24" customHeight="1">
      <c r="A13" s="279" t="s">
        <v>21</v>
      </c>
      <c r="B13" s="230" t="s">
        <v>219</v>
      </c>
      <c r="C13" s="188"/>
      <c r="D13" s="188"/>
      <c r="E13" s="188"/>
      <c r="F13" s="188"/>
      <c r="G13" s="280">
        <f t="shared" si="0"/>
        <v>0</v>
      </c>
    </row>
    <row r="14" spans="1:7" ht="24" customHeight="1">
      <c r="A14" s="279" t="s">
        <v>22</v>
      </c>
      <c r="B14" s="230" t="s">
        <v>220</v>
      </c>
      <c r="C14" s="188"/>
      <c r="D14" s="188"/>
      <c r="E14" s="188"/>
      <c r="F14" s="188"/>
      <c r="G14" s="280">
        <f t="shared" si="0"/>
        <v>0</v>
      </c>
    </row>
    <row r="15" spans="1:7" ht="24" customHeight="1" thickBot="1">
      <c r="A15" s="281" t="s">
        <v>23</v>
      </c>
      <c r="B15" s="282" t="s">
        <v>221</v>
      </c>
      <c r="C15" s="189"/>
      <c r="D15" s="189"/>
      <c r="E15" s="189"/>
      <c r="F15" s="189"/>
      <c r="G15" s="283">
        <f t="shared" si="0"/>
        <v>0</v>
      </c>
    </row>
    <row r="16" spans="1:7" s="190" customFormat="1" ht="24" customHeight="1" thickBot="1">
      <c r="A16" s="284" t="s">
        <v>24</v>
      </c>
      <c r="B16" s="285" t="s">
        <v>52</v>
      </c>
      <c r="C16" s="286">
        <f>SUM(C10:C15)</f>
        <v>0</v>
      </c>
      <c r="D16" s="286">
        <f>SUM(D10:D15)</f>
        <v>0</v>
      </c>
      <c r="E16" s="286">
        <f>SUM(E10:E15)</f>
        <v>0</v>
      </c>
      <c r="F16" s="286">
        <f>SUM(F10:F15)</f>
        <v>0</v>
      </c>
      <c r="G16" s="287">
        <f t="shared" si="0"/>
        <v>0</v>
      </c>
    </row>
    <row r="17" spans="1:7" s="185" customFormat="1" ht="12.75">
      <c r="A17" s="235"/>
      <c r="B17" s="235"/>
      <c r="C17" s="235"/>
      <c r="D17" s="235"/>
      <c r="E17" s="235"/>
      <c r="F17" s="235"/>
      <c r="G17" s="235"/>
    </row>
    <row r="18" spans="1:7" s="185" customFormat="1" ht="12.75">
      <c r="A18" s="235"/>
      <c r="B18" s="235"/>
      <c r="C18" s="235"/>
      <c r="D18" s="235"/>
      <c r="E18" s="235"/>
      <c r="F18" s="235"/>
      <c r="G18" s="235"/>
    </row>
    <row r="19" spans="1:7" s="185" customFormat="1" ht="12.75">
      <c r="A19" s="235"/>
      <c r="B19" s="235"/>
      <c r="C19" s="235"/>
      <c r="D19" s="235"/>
      <c r="E19" s="235"/>
      <c r="F19" s="235"/>
      <c r="G19" s="235"/>
    </row>
    <row r="20" spans="1:7" s="185" customFormat="1" ht="15.75">
      <c r="A20" s="184" t="str">
        <f>+CONCATENATE("......................, ",LEFT(ÖSSZEFÜGGÉSEK!A5,4),". .......................... hó ..... nap")</f>
        <v>......................, 2016. .......................... hó ..... nap</v>
      </c>
      <c r="B20" s="235"/>
      <c r="C20" s="235"/>
      <c r="D20" s="235"/>
      <c r="E20" s="235"/>
      <c r="F20" s="235"/>
      <c r="G20" s="235"/>
    </row>
    <row r="21" spans="1:7" s="185" customFormat="1" ht="12.75">
      <c r="A21" s="235"/>
      <c r="B21" s="235"/>
      <c r="C21" s="235"/>
      <c r="D21" s="235"/>
      <c r="E21" s="235"/>
      <c r="F21" s="235"/>
      <c r="G21" s="235"/>
    </row>
    <row r="22" spans="1:7" ht="12.75">
      <c r="A22" s="235"/>
      <c r="B22" s="235"/>
      <c r="C22" s="235"/>
      <c r="D22" s="235"/>
      <c r="E22" s="235"/>
      <c r="F22" s="235"/>
      <c r="G22" s="235"/>
    </row>
    <row r="23" spans="1:7" ht="12.75">
      <c r="A23" s="235"/>
      <c r="B23" s="235"/>
      <c r="C23" s="185"/>
      <c r="D23" s="185"/>
      <c r="E23" s="185"/>
      <c r="F23" s="185"/>
      <c r="G23" s="235"/>
    </row>
    <row r="24" spans="1:7" ht="13.5">
      <c r="A24" s="235"/>
      <c r="B24" s="235"/>
      <c r="C24" s="288"/>
      <c r="D24" s="289" t="s">
        <v>222</v>
      </c>
      <c r="E24" s="289"/>
      <c r="F24" s="288"/>
      <c r="G24" s="235"/>
    </row>
    <row r="25" spans="3:6" ht="13.5">
      <c r="C25" s="191"/>
      <c r="D25" s="192"/>
      <c r="E25" s="192"/>
      <c r="F25" s="191"/>
    </row>
    <row r="26" spans="3:6" ht="13.5">
      <c r="C26" s="191"/>
      <c r="D26" s="192"/>
      <c r="E26" s="192"/>
      <c r="F26" s="19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3/2016.(III.5.)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9"/>
  <sheetViews>
    <sheetView tabSelected="1" view="pageLayout" zoomScaleNormal="110" zoomScaleSheetLayoutView="100" workbookViewId="0" topLeftCell="A58">
      <selection activeCell="C3" sqref="C3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16384" width="9.375" style="445" customWidth="1"/>
  </cols>
  <sheetData>
    <row r="1" spans="1:3" ht="15.75" customHeight="1">
      <c r="A1" s="745" t="s">
        <v>15</v>
      </c>
      <c r="B1" s="745"/>
      <c r="C1" s="745"/>
    </row>
    <row r="2" spans="1:3" ht="15.75" customHeight="1" thickBot="1">
      <c r="A2" s="746" t="s">
        <v>149</v>
      </c>
      <c r="B2" s="746"/>
      <c r="C2" s="333" t="s">
        <v>229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46" customFormat="1" ht="12" customHeight="1" thickBot="1">
      <c r="A4" s="440"/>
      <c r="B4" s="441" t="s">
        <v>495</v>
      </c>
      <c r="C4" s="442" t="s">
        <v>496</v>
      </c>
    </row>
    <row r="5" spans="1:3" s="447" customFormat="1" ht="12" customHeight="1" thickBot="1">
      <c r="A5" s="20" t="s">
        <v>18</v>
      </c>
      <c r="B5" s="21" t="s">
        <v>254</v>
      </c>
      <c r="C5" s="323">
        <f>+C6+C7+C8+C9+C10+C11</f>
        <v>363357</v>
      </c>
    </row>
    <row r="6" spans="1:3" s="447" customFormat="1" ht="12" customHeight="1">
      <c r="A6" s="15" t="s">
        <v>99</v>
      </c>
      <c r="B6" s="448" t="s">
        <v>255</v>
      </c>
      <c r="C6" s="326">
        <v>110662</v>
      </c>
    </row>
    <row r="7" spans="1:3" s="447" customFormat="1" ht="12" customHeight="1">
      <c r="A7" s="14" t="s">
        <v>100</v>
      </c>
      <c r="B7" s="449" t="s">
        <v>256</v>
      </c>
      <c r="C7" s="325">
        <v>142732</v>
      </c>
    </row>
    <row r="8" spans="1:3" s="447" customFormat="1" ht="12" customHeight="1">
      <c r="A8" s="14" t="s">
        <v>101</v>
      </c>
      <c r="B8" s="449" t="s">
        <v>550</v>
      </c>
      <c r="C8" s="325">
        <v>102462</v>
      </c>
    </row>
    <row r="9" spans="1:3" s="447" customFormat="1" ht="12" customHeight="1">
      <c r="A9" s="14" t="s">
        <v>102</v>
      </c>
      <c r="B9" s="449" t="s">
        <v>258</v>
      </c>
      <c r="C9" s="325">
        <v>7501</v>
      </c>
    </row>
    <row r="10" spans="1:3" s="447" customFormat="1" ht="12" customHeight="1">
      <c r="A10" s="14" t="s">
        <v>145</v>
      </c>
      <c r="B10" s="319" t="s">
        <v>434</v>
      </c>
      <c r="C10" s="325"/>
    </row>
    <row r="11" spans="1:3" s="447" customFormat="1" ht="12" customHeight="1" thickBot="1">
      <c r="A11" s="16" t="s">
        <v>103</v>
      </c>
      <c r="B11" s="320" t="s">
        <v>435</v>
      </c>
      <c r="C11" s="325"/>
    </row>
    <row r="12" spans="1:3" s="447" customFormat="1" ht="12" customHeight="1" thickBot="1">
      <c r="A12" s="20" t="s">
        <v>19</v>
      </c>
      <c r="B12" s="318" t="s">
        <v>259</v>
      </c>
      <c r="C12" s="323">
        <f>+C13+C14+C15+C16+C17</f>
        <v>96172</v>
      </c>
    </row>
    <row r="13" spans="1:3" s="447" customFormat="1" ht="12" customHeight="1">
      <c r="A13" s="15" t="s">
        <v>105</v>
      </c>
      <c r="B13" s="448" t="s">
        <v>260</v>
      </c>
      <c r="C13" s="326"/>
    </row>
    <row r="14" spans="1:3" s="447" customFormat="1" ht="12" customHeight="1">
      <c r="A14" s="14" t="s">
        <v>106</v>
      </c>
      <c r="B14" s="449" t="s">
        <v>261</v>
      </c>
      <c r="C14" s="325"/>
    </row>
    <row r="15" spans="1:3" s="447" customFormat="1" ht="12" customHeight="1">
      <c r="A15" s="14" t="s">
        <v>107</v>
      </c>
      <c r="B15" s="449" t="s">
        <v>426</v>
      </c>
      <c r="C15" s="325"/>
    </row>
    <row r="16" spans="1:3" s="447" customFormat="1" ht="12" customHeight="1">
      <c r="A16" s="14" t="s">
        <v>108</v>
      </c>
      <c r="B16" s="449" t="s">
        <v>427</v>
      </c>
      <c r="C16" s="325"/>
    </row>
    <row r="17" spans="1:3" s="447" customFormat="1" ht="12" customHeight="1">
      <c r="A17" s="14" t="s">
        <v>109</v>
      </c>
      <c r="B17" s="449" t="s">
        <v>262</v>
      </c>
      <c r="C17" s="325">
        <v>96172</v>
      </c>
    </row>
    <row r="18" spans="1:3" s="447" customFormat="1" ht="12" customHeight="1" thickBot="1">
      <c r="A18" s="16" t="s">
        <v>118</v>
      </c>
      <c r="B18" s="320" t="s">
        <v>263</v>
      </c>
      <c r="C18" s="327"/>
    </row>
    <row r="19" spans="1:3" s="447" customFormat="1" ht="12" customHeight="1" thickBot="1">
      <c r="A19" s="20" t="s">
        <v>20</v>
      </c>
      <c r="B19" s="21" t="s">
        <v>264</v>
      </c>
      <c r="C19" s="323">
        <f>+C20+C21+C22+C23+C24</f>
        <v>12000</v>
      </c>
    </row>
    <row r="20" spans="1:3" s="447" customFormat="1" ht="12" customHeight="1">
      <c r="A20" s="15" t="s">
        <v>88</v>
      </c>
      <c r="B20" s="448" t="s">
        <v>265</v>
      </c>
      <c r="C20" s="326"/>
    </row>
    <row r="21" spans="1:3" s="447" customFormat="1" ht="12" customHeight="1">
      <c r="A21" s="14" t="s">
        <v>89</v>
      </c>
      <c r="B21" s="449" t="s">
        <v>266</v>
      </c>
      <c r="C21" s="325"/>
    </row>
    <row r="22" spans="1:3" s="447" customFormat="1" ht="12" customHeight="1">
      <c r="A22" s="14" t="s">
        <v>90</v>
      </c>
      <c r="B22" s="449" t="s">
        <v>428</v>
      </c>
      <c r="C22" s="325"/>
    </row>
    <row r="23" spans="1:3" s="447" customFormat="1" ht="12" customHeight="1">
      <c r="A23" s="14" t="s">
        <v>91</v>
      </c>
      <c r="B23" s="449" t="s">
        <v>429</v>
      </c>
      <c r="C23" s="325"/>
    </row>
    <row r="24" spans="1:3" s="447" customFormat="1" ht="12" customHeight="1">
      <c r="A24" s="14" t="s">
        <v>168</v>
      </c>
      <c r="B24" s="449" t="s">
        <v>267</v>
      </c>
      <c r="C24" s="325">
        <v>12000</v>
      </c>
    </row>
    <row r="25" spans="1:3" s="447" customFormat="1" ht="12" customHeight="1" thickBot="1">
      <c r="A25" s="16" t="s">
        <v>169</v>
      </c>
      <c r="B25" s="450" t="s">
        <v>268</v>
      </c>
      <c r="C25" s="327"/>
    </row>
    <row r="26" spans="1:3" s="447" customFormat="1" ht="12" customHeight="1" thickBot="1">
      <c r="A26" s="20" t="s">
        <v>170</v>
      </c>
      <c r="B26" s="21" t="s">
        <v>551</v>
      </c>
      <c r="C26" s="329">
        <f>SUM(C27:C33)</f>
        <v>265716</v>
      </c>
    </row>
    <row r="27" spans="1:3" s="447" customFormat="1" ht="12" customHeight="1">
      <c r="A27" s="15" t="s">
        <v>270</v>
      </c>
      <c r="B27" s="448" t="s">
        <v>555</v>
      </c>
      <c r="C27" s="326"/>
    </row>
    <row r="28" spans="1:3" s="447" customFormat="1" ht="12" customHeight="1">
      <c r="A28" s="14" t="s">
        <v>271</v>
      </c>
      <c r="B28" s="449" t="s">
        <v>823</v>
      </c>
      <c r="C28" s="325">
        <v>32500</v>
      </c>
    </row>
    <row r="29" spans="1:3" s="447" customFormat="1" ht="12" customHeight="1">
      <c r="A29" s="14" t="s">
        <v>272</v>
      </c>
      <c r="B29" s="449" t="s">
        <v>557</v>
      </c>
      <c r="C29" s="325">
        <v>216361</v>
      </c>
    </row>
    <row r="30" spans="1:3" s="447" customFormat="1" ht="12" customHeight="1">
      <c r="A30" s="14" t="s">
        <v>273</v>
      </c>
      <c r="B30" s="449" t="s">
        <v>558</v>
      </c>
      <c r="C30" s="325">
        <v>650</v>
      </c>
    </row>
    <row r="31" spans="1:3" s="447" customFormat="1" ht="12" customHeight="1">
      <c r="A31" s="14" t="s">
        <v>552</v>
      </c>
      <c r="B31" s="449" t="s">
        <v>274</v>
      </c>
      <c r="C31" s="325">
        <v>15000</v>
      </c>
    </row>
    <row r="32" spans="1:3" s="447" customFormat="1" ht="12" customHeight="1">
      <c r="A32" s="14" t="s">
        <v>553</v>
      </c>
      <c r="B32" s="449" t="s">
        <v>275</v>
      </c>
      <c r="C32" s="325"/>
    </row>
    <row r="33" spans="1:3" s="447" customFormat="1" ht="12" customHeight="1" thickBot="1">
      <c r="A33" s="16" t="s">
        <v>554</v>
      </c>
      <c r="B33" s="546" t="s">
        <v>276</v>
      </c>
      <c r="C33" s="327">
        <v>1205</v>
      </c>
    </row>
    <row r="34" spans="1:3" s="447" customFormat="1" ht="12" customHeight="1" thickBot="1">
      <c r="A34" s="20" t="s">
        <v>22</v>
      </c>
      <c r="B34" s="21" t="s">
        <v>436</v>
      </c>
      <c r="C34" s="323">
        <f>SUM(C35:C45)</f>
        <v>25624</v>
      </c>
    </row>
    <row r="35" spans="1:3" s="447" customFormat="1" ht="12" customHeight="1">
      <c r="A35" s="15" t="s">
        <v>92</v>
      </c>
      <c r="B35" s="448" t="s">
        <v>279</v>
      </c>
      <c r="C35" s="326">
        <v>100</v>
      </c>
    </row>
    <row r="36" spans="1:3" s="447" customFormat="1" ht="12" customHeight="1">
      <c r="A36" s="14" t="s">
        <v>93</v>
      </c>
      <c r="B36" s="449" t="s">
        <v>280</v>
      </c>
      <c r="C36" s="325">
        <v>18086</v>
      </c>
    </row>
    <row r="37" spans="1:3" s="447" customFormat="1" ht="12" customHeight="1">
      <c r="A37" s="14" t="s">
        <v>94</v>
      </c>
      <c r="B37" s="449" t="s">
        <v>281</v>
      </c>
      <c r="C37" s="325">
        <v>2430</v>
      </c>
    </row>
    <row r="38" spans="1:3" s="447" customFormat="1" ht="12" customHeight="1">
      <c r="A38" s="14" t="s">
        <v>172</v>
      </c>
      <c r="B38" s="449" t="s">
        <v>282</v>
      </c>
      <c r="C38" s="325">
        <v>200</v>
      </c>
    </row>
    <row r="39" spans="1:3" s="447" customFormat="1" ht="12" customHeight="1">
      <c r="A39" s="14" t="s">
        <v>173</v>
      </c>
      <c r="B39" s="449" t="s">
        <v>283</v>
      </c>
      <c r="C39" s="325"/>
    </row>
    <row r="40" spans="1:3" s="447" customFormat="1" ht="12" customHeight="1">
      <c r="A40" s="14" t="s">
        <v>174</v>
      </c>
      <c r="B40" s="449" t="s">
        <v>284</v>
      </c>
      <c r="C40" s="325">
        <v>2986</v>
      </c>
    </row>
    <row r="41" spans="1:3" s="447" customFormat="1" ht="12" customHeight="1">
      <c r="A41" s="14" t="s">
        <v>175</v>
      </c>
      <c r="B41" s="449" t="s">
        <v>285</v>
      </c>
      <c r="C41" s="325">
        <v>1550</v>
      </c>
    </row>
    <row r="42" spans="1:3" s="447" customFormat="1" ht="12" customHeight="1">
      <c r="A42" s="14" t="s">
        <v>176</v>
      </c>
      <c r="B42" s="449" t="s">
        <v>560</v>
      </c>
      <c r="C42" s="325">
        <v>253</v>
      </c>
    </row>
    <row r="43" spans="1:3" s="447" customFormat="1" ht="12" customHeight="1">
      <c r="A43" s="14" t="s">
        <v>277</v>
      </c>
      <c r="B43" s="449" t="s">
        <v>287</v>
      </c>
      <c r="C43" s="328"/>
    </row>
    <row r="44" spans="1:3" s="447" customFormat="1" ht="12" customHeight="1">
      <c r="A44" s="16" t="s">
        <v>278</v>
      </c>
      <c r="B44" s="450" t="s">
        <v>438</v>
      </c>
      <c r="C44" s="434"/>
    </row>
    <row r="45" spans="1:3" s="447" customFormat="1" ht="12" customHeight="1" thickBot="1">
      <c r="A45" s="16" t="s">
        <v>437</v>
      </c>
      <c r="B45" s="320" t="s">
        <v>288</v>
      </c>
      <c r="C45" s="434">
        <v>19</v>
      </c>
    </row>
    <row r="46" spans="1:3" s="447" customFormat="1" ht="12" customHeight="1" thickBot="1">
      <c r="A46" s="20" t="s">
        <v>23</v>
      </c>
      <c r="B46" s="21" t="s">
        <v>289</v>
      </c>
      <c r="C46" s="323">
        <f>SUM(C47:C51)</f>
        <v>0</v>
      </c>
    </row>
    <row r="47" spans="1:3" s="447" customFormat="1" ht="12" customHeight="1">
      <c r="A47" s="15" t="s">
        <v>95</v>
      </c>
      <c r="B47" s="448" t="s">
        <v>293</v>
      </c>
      <c r="C47" s="491"/>
    </row>
    <row r="48" spans="1:3" s="447" customFormat="1" ht="12" customHeight="1">
      <c r="A48" s="14" t="s">
        <v>96</v>
      </c>
      <c r="B48" s="449" t="s">
        <v>294</v>
      </c>
      <c r="C48" s="328"/>
    </row>
    <row r="49" spans="1:3" s="447" customFormat="1" ht="12" customHeight="1">
      <c r="A49" s="14" t="s">
        <v>290</v>
      </c>
      <c r="B49" s="449" t="s">
        <v>295</v>
      </c>
      <c r="C49" s="328"/>
    </row>
    <row r="50" spans="1:3" s="447" customFormat="1" ht="12" customHeight="1">
      <c r="A50" s="14" t="s">
        <v>291</v>
      </c>
      <c r="B50" s="449" t="s">
        <v>296</v>
      </c>
      <c r="C50" s="328"/>
    </row>
    <row r="51" spans="1:3" s="447" customFormat="1" ht="12" customHeight="1" thickBot="1">
      <c r="A51" s="16" t="s">
        <v>292</v>
      </c>
      <c r="B51" s="320" t="s">
        <v>297</v>
      </c>
      <c r="C51" s="434"/>
    </row>
    <row r="52" spans="1:3" s="447" customFormat="1" ht="12" customHeight="1" thickBot="1">
      <c r="A52" s="20" t="s">
        <v>177</v>
      </c>
      <c r="B52" s="21" t="s">
        <v>298</v>
      </c>
      <c r="C52" s="323">
        <f>SUM(C53:C55)</f>
        <v>7730</v>
      </c>
    </row>
    <row r="53" spans="1:3" s="447" customFormat="1" ht="12" customHeight="1">
      <c r="A53" s="15" t="s">
        <v>97</v>
      </c>
      <c r="B53" s="448" t="s">
        <v>299</v>
      </c>
      <c r="C53" s="326"/>
    </row>
    <row r="54" spans="1:3" s="447" customFormat="1" ht="12" customHeight="1">
      <c r="A54" s="14" t="s">
        <v>98</v>
      </c>
      <c r="B54" s="449" t="s">
        <v>430</v>
      </c>
      <c r="C54" s="325">
        <v>30</v>
      </c>
    </row>
    <row r="55" spans="1:3" s="447" customFormat="1" ht="12" customHeight="1">
      <c r="A55" s="14" t="s">
        <v>302</v>
      </c>
      <c r="B55" s="449" t="s">
        <v>300</v>
      </c>
      <c r="C55" s="325">
        <v>7700</v>
      </c>
    </row>
    <row r="56" spans="1:3" s="447" customFormat="1" ht="12" customHeight="1" thickBot="1">
      <c r="A56" s="16" t="s">
        <v>303</v>
      </c>
      <c r="B56" s="320" t="s">
        <v>301</v>
      </c>
      <c r="C56" s="327"/>
    </row>
    <row r="57" spans="1:3" s="447" customFormat="1" ht="12" customHeight="1" thickBot="1">
      <c r="A57" s="20" t="s">
        <v>25</v>
      </c>
      <c r="B57" s="318" t="s">
        <v>304</v>
      </c>
      <c r="C57" s="323">
        <f>SUM(C58:C60)</f>
        <v>7196</v>
      </c>
    </row>
    <row r="58" spans="1:3" s="447" customFormat="1" ht="12" customHeight="1">
      <c r="A58" s="15" t="s">
        <v>178</v>
      </c>
      <c r="B58" s="448" t="s">
        <v>306</v>
      </c>
      <c r="C58" s="328"/>
    </row>
    <row r="59" spans="1:3" s="447" customFormat="1" ht="12" customHeight="1">
      <c r="A59" s="14" t="s">
        <v>179</v>
      </c>
      <c r="B59" s="449" t="s">
        <v>431</v>
      </c>
      <c r="C59" s="328">
        <v>4650</v>
      </c>
    </row>
    <row r="60" spans="1:3" s="447" customFormat="1" ht="12" customHeight="1">
      <c r="A60" s="14" t="s">
        <v>230</v>
      </c>
      <c r="B60" s="449" t="s">
        <v>307</v>
      </c>
      <c r="C60" s="328">
        <v>2546</v>
      </c>
    </row>
    <row r="61" spans="1:3" s="447" customFormat="1" ht="12" customHeight="1" thickBot="1">
      <c r="A61" s="16" t="s">
        <v>305</v>
      </c>
      <c r="B61" s="320" t="s">
        <v>308</v>
      </c>
      <c r="C61" s="328"/>
    </row>
    <row r="62" spans="1:3" s="447" customFormat="1" ht="12" customHeight="1" thickBot="1">
      <c r="A62" s="524" t="s">
        <v>478</v>
      </c>
      <c r="B62" s="21" t="s">
        <v>309</v>
      </c>
      <c r="C62" s="329">
        <f>+C5+C12+C19+C26+C34+C46+C52+C57</f>
        <v>777795</v>
      </c>
    </row>
    <row r="63" spans="1:3" s="447" customFormat="1" ht="12" customHeight="1" thickBot="1">
      <c r="A63" s="494" t="s">
        <v>310</v>
      </c>
      <c r="B63" s="318" t="s">
        <v>311</v>
      </c>
      <c r="C63" s="323">
        <f>SUM(C64:C66)</f>
        <v>0</v>
      </c>
    </row>
    <row r="64" spans="1:3" s="447" customFormat="1" ht="12" customHeight="1">
      <c r="A64" s="15" t="s">
        <v>342</v>
      </c>
      <c r="B64" s="448" t="s">
        <v>312</v>
      </c>
      <c r="C64" s="328"/>
    </row>
    <row r="65" spans="1:3" s="447" customFormat="1" ht="12" customHeight="1">
      <c r="A65" s="14" t="s">
        <v>351</v>
      </c>
      <c r="B65" s="449" t="s">
        <v>313</v>
      </c>
      <c r="C65" s="328"/>
    </row>
    <row r="66" spans="1:3" s="447" customFormat="1" ht="12" customHeight="1" thickBot="1">
      <c r="A66" s="16" t="s">
        <v>352</v>
      </c>
      <c r="B66" s="518" t="s">
        <v>463</v>
      </c>
      <c r="C66" s="328"/>
    </row>
    <row r="67" spans="1:3" s="447" customFormat="1" ht="12" customHeight="1" thickBot="1">
      <c r="A67" s="494" t="s">
        <v>315</v>
      </c>
      <c r="B67" s="318" t="s">
        <v>316</v>
      </c>
      <c r="C67" s="323">
        <f>SUM(C68:C71)</f>
        <v>0</v>
      </c>
    </row>
    <row r="68" spans="1:3" s="447" customFormat="1" ht="12" customHeight="1">
      <c r="A68" s="15" t="s">
        <v>146</v>
      </c>
      <c r="B68" s="448" t="s">
        <v>317</v>
      </c>
      <c r="C68" s="328"/>
    </row>
    <row r="69" spans="1:3" s="447" customFormat="1" ht="12" customHeight="1">
      <c r="A69" s="14" t="s">
        <v>147</v>
      </c>
      <c r="B69" s="449" t="s">
        <v>318</v>
      </c>
      <c r="C69" s="328"/>
    </row>
    <row r="70" spans="1:3" s="447" customFormat="1" ht="12" customHeight="1">
      <c r="A70" s="14" t="s">
        <v>343</v>
      </c>
      <c r="B70" s="449" t="s">
        <v>319</v>
      </c>
      <c r="C70" s="328"/>
    </row>
    <row r="71" spans="1:3" s="447" customFormat="1" ht="12" customHeight="1" thickBot="1">
      <c r="A71" s="16" t="s">
        <v>344</v>
      </c>
      <c r="B71" s="320" t="s">
        <v>320</v>
      </c>
      <c r="C71" s="328"/>
    </row>
    <row r="72" spans="1:3" s="447" customFormat="1" ht="12" customHeight="1" thickBot="1">
      <c r="A72" s="494" t="s">
        <v>321</v>
      </c>
      <c r="B72" s="318" t="s">
        <v>322</v>
      </c>
      <c r="C72" s="323">
        <f>SUM(C73:C74)</f>
        <v>152140</v>
      </c>
    </row>
    <row r="73" spans="1:3" s="447" customFormat="1" ht="12" customHeight="1">
      <c r="A73" s="15" t="s">
        <v>345</v>
      </c>
      <c r="B73" s="448" t="s">
        <v>323</v>
      </c>
      <c r="C73" s="328">
        <v>152140</v>
      </c>
    </row>
    <row r="74" spans="1:3" s="447" customFormat="1" ht="12" customHeight="1" thickBot="1">
      <c r="A74" s="16" t="s">
        <v>346</v>
      </c>
      <c r="B74" s="320" t="s">
        <v>324</v>
      </c>
      <c r="C74" s="328"/>
    </row>
    <row r="75" spans="1:3" s="447" customFormat="1" ht="12" customHeight="1" thickBot="1">
      <c r="A75" s="494" t="s">
        <v>325</v>
      </c>
      <c r="B75" s="318" t="s">
        <v>326</v>
      </c>
      <c r="C75" s="323">
        <f>SUM(C76:C78)</f>
        <v>0</v>
      </c>
    </row>
    <row r="76" spans="1:3" s="447" customFormat="1" ht="12" customHeight="1">
      <c r="A76" s="15" t="s">
        <v>347</v>
      </c>
      <c r="B76" s="448" t="s">
        <v>327</v>
      </c>
      <c r="C76" s="328"/>
    </row>
    <row r="77" spans="1:3" s="447" customFormat="1" ht="12" customHeight="1">
      <c r="A77" s="14" t="s">
        <v>348</v>
      </c>
      <c r="B77" s="449" t="s">
        <v>328</v>
      </c>
      <c r="C77" s="328"/>
    </row>
    <row r="78" spans="1:3" s="447" customFormat="1" ht="12" customHeight="1" thickBot="1">
      <c r="A78" s="16" t="s">
        <v>349</v>
      </c>
      <c r="B78" s="320" t="s">
        <v>329</v>
      </c>
      <c r="C78" s="328"/>
    </row>
    <row r="79" spans="1:3" s="447" customFormat="1" ht="12" customHeight="1" thickBot="1">
      <c r="A79" s="494" t="s">
        <v>330</v>
      </c>
      <c r="B79" s="318" t="s">
        <v>350</v>
      </c>
      <c r="C79" s="323">
        <f>SUM(C80:C83)</f>
        <v>0</v>
      </c>
    </row>
    <row r="80" spans="1:3" s="447" customFormat="1" ht="12" customHeight="1">
      <c r="A80" s="452" t="s">
        <v>331</v>
      </c>
      <c r="B80" s="448" t="s">
        <v>332</v>
      </c>
      <c r="C80" s="328"/>
    </row>
    <row r="81" spans="1:3" s="447" customFormat="1" ht="12" customHeight="1">
      <c r="A81" s="453" t="s">
        <v>333</v>
      </c>
      <c r="B81" s="449" t="s">
        <v>334</v>
      </c>
      <c r="C81" s="328"/>
    </row>
    <row r="82" spans="1:3" s="447" customFormat="1" ht="12" customHeight="1">
      <c r="A82" s="453" t="s">
        <v>335</v>
      </c>
      <c r="B82" s="449" t="s">
        <v>336</v>
      </c>
      <c r="C82" s="328"/>
    </row>
    <row r="83" spans="1:3" s="447" customFormat="1" ht="12" customHeight="1" thickBot="1">
      <c r="A83" s="454" t="s">
        <v>337</v>
      </c>
      <c r="B83" s="320" t="s">
        <v>338</v>
      </c>
      <c r="C83" s="328"/>
    </row>
    <row r="84" spans="1:3" s="447" customFormat="1" ht="12" customHeight="1" thickBot="1">
      <c r="A84" s="494" t="s">
        <v>339</v>
      </c>
      <c r="B84" s="318" t="s">
        <v>477</v>
      </c>
      <c r="C84" s="492"/>
    </row>
    <row r="85" spans="1:3" s="447" customFormat="1" ht="13.5" customHeight="1" thickBot="1">
      <c r="A85" s="494" t="s">
        <v>341</v>
      </c>
      <c r="B85" s="318" t="s">
        <v>340</v>
      </c>
      <c r="C85" s="492"/>
    </row>
    <row r="86" spans="1:3" s="447" customFormat="1" ht="15.75" customHeight="1" thickBot="1">
      <c r="A86" s="494" t="s">
        <v>353</v>
      </c>
      <c r="B86" s="455" t="s">
        <v>480</v>
      </c>
      <c r="C86" s="329">
        <f>+C63+C67+C72+C75+C79+C85+C84</f>
        <v>152140</v>
      </c>
    </row>
    <row r="87" spans="1:3" s="447" customFormat="1" ht="16.5" customHeight="1" thickBot="1">
      <c r="A87" s="495" t="s">
        <v>479</v>
      </c>
      <c r="B87" s="456" t="s">
        <v>481</v>
      </c>
      <c r="C87" s="329">
        <f>+C62+C86</f>
        <v>929935</v>
      </c>
    </row>
    <row r="88" spans="1:3" s="447" customFormat="1" ht="83.25" customHeight="1">
      <c r="A88" s="5"/>
      <c r="B88" s="6"/>
      <c r="C88" s="330"/>
    </row>
    <row r="89" spans="1:3" ht="16.5" customHeight="1">
      <c r="A89" s="745" t="s">
        <v>46</v>
      </c>
      <c r="B89" s="745"/>
      <c r="C89" s="745"/>
    </row>
    <row r="90" spans="1:3" s="457" customFormat="1" ht="16.5" customHeight="1" thickBot="1">
      <c r="A90" s="747" t="s">
        <v>150</v>
      </c>
      <c r="B90" s="747"/>
      <c r="C90" s="159" t="s">
        <v>229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46" customFormat="1" ht="12" customHeight="1" thickBot="1">
      <c r="A92" s="32"/>
      <c r="B92" s="33" t="s">
        <v>495</v>
      </c>
      <c r="C92" s="34" t="s">
        <v>496</v>
      </c>
    </row>
    <row r="93" spans="1:3" ht="12" customHeight="1" thickBot="1">
      <c r="A93" s="22" t="s">
        <v>18</v>
      </c>
      <c r="B93" s="31" t="s">
        <v>439</v>
      </c>
      <c r="C93" s="322">
        <f>C94+C95+C96+C97+C98+C111</f>
        <v>866561</v>
      </c>
    </row>
    <row r="94" spans="1:3" ht="12" customHeight="1">
      <c r="A94" s="17" t="s">
        <v>99</v>
      </c>
      <c r="B94" s="10" t="s">
        <v>48</v>
      </c>
      <c r="C94" s="324">
        <v>143413</v>
      </c>
    </row>
    <row r="95" spans="1:3" ht="12" customHeight="1">
      <c r="A95" s="14" t="s">
        <v>100</v>
      </c>
      <c r="B95" s="8" t="s">
        <v>180</v>
      </c>
      <c r="C95" s="325">
        <v>36608</v>
      </c>
    </row>
    <row r="96" spans="1:3" ht="12" customHeight="1">
      <c r="A96" s="14" t="s">
        <v>101</v>
      </c>
      <c r="B96" s="8" t="s">
        <v>136</v>
      </c>
      <c r="C96" s="327">
        <v>149084</v>
      </c>
    </row>
    <row r="97" spans="1:3" ht="12" customHeight="1">
      <c r="A97" s="14" t="s">
        <v>102</v>
      </c>
      <c r="B97" s="11" t="s">
        <v>181</v>
      </c>
      <c r="C97" s="327">
        <v>26405</v>
      </c>
    </row>
    <row r="98" spans="1:3" ht="12" customHeight="1">
      <c r="A98" s="14" t="s">
        <v>113</v>
      </c>
      <c r="B98" s="19" t="s">
        <v>182</v>
      </c>
      <c r="C98" s="327">
        <f>C99+C100+C101+C102+C103+C104+C105+C106+C107+C108+C109+C110</f>
        <v>399406</v>
      </c>
    </row>
    <row r="99" spans="1:3" ht="12" customHeight="1">
      <c r="A99" s="14" t="s">
        <v>103</v>
      </c>
      <c r="B99" s="8" t="s">
        <v>444</v>
      </c>
      <c r="C99" s="327"/>
    </row>
    <row r="100" spans="1:3" ht="12" customHeight="1">
      <c r="A100" s="14" t="s">
        <v>104</v>
      </c>
      <c r="B100" s="164" t="s">
        <v>443</v>
      </c>
      <c r="C100" s="327"/>
    </row>
    <row r="101" spans="1:3" ht="12" customHeight="1">
      <c r="A101" s="14" t="s">
        <v>114</v>
      </c>
      <c r="B101" s="164" t="s">
        <v>442</v>
      </c>
      <c r="C101" s="327"/>
    </row>
    <row r="102" spans="1:3" ht="12" customHeight="1">
      <c r="A102" s="14" t="s">
        <v>115</v>
      </c>
      <c r="B102" s="162" t="s">
        <v>356</v>
      </c>
      <c r="C102" s="327"/>
    </row>
    <row r="103" spans="1:3" ht="12" customHeight="1">
      <c r="A103" s="14" t="s">
        <v>116</v>
      </c>
      <c r="B103" s="163" t="s">
        <v>357</v>
      </c>
      <c r="C103" s="327"/>
    </row>
    <row r="104" spans="1:3" ht="12" customHeight="1">
      <c r="A104" s="14" t="s">
        <v>117</v>
      </c>
      <c r="B104" s="163" t="s">
        <v>358</v>
      </c>
      <c r="C104" s="327"/>
    </row>
    <row r="105" spans="1:3" ht="12" customHeight="1">
      <c r="A105" s="14" t="s">
        <v>119</v>
      </c>
      <c r="B105" s="162" t="s">
        <v>359</v>
      </c>
      <c r="C105" s="327">
        <v>294040</v>
      </c>
    </row>
    <row r="106" spans="1:3" ht="12" customHeight="1">
      <c r="A106" s="14" t="s">
        <v>183</v>
      </c>
      <c r="B106" s="162" t="s">
        <v>360</v>
      </c>
      <c r="C106" s="327"/>
    </row>
    <row r="107" spans="1:3" ht="12" customHeight="1">
      <c r="A107" s="14" t="s">
        <v>354</v>
      </c>
      <c r="B107" s="163" t="s">
        <v>361</v>
      </c>
      <c r="C107" s="327"/>
    </row>
    <row r="108" spans="1:3" ht="12" customHeight="1">
      <c r="A108" s="13" t="s">
        <v>355</v>
      </c>
      <c r="B108" s="164" t="s">
        <v>362</v>
      </c>
      <c r="C108" s="327"/>
    </row>
    <row r="109" spans="1:3" ht="12" customHeight="1">
      <c r="A109" s="14" t="s">
        <v>440</v>
      </c>
      <c r="B109" s="164" t="s">
        <v>363</v>
      </c>
      <c r="C109" s="327"/>
    </row>
    <row r="110" spans="1:3" ht="12" customHeight="1">
      <c r="A110" s="16" t="s">
        <v>441</v>
      </c>
      <c r="B110" s="164" t="s">
        <v>364</v>
      </c>
      <c r="C110" s="327">
        <v>105366</v>
      </c>
    </row>
    <row r="111" spans="1:3" ht="12" customHeight="1">
      <c r="A111" s="14" t="s">
        <v>445</v>
      </c>
      <c r="B111" s="11" t="s">
        <v>49</v>
      </c>
      <c r="C111" s="325">
        <f>C112+C113</f>
        <v>111645</v>
      </c>
    </row>
    <row r="112" spans="1:3" ht="12" customHeight="1">
      <c r="A112" s="14" t="s">
        <v>446</v>
      </c>
      <c r="B112" s="8" t="s">
        <v>448</v>
      </c>
      <c r="C112" s="325">
        <v>20817</v>
      </c>
    </row>
    <row r="113" spans="1:3" ht="12" customHeight="1" thickBot="1">
      <c r="A113" s="18" t="s">
        <v>447</v>
      </c>
      <c r="B113" s="522" t="s">
        <v>449</v>
      </c>
      <c r="C113" s="331">
        <v>90828</v>
      </c>
    </row>
    <row r="114" spans="1:3" ht="12" customHeight="1" thickBot="1">
      <c r="A114" s="519" t="s">
        <v>19</v>
      </c>
      <c r="B114" s="520" t="s">
        <v>365</v>
      </c>
      <c r="C114" s="521">
        <f>+C115+C117+C119</f>
        <v>45226</v>
      </c>
    </row>
    <row r="115" spans="1:3" ht="12" customHeight="1">
      <c r="A115" s="15" t="s">
        <v>105</v>
      </c>
      <c r="B115" s="8" t="s">
        <v>228</v>
      </c>
      <c r="C115" s="326">
        <v>20722</v>
      </c>
    </row>
    <row r="116" spans="1:3" ht="12" customHeight="1">
      <c r="A116" s="15" t="s">
        <v>106</v>
      </c>
      <c r="B116" s="12" t="s">
        <v>369</v>
      </c>
      <c r="C116" s="326"/>
    </row>
    <row r="117" spans="1:3" ht="12" customHeight="1">
      <c r="A117" s="15" t="s">
        <v>107</v>
      </c>
      <c r="B117" s="12" t="s">
        <v>184</v>
      </c>
      <c r="C117" s="325">
        <v>16018</v>
      </c>
    </row>
    <row r="118" spans="1:3" ht="12" customHeight="1">
      <c r="A118" s="15" t="s">
        <v>108</v>
      </c>
      <c r="B118" s="12" t="s">
        <v>370</v>
      </c>
      <c r="C118" s="293"/>
    </row>
    <row r="119" spans="1:3" ht="12" customHeight="1">
      <c r="A119" s="15" t="s">
        <v>109</v>
      </c>
      <c r="B119" s="320" t="s">
        <v>231</v>
      </c>
      <c r="C119" s="293">
        <f>C120+C121+C122+C123+C124+C125+C126+C127</f>
        <v>8486</v>
      </c>
    </row>
    <row r="120" spans="1:3" ht="12" customHeight="1">
      <c r="A120" s="15" t="s">
        <v>118</v>
      </c>
      <c r="B120" s="319" t="s">
        <v>432</v>
      </c>
      <c r="C120" s="293"/>
    </row>
    <row r="121" spans="1:3" ht="12" customHeight="1">
      <c r="A121" s="15" t="s">
        <v>120</v>
      </c>
      <c r="B121" s="444" t="s">
        <v>375</v>
      </c>
      <c r="C121" s="293"/>
    </row>
    <row r="122" spans="1:3" ht="15.75">
      <c r="A122" s="15" t="s">
        <v>185</v>
      </c>
      <c r="B122" s="163" t="s">
        <v>358</v>
      </c>
      <c r="C122" s="293"/>
    </row>
    <row r="123" spans="1:3" ht="12" customHeight="1">
      <c r="A123" s="15" t="s">
        <v>186</v>
      </c>
      <c r="B123" s="163" t="s">
        <v>374</v>
      </c>
      <c r="C123" s="293">
        <v>5096</v>
      </c>
    </row>
    <row r="124" spans="1:3" ht="12" customHeight="1">
      <c r="A124" s="15" t="s">
        <v>187</v>
      </c>
      <c r="B124" s="163" t="s">
        <v>373</v>
      </c>
      <c r="C124" s="293"/>
    </row>
    <row r="125" spans="1:3" ht="12" customHeight="1">
      <c r="A125" s="15" t="s">
        <v>366</v>
      </c>
      <c r="B125" s="163" t="s">
        <v>361</v>
      </c>
      <c r="C125" s="293"/>
    </row>
    <row r="126" spans="1:3" ht="12" customHeight="1">
      <c r="A126" s="15" t="s">
        <v>367</v>
      </c>
      <c r="B126" s="163" t="s">
        <v>372</v>
      </c>
      <c r="C126" s="293"/>
    </row>
    <row r="127" spans="1:3" ht="16.5" thickBot="1">
      <c r="A127" s="13" t="s">
        <v>368</v>
      </c>
      <c r="B127" s="163" t="s">
        <v>371</v>
      </c>
      <c r="C127" s="295">
        <v>3390</v>
      </c>
    </row>
    <row r="128" spans="1:3" ht="12" customHeight="1" thickBot="1">
      <c r="A128" s="20" t="s">
        <v>20</v>
      </c>
      <c r="B128" s="144" t="s">
        <v>450</v>
      </c>
      <c r="C128" s="323">
        <f>+C93+C114</f>
        <v>911787</v>
      </c>
    </row>
    <row r="129" spans="1:3" ht="12" customHeight="1" thickBot="1">
      <c r="A129" s="20" t="s">
        <v>21</v>
      </c>
      <c r="B129" s="144" t="s">
        <v>451</v>
      </c>
      <c r="C129" s="323">
        <f>+C130+C131+C132</f>
        <v>5554</v>
      </c>
    </row>
    <row r="130" spans="1:3" ht="12" customHeight="1">
      <c r="A130" s="15" t="s">
        <v>270</v>
      </c>
      <c r="B130" s="12" t="s">
        <v>458</v>
      </c>
      <c r="C130" s="293">
        <v>1948</v>
      </c>
    </row>
    <row r="131" spans="1:3" ht="12" customHeight="1">
      <c r="A131" s="15" t="s">
        <v>271</v>
      </c>
      <c r="B131" s="12" t="s">
        <v>459</v>
      </c>
      <c r="C131" s="293"/>
    </row>
    <row r="132" spans="1:3" ht="12" customHeight="1" thickBot="1">
      <c r="A132" s="13" t="s">
        <v>272</v>
      </c>
      <c r="B132" s="12" t="s">
        <v>460</v>
      </c>
      <c r="C132" s="293">
        <v>3606</v>
      </c>
    </row>
    <row r="133" spans="1:3" ht="12" customHeight="1" thickBot="1">
      <c r="A133" s="20" t="s">
        <v>22</v>
      </c>
      <c r="B133" s="144" t="s">
        <v>452</v>
      </c>
      <c r="C133" s="323">
        <f>SUM(C134:C139)</f>
        <v>0</v>
      </c>
    </row>
    <row r="134" spans="1:3" ht="12" customHeight="1">
      <c r="A134" s="15" t="s">
        <v>92</v>
      </c>
      <c r="B134" s="9" t="s">
        <v>461</v>
      </c>
      <c r="C134" s="293"/>
    </row>
    <row r="135" spans="1:3" ht="12" customHeight="1">
      <c r="A135" s="15" t="s">
        <v>93</v>
      </c>
      <c r="B135" s="9" t="s">
        <v>453</v>
      </c>
      <c r="C135" s="293"/>
    </row>
    <row r="136" spans="1:3" ht="12" customHeight="1">
      <c r="A136" s="15" t="s">
        <v>94</v>
      </c>
      <c r="B136" s="9" t="s">
        <v>454</v>
      </c>
      <c r="C136" s="293"/>
    </row>
    <row r="137" spans="1:3" ht="12" customHeight="1">
      <c r="A137" s="15" t="s">
        <v>172</v>
      </c>
      <c r="B137" s="9" t="s">
        <v>455</v>
      </c>
      <c r="C137" s="293"/>
    </row>
    <row r="138" spans="1:3" ht="12" customHeight="1">
      <c r="A138" s="15" t="s">
        <v>173</v>
      </c>
      <c r="B138" s="9" t="s">
        <v>456</v>
      </c>
      <c r="C138" s="293"/>
    </row>
    <row r="139" spans="1:3" ht="12" customHeight="1" thickBot="1">
      <c r="A139" s="13" t="s">
        <v>174</v>
      </c>
      <c r="B139" s="9" t="s">
        <v>457</v>
      </c>
      <c r="C139" s="293"/>
    </row>
    <row r="140" spans="1:3" ht="12" customHeight="1" thickBot="1">
      <c r="A140" s="20" t="s">
        <v>23</v>
      </c>
      <c r="B140" s="144" t="s">
        <v>465</v>
      </c>
      <c r="C140" s="329">
        <f>+C141+C142+C143+C144</f>
        <v>12594</v>
      </c>
    </row>
    <row r="141" spans="1:3" ht="12" customHeight="1">
      <c r="A141" s="15" t="s">
        <v>95</v>
      </c>
      <c r="B141" s="9" t="s">
        <v>376</v>
      </c>
      <c r="C141" s="293"/>
    </row>
    <row r="142" spans="1:3" ht="12" customHeight="1">
      <c r="A142" s="15" t="s">
        <v>96</v>
      </c>
      <c r="B142" s="9" t="s">
        <v>377</v>
      </c>
      <c r="C142" s="293">
        <v>12594</v>
      </c>
    </row>
    <row r="143" spans="1:3" ht="12" customHeight="1">
      <c r="A143" s="15" t="s">
        <v>290</v>
      </c>
      <c r="B143" s="9" t="s">
        <v>466</v>
      </c>
      <c r="C143" s="293"/>
    </row>
    <row r="144" spans="1:3" ht="12" customHeight="1" thickBot="1">
      <c r="A144" s="13" t="s">
        <v>291</v>
      </c>
      <c r="B144" s="7" t="s">
        <v>396</v>
      </c>
      <c r="C144" s="293"/>
    </row>
    <row r="145" spans="1:3" ht="12" customHeight="1" thickBot="1">
      <c r="A145" s="20" t="s">
        <v>24</v>
      </c>
      <c r="B145" s="144" t="s">
        <v>467</v>
      </c>
      <c r="C145" s="332">
        <f>SUM(C146:C150)</f>
        <v>0</v>
      </c>
    </row>
    <row r="146" spans="1:3" ht="12" customHeight="1">
      <c r="A146" s="15" t="s">
        <v>97</v>
      </c>
      <c r="B146" s="9" t="s">
        <v>462</v>
      </c>
      <c r="C146" s="293"/>
    </row>
    <row r="147" spans="1:3" ht="12" customHeight="1">
      <c r="A147" s="15" t="s">
        <v>98</v>
      </c>
      <c r="B147" s="9" t="s">
        <v>469</v>
      </c>
      <c r="C147" s="293"/>
    </row>
    <row r="148" spans="1:3" ht="12" customHeight="1">
      <c r="A148" s="15" t="s">
        <v>302</v>
      </c>
      <c r="B148" s="9" t="s">
        <v>464</v>
      </c>
      <c r="C148" s="293"/>
    </row>
    <row r="149" spans="1:3" ht="12" customHeight="1">
      <c r="A149" s="15" t="s">
        <v>303</v>
      </c>
      <c r="B149" s="9" t="s">
        <v>470</v>
      </c>
      <c r="C149" s="293"/>
    </row>
    <row r="150" spans="1:3" ht="12" customHeight="1" thickBot="1">
      <c r="A150" s="15" t="s">
        <v>468</v>
      </c>
      <c r="B150" s="9" t="s">
        <v>471</v>
      </c>
      <c r="C150" s="293"/>
    </row>
    <row r="151" spans="1:3" ht="12" customHeight="1" thickBot="1">
      <c r="A151" s="20" t="s">
        <v>25</v>
      </c>
      <c r="B151" s="144" t="s">
        <v>472</v>
      </c>
      <c r="C151" s="523"/>
    </row>
    <row r="152" spans="1:3" ht="12" customHeight="1" thickBot="1">
      <c r="A152" s="20" t="s">
        <v>26</v>
      </c>
      <c r="B152" s="144" t="s">
        <v>473</v>
      </c>
      <c r="C152" s="523"/>
    </row>
    <row r="153" spans="1:3" ht="15" customHeight="1" thickBot="1">
      <c r="A153" s="20" t="s">
        <v>27</v>
      </c>
      <c r="B153" s="144" t="s">
        <v>475</v>
      </c>
      <c r="C153" s="458">
        <f>+C129+C133+C140+C145+C151+C152</f>
        <v>18148</v>
      </c>
    </row>
    <row r="154" spans="1:3" s="447" customFormat="1" ht="12.75" customHeight="1" thickBot="1">
      <c r="A154" s="321" t="s">
        <v>28</v>
      </c>
      <c r="B154" s="410" t="s">
        <v>474</v>
      </c>
      <c r="C154" s="458">
        <f>+C128+C153</f>
        <v>929935</v>
      </c>
    </row>
    <row r="155" ht="7.5" customHeight="1"/>
    <row r="156" spans="1:3" ht="15.75">
      <c r="A156" s="748" t="s">
        <v>378</v>
      </c>
      <c r="B156" s="748"/>
      <c r="C156" s="748"/>
    </row>
    <row r="157" spans="1:3" ht="15" customHeight="1" thickBot="1">
      <c r="A157" s="746" t="s">
        <v>151</v>
      </c>
      <c r="B157" s="746"/>
      <c r="C157" s="333" t="s">
        <v>229</v>
      </c>
    </row>
    <row r="158" spans="1:3" ht="13.5" customHeight="1" thickBot="1">
      <c r="A158" s="20">
        <v>1</v>
      </c>
      <c r="B158" s="30" t="s">
        <v>476</v>
      </c>
      <c r="C158" s="323">
        <f>+C62-C128</f>
        <v>-133992</v>
      </c>
    </row>
    <row r="159" spans="1:3" ht="27.75" customHeight="1" thickBot="1">
      <c r="A159" s="20" t="s">
        <v>19</v>
      </c>
      <c r="B159" s="30" t="s">
        <v>482</v>
      </c>
      <c r="C159" s="323">
        <f>+C86-C153</f>
        <v>133992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5905511811023623" right="0.5905511811023623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Bátaszék Város Önkormányzat
2016. ÉVI KÖLTSÉGVETÉSÉNEK ÖSSZEVONT MÉRLEGE&amp;10
&amp;R&amp;"Times New Roman CE,Félkövér dőlt"&amp;11 1.1. melléklet a 3/2016. (III.5.) önkormányzati rendelethez</oddHeader>
    <oddFooter>&amp;C&amp;P</oddFoot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7"/>
  <sheetViews>
    <sheetView view="pageLayout" zoomScaleNormal="120" zoomScaleSheetLayoutView="100" workbookViewId="0" topLeftCell="B1">
      <selection activeCell="I3" sqref="I3"/>
    </sheetView>
  </sheetViews>
  <sheetFormatPr defaultColWidth="9.00390625" defaultRowHeight="12.75"/>
  <cols>
    <col min="1" max="1" width="8.00390625" style="413" customWidth="1"/>
    <col min="2" max="2" width="60.375" style="413" customWidth="1"/>
    <col min="3" max="3" width="14.125" style="414" customWidth="1"/>
    <col min="4" max="4" width="14.875" style="413" customWidth="1"/>
    <col min="5" max="5" width="15.00390625" style="413" customWidth="1"/>
    <col min="6" max="6" width="9.00390625" style="712" customWidth="1"/>
    <col min="7" max="7" width="9.00390625" style="714" bestFit="1" customWidth="1"/>
    <col min="8" max="16384" width="9.375" style="39" customWidth="1"/>
  </cols>
  <sheetData>
    <row r="1" spans="1:5" ht="15.75" customHeight="1">
      <c r="A1" s="745" t="s">
        <v>15</v>
      </c>
      <c r="B1" s="745"/>
      <c r="C1" s="745"/>
      <c r="D1" s="745"/>
      <c r="E1" s="745"/>
    </row>
    <row r="2" spans="1:5" ht="15.75" customHeight="1" thickBot="1">
      <c r="A2" s="746" t="s">
        <v>149</v>
      </c>
      <c r="B2" s="746"/>
      <c r="D2" s="160"/>
      <c r="E2" s="333" t="s">
        <v>229</v>
      </c>
    </row>
    <row r="3" spans="1:7" ht="37.5" customHeight="1" thickBot="1">
      <c r="A3" s="23" t="s">
        <v>70</v>
      </c>
      <c r="B3" s="24" t="s">
        <v>17</v>
      </c>
      <c r="C3" s="24" t="str">
        <f>+CONCATENATE(LEFT(ÖSSZEFÜGGÉSEK!A5,4)-2,". évi tény")</f>
        <v>2014. évi tény</v>
      </c>
      <c r="D3" s="436" t="str">
        <f>+CONCATENATE(LEFT(ÖSSZEFÜGGÉSEK!A5,4)-1,". évi várható")</f>
        <v>2015. évi várható</v>
      </c>
      <c r="E3" s="40" t="str">
        <f>+'1.1.sz.mell.'!C3</f>
        <v>2016. évi előirányzat</v>
      </c>
      <c r="F3" s="719" t="s">
        <v>910</v>
      </c>
      <c r="G3" s="716" t="s">
        <v>911</v>
      </c>
    </row>
    <row r="4" spans="1:7" s="41" customFormat="1" ht="12" customHeight="1" thickBot="1">
      <c r="A4" s="32" t="s">
        <v>495</v>
      </c>
      <c r="B4" s="33" t="s">
        <v>496</v>
      </c>
      <c r="C4" s="33" t="s">
        <v>497</v>
      </c>
      <c r="D4" s="33" t="s">
        <v>499</v>
      </c>
      <c r="E4" s="34" t="s">
        <v>498</v>
      </c>
      <c r="F4" s="720"/>
      <c r="G4" s="717"/>
    </row>
    <row r="5" spans="1:7" s="1" customFormat="1" ht="12" customHeight="1" thickBot="1">
      <c r="A5" s="20" t="s">
        <v>18</v>
      </c>
      <c r="B5" s="21" t="s">
        <v>254</v>
      </c>
      <c r="C5" s="428">
        <f>+C6+C7+C8+C9+C10+C11</f>
        <v>496557</v>
      </c>
      <c r="D5" s="428">
        <f>+D6+D7+D8+D9+D10+D11</f>
        <v>428965</v>
      </c>
      <c r="E5" s="323">
        <f>+E6+E7+E8+E9+E10+E11</f>
        <v>363357</v>
      </c>
      <c r="F5" s="721">
        <f>E5/D5</f>
        <v>0.8470551210471717</v>
      </c>
      <c r="G5" s="718">
        <f>E5-D5</f>
        <v>-65608</v>
      </c>
    </row>
    <row r="6" spans="1:7" s="1" customFormat="1" ht="12" customHeight="1">
      <c r="A6" s="15" t="s">
        <v>99</v>
      </c>
      <c r="B6" s="448" t="s">
        <v>255</v>
      </c>
      <c r="C6" s="430">
        <v>152634</v>
      </c>
      <c r="D6" s="430">
        <v>122761</v>
      </c>
      <c r="E6" s="326">
        <v>110662</v>
      </c>
      <c r="F6" s="721">
        <f>E6/D6</f>
        <v>0.9014426405780337</v>
      </c>
      <c r="G6" s="718">
        <f>E6-D6</f>
        <v>-12099</v>
      </c>
    </row>
    <row r="7" spans="1:7" s="1" customFormat="1" ht="12" customHeight="1">
      <c r="A7" s="14" t="s">
        <v>100</v>
      </c>
      <c r="B7" s="449" t="s">
        <v>256</v>
      </c>
      <c r="C7" s="429">
        <v>129439</v>
      </c>
      <c r="D7" s="429">
        <v>133146</v>
      </c>
      <c r="E7" s="325">
        <v>142732</v>
      </c>
      <c r="F7" s="721">
        <f aca="true" t="shared" si="0" ref="F7:F64">E7/D7</f>
        <v>1.071996154597209</v>
      </c>
      <c r="G7" s="718">
        <f aca="true" t="shared" si="1" ref="G7:G70">E7-D7</f>
        <v>9586</v>
      </c>
    </row>
    <row r="8" spans="1:7" s="1" customFormat="1" ht="12" customHeight="1">
      <c r="A8" s="14" t="s">
        <v>101</v>
      </c>
      <c r="B8" s="449" t="s">
        <v>257</v>
      </c>
      <c r="C8" s="429">
        <v>131146</v>
      </c>
      <c r="D8" s="429">
        <v>128971</v>
      </c>
      <c r="E8" s="325">
        <v>102462</v>
      </c>
      <c r="F8" s="721">
        <f t="shared" si="0"/>
        <v>0.7944576687782525</v>
      </c>
      <c r="G8" s="718">
        <f t="shared" si="1"/>
        <v>-26509</v>
      </c>
    </row>
    <row r="9" spans="1:7" s="1" customFormat="1" ht="12" customHeight="1">
      <c r="A9" s="14" t="s">
        <v>102</v>
      </c>
      <c r="B9" s="449" t="s">
        <v>258</v>
      </c>
      <c r="C9" s="429">
        <v>7625</v>
      </c>
      <c r="D9" s="429">
        <v>8395</v>
      </c>
      <c r="E9" s="325">
        <v>7501</v>
      </c>
      <c r="F9" s="721">
        <f t="shared" si="0"/>
        <v>0.8935080405002978</v>
      </c>
      <c r="G9" s="718">
        <f t="shared" si="1"/>
        <v>-894</v>
      </c>
    </row>
    <row r="10" spans="1:7" s="1" customFormat="1" ht="12" customHeight="1">
      <c r="A10" s="14" t="s">
        <v>145</v>
      </c>
      <c r="B10" s="319" t="s">
        <v>434</v>
      </c>
      <c r="C10" s="429">
        <v>7040</v>
      </c>
      <c r="D10" s="429">
        <v>34258</v>
      </c>
      <c r="E10" s="325"/>
      <c r="F10" s="721">
        <f t="shared" si="0"/>
        <v>0</v>
      </c>
      <c r="G10" s="718">
        <f t="shared" si="1"/>
        <v>-34258</v>
      </c>
    </row>
    <row r="11" spans="1:7" s="1" customFormat="1" ht="12" customHeight="1" thickBot="1">
      <c r="A11" s="16" t="s">
        <v>103</v>
      </c>
      <c r="B11" s="320" t="s">
        <v>435</v>
      </c>
      <c r="C11" s="429">
        <v>68673</v>
      </c>
      <c r="D11" s="429">
        <v>1434</v>
      </c>
      <c r="E11" s="325"/>
      <c r="F11" s="721">
        <f t="shared" si="0"/>
        <v>0</v>
      </c>
      <c r="G11" s="718">
        <f t="shared" si="1"/>
        <v>-1434</v>
      </c>
    </row>
    <row r="12" spans="1:7" s="1" customFormat="1" ht="12" customHeight="1" thickBot="1">
      <c r="A12" s="20" t="s">
        <v>19</v>
      </c>
      <c r="B12" s="318" t="s">
        <v>259</v>
      </c>
      <c r="C12" s="428">
        <f>+C13+C14+C15+C16+C17</f>
        <v>138916</v>
      </c>
      <c r="D12" s="428">
        <f>+D13+D14+D15+D16+D17</f>
        <v>91072</v>
      </c>
      <c r="E12" s="323">
        <f>+E13+E14+E15+E16+E17</f>
        <v>96172</v>
      </c>
      <c r="F12" s="721">
        <f t="shared" si="0"/>
        <v>1.0559996486296557</v>
      </c>
      <c r="G12" s="718">
        <f t="shared" si="1"/>
        <v>5100</v>
      </c>
    </row>
    <row r="13" spans="1:7" s="1" customFormat="1" ht="12" customHeight="1">
      <c r="A13" s="15" t="s">
        <v>105</v>
      </c>
      <c r="B13" s="448" t="s">
        <v>260</v>
      </c>
      <c r="C13" s="430"/>
      <c r="D13" s="430"/>
      <c r="E13" s="326"/>
      <c r="F13" s="721"/>
      <c r="G13" s="718">
        <f t="shared" si="1"/>
        <v>0</v>
      </c>
    </row>
    <row r="14" spans="1:7" s="1" customFormat="1" ht="12" customHeight="1">
      <c r="A14" s="14" t="s">
        <v>106</v>
      </c>
      <c r="B14" s="449" t="s">
        <v>261</v>
      </c>
      <c r="C14" s="429"/>
      <c r="D14" s="429"/>
      <c r="E14" s="325"/>
      <c r="F14" s="721"/>
      <c r="G14" s="718">
        <f t="shared" si="1"/>
        <v>0</v>
      </c>
    </row>
    <row r="15" spans="1:7" s="1" customFormat="1" ht="12" customHeight="1">
      <c r="A15" s="14" t="s">
        <v>107</v>
      </c>
      <c r="B15" s="449" t="s">
        <v>426</v>
      </c>
      <c r="C15" s="429"/>
      <c r="D15" s="429"/>
      <c r="E15" s="325"/>
      <c r="F15" s="721"/>
      <c r="G15" s="718">
        <f t="shared" si="1"/>
        <v>0</v>
      </c>
    </row>
    <row r="16" spans="1:7" s="1" customFormat="1" ht="12" customHeight="1">
      <c r="A16" s="14" t="s">
        <v>108</v>
      </c>
      <c r="B16" s="449" t="s">
        <v>427</v>
      </c>
      <c r="C16" s="429"/>
      <c r="D16" s="429"/>
      <c r="E16" s="325"/>
      <c r="F16" s="721"/>
      <c r="G16" s="718">
        <f t="shared" si="1"/>
        <v>0</v>
      </c>
    </row>
    <row r="17" spans="1:7" s="1" customFormat="1" ht="12" customHeight="1">
      <c r="A17" s="14" t="s">
        <v>109</v>
      </c>
      <c r="B17" s="449" t="s">
        <v>262</v>
      </c>
      <c r="C17" s="429">
        <v>138916</v>
      </c>
      <c r="D17" s="429">
        <v>91072</v>
      </c>
      <c r="E17" s="325">
        <v>96172</v>
      </c>
      <c r="F17" s="721">
        <f t="shared" si="0"/>
        <v>1.0559996486296557</v>
      </c>
      <c r="G17" s="718">
        <f t="shared" si="1"/>
        <v>5100</v>
      </c>
    </row>
    <row r="18" spans="1:7" s="1" customFormat="1" ht="12" customHeight="1" thickBot="1">
      <c r="A18" s="16" t="s">
        <v>118</v>
      </c>
      <c r="B18" s="320" t="s">
        <v>263</v>
      </c>
      <c r="C18" s="431">
        <v>16421</v>
      </c>
      <c r="D18" s="431"/>
      <c r="E18" s="327"/>
      <c r="F18" s="721"/>
      <c r="G18" s="718">
        <f t="shared" si="1"/>
        <v>0</v>
      </c>
    </row>
    <row r="19" spans="1:7" s="1" customFormat="1" ht="12" customHeight="1" thickBot="1">
      <c r="A19" s="20" t="s">
        <v>20</v>
      </c>
      <c r="B19" s="21" t="s">
        <v>264</v>
      </c>
      <c r="C19" s="428">
        <f>+C20+C21+C22+C23+C24</f>
        <v>281973</v>
      </c>
      <c r="D19" s="428">
        <f>+D20+D21+D22+D23+D24</f>
        <v>123305</v>
      </c>
      <c r="E19" s="323">
        <f>+E20+E21+E22+E23+E24</f>
        <v>12000</v>
      </c>
      <c r="F19" s="721">
        <f t="shared" si="0"/>
        <v>0.09731965451522646</v>
      </c>
      <c r="G19" s="718">
        <f t="shared" si="1"/>
        <v>-111305</v>
      </c>
    </row>
    <row r="20" spans="1:7" s="1" customFormat="1" ht="12" customHeight="1">
      <c r="A20" s="15" t="s">
        <v>88</v>
      </c>
      <c r="B20" s="448" t="s">
        <v>265</v>
      </c>
      <c r="C20" s="430">
        <v>159503</v>
      </c>
      <c r="D20" s="430"/>
      <c r="E20" s="326"/>
      <c r="F20" s="721"/>
      <c r="G20" s="718">
        <f t="shared" si="1"/>
        <v>0</v>
      </c>
    </row>
    <row r="21" spans="1:7" s="1" customFormat="1" ht="12" customHeight="1">
      <c r="A21" s="14" t="s">
        <v>89</v>
      </c>
      <c r="B21" s="449" t="s">
        <v>266</v>
      </c>
      <c r="C21" s="429"/>
      <c r="D21" s="429"/>
      <c r="E21" s="325"/>
      <c r="F21" s="721"/>
      <c r="G21" s="718">
        <f t="shared" si="1"/>
        <v>0</v>
      </c>
    </row>
    <row r="22" spans="1:7" s="1" customFormat="1" ht="12" customHeight="1">
      <c r="A22" s="14" t="s">
        <v>90</v>
      </c>
      <c r="B22" s="449" t="s">
        <v>428</v>
      </c>
      <c r="C22" s="429"/>
      <c r="D22" s="429"/>
      <c r="E22" s="325"/>
      <c r="F22" s="721"/>
      <c r="G22" s="718">
        <f t="shared" si="1"/>
        <v>0</v>
      </c>
    </row>
    <row r="23" spans="1:7" s="1" customFormat="1" ht="12" customHeight="1">
      <c r="A23" s="14" t="s">
        <v>91</v>
      </c>
      <c r="B23" s="449" t="s">
        <v>429</v>
      </c>
      <c r="C23" s="429"/>
      <c r="D23" s="429"/>
      <c r="E23" s="325"/>
      <c r="F23" s="721"/>
      <c r="G23" s="718">
        <f t="shared" si="1"/>
        <v>0</v>
      </c>
    </row>
    <row r="24" spans="1:7" s="1" customFormat="1" ht="12" customHeight="1">
      <c r="A24" s="14" t="s">
        <v>168</v>
      </c>
      <c r="B24" s="449" t="s">
        <v>267</v>
      </c>
      <c r="C24" s="429">
        <v>122470</v>
      </c>
      <c r="D24" s="429">
        <v>123305</v>
      </c>
      <c r="E24" s="325">
        <v>12000</v>
      </c>
      <c r="F24" s="721">
        <f t="shared" si="0"/>
        <v>0.09731965451522646</v>
      </c>
      <c r="G24" s="718">
        <f t="shared" si="1"/>
        <v>-111305</v>
      </c>
    </row>
    <row r="25" spans="1:7" s="1" customFormat="1" ht="12" customHeight="1" thickBot="1">
      <c r="A25" s="16" t="s">
        <v>169</v>
      </c>
      <c r="B25" s="450" t="s">
        <v>268</v>
      </c>
      <c r="C25" s="431">
        <v>101724</v>
      </c>
      <c r="D25" s="431">
        <v>105211</v>
      </c>
      <c r="E25" s="327"/>
      <c r="F25" s="721">
        <f t="shared" si="0"/>
        <v>0</v>
      </c>
      <c r="G25" s="718">
        <f t="shared" si="1"/>
        <v>-105211</v>
      </c>
    </row>
    <row r="26" spans="1:7" s="1" customFormat="1" ht="12" customHeight="1" thickBot="1">
      <c r="A26" s="20" t="s">
        <v>170</v>
      </c>
      <c r="B26" s="21" t="s">
        <v>269</v>
      </c>
      <c r="C26" s="435">
        <f>SUM(C27:C33)</f>
        <v>263620</v>
      </c>
      <c r="D26" s="435">
        <f>SUM(D27:D33)</f>
        <v>270539</v>
      </c>
      <c r="E26" s="329">
        <f>SUM(E27:E33)</f>
        <v>265716</v>
      </c>
      <c r="F26" s="721">
        <f t="shared" si="0"/>
        <v>0.9821726257582086</v>
      </c>
      <c r="G26" s="718">
        <f t="shared" si="1"/>
        <v>-4823</v>
      </c>
    </row>
    <row r="27" spans="1:7" s="1" customFormat="1" ht="12" customHeight="1">
      <c r="A27" s="15" t="s">
        <v>270</v>
      </c>
      <c r="B27" s="448" t="s">
        <v>555</v>
      </c>
      <c r="C27" s="430"/>
      <c r="D27" s="430"/>
      <c r="E27" s="324"/>
      <c r="F27" s="721"/>
      <c r="G27" s="718">
        <f t="shared" si="1"/>
        <v>0</v>
      </c>
    </row>
    <row r="28" spans="1:7" s="1" customFormat="1" ht="12" customHeight="1">
      <c r="A28" s="14" t="s">
        <v>271</v>
      </c>
      <c r="B28" s="449" t="s">
        <v>823</v>
      </c>
      <c r="C28" s="429">
        <v>31872</v>
      </c>
      <c r="D28" s="429">
        <v>33020</v>
      </c>
      <c r="E28" s="325">
        <v>32500</v>
      </c>
      <c r="F28" s="721">
        <f t="shared" si="0"/>
        <v>0.984251968503937</v>
      </c>
      <c r="G28" s="718">
        <f t="shared" si="1"/>
        <v>-520</v>
      </c>
    </row>
    <row r="29" spans="1:7" s="1" customFormat="1" ht="12" customHeight="1">
      <c r="A29" s="14" t="s">
        <v>272</v>
      </c>
      <c r="B29" s="449" t="s">
        <v>557</v>
      </c>
      <c r="C29" s="429">
        <v>213074</v>
      </c>
      <c r="D29" s="429">
        <v>219100</v>
      </c>
      <c r="E29" s="325">
        <v>216361</v>
      </c>
      <c r="F29" s="721">
        <f t="shared" si="0"/>
        <v>0.9874988589685075</v>
      </c>
      <c r="G29" s="718">
        <f t="shared" si="1"/>
        <v>-2739</v>
      </c>
    </row>
    <row r="30" spans="1:7" s="1" customFormat="1" ht="12" customHeight="1">
      <c r="A30" s="14" t="s">
        <v>273</v>
      </c>
      <c r="B30" s="449" t="s">
        <v>558</v>
      </c>
      <c r="C30" s="429"/>
      <c r="D30" s="429">
        <v>293</v>
      </c>
      <c r="E30" s="325">
        <v>650</v>
      </c>
      <c r="F30" s="721">
        <f t="shared" si="0"/>
        <v>2.218430034129693</v>
      </c>
      <c r="G30" s="718">
        <f t="shared" si="1"/>
        <v>357</v>
      </c>
    </row>
    <row r="31" spans="1:7" s="1" customFormat="1" ht="12" customHeight="1">
      <c r="A31" s="14" t="s">
        <v>552</v>
      </c>
      <c r="B31" s="449" t="s">
        <v>274</v>
      </c>
      <c r="C31" s="429">
        <v>15393</v>
      </c>
      <c r="D31" s="429">
        <v>16781</v>
      </c>
      <c r="E31" s="325">
        <v>15000</v>
      </c>
      <c r="F31" s="721">
        <f t="shared" si="0"/>
        <v>0.8938680650735952</v>
      </c>
      <c r="G31" s="718">
        <f t="shared" si="1"/>
        <v>-1781</v>
      </c>
    </row>
    <row r="32" spans="1:7" s="1" customFormat="1" ht="12" customHeight="1">
      <c r="A32" s="14" t="s">
        <v>553</v>
      </c>
      <c r="B32" s="449" t="s">
        <v>275</v>
      </c>
      <c r="C32" s="429">
        <v>1099</v>
      </c>
      <c r="D32" s="429"/>
      <c r="E32" s="325"/>
      <c r="F32" s="721"/>
      <c r="G32" s="718">
        <f t="shared" si="1"/>
        <v>0</v>
      </c>
    </row>
    <row r="33" spans="1:7" s="1" customFormat="1" ht="12" customHeight="1" thickBot="1">
      <c r="A33" s="16" t="s">
        <v>554</v>
      </c>
      <c r="B33" s="450" t="s">
        <v>276</v>
      </c>
      <c r="C33" s="431">
        <v>2182</v>
      </c>
      <c r="D33" s="431">
        <v>1345</v>
      </c>
      <c r="E33" s="331">
        <v>1205</v>
      </c>
      <c r="F33" s="721">
        <f t="shared" si="0"/>
        <v>0.895910780669145</v>
      </c>
      <c r="G33" s="718">
        <f t="shared" si="1"/>
        <v>-140</v>
      </c>
    </row>
    <row r="34" spans="1:7" s="1" customFormat="1" ht="12" customHeight="1" thickBot="1">
      <c r="A34" s="20" t="s">
        <v>22</v>
      </c>
      <c r="B34" s="21" t="s">
        <v>436</v>
      </c>
      <c r="C34" s="428">
        <f>SUM(C35:C45)</f>
        <v>25014</v>
      </c>
      <c r="D34" s="428">
        <f>SUM(D35:D45)</f>
        <v>34423</v>
      </c>
      <c r="E34" s="323">
        <f>SUM(E35:E45)</f>
        <v>25624</v>
      </c>
      <c r="F34" s="721">
        <f t="shared" si="0"/>
        <v>0.7443860209743486</v>
      </c>
      <c r="G34" s="718">
        <f t="shared" si="1"/>
        <v>-8799</v>
      </c>
    </row>
    <row r="35" spans="1:7" s="1" customFormat="1" ht="12" customHeight="1">
      <c r="A35" s="15" t="s">
        <v>92</v>
      </c>
      <c r="B35" s="448" t="s">
        <v>279</v>
      </c>
      <c r="C35" s="430">
        <v>109</v>
      </c>
      <c r="D35" s="430">
        <v>146</v>
      </c>
      <c r="E35" s="326">
        <v>100</v>
      </c>
      <c r="F35" s="721">
        <f t="shared" si="0"/>
        <v>0.684931506849315</v>
      </c>
      <c r="G35" s="718">
        <f t="shared" si="1"/>
        <v>-46</v>
      </c>
    </row>
    <row r="36" spans="1:7" s="1" customFormat="1" ht="12" customHeight="1">
      <c r="A36" s="14" t="s">
        <v>93</v>
      </c>
      <c r="B36" s="449" t="s">
        <v>280</v>
      </c>
      <c r="C36" s="429">
        <v>13310</v>
      </c>
      <c r="D36" s="429">
        <v>23344</v>
      </c>
      <c r="E36" s="325">
        <v>18086</v>
      </c>
      <c r="F36" s="721">
        <f t="shared" si="0"/>
        <v>0.7747601096641535</v>
      </c>
      <c r="G36" s="718">
        <f t="shared" si="1"/>
        <v>-5258</v>
      </c>
    </row>
    <row r="37" spans="1:7" s="1" customFormat="1" ht="12" customHeight="1">
      <c r="A37" s="14" t="s">
        <v>94</v>
      </c>
      <c r="B37" s="449" t="s">
        <v>281</v>
      </c>
      <c r="C37" s="429">
        <v>5870</v>
      </c>
      <c r="D37" s="429">
        <v>2938</v>
      </c>
      <c r="E37" s="325">
        <v>2430</v>
      </c>
      <c r="F37" s="721">
        <f t="shared" si="0"/>
        <v>0.8270932607215793</v>
      </c>
      <c r="G37" s="718">
        <f t="shared" si="1"/>
        <v>-508</v>
      </c>
    </row>
    <row r="38" spans="1:7" s="1" customFormat="1" ht="12" customHeight="1">
      <c r="A38" s="14" t="s">
        <v>172</v>
      </c>
      <c r="B38" s="449" t="s">
        <v>282</v>
      </c>
      <c r="C38" s="429"/>
      <c r="D38" s="429"/>
      <c r="E38" s="325">
        <v>200</v>
      </c>
      <c r="F38" s="721"/>
      <c r="G38" s="718">
        <f t="shared" si="1"/>
        <v>200</v>
      </c>
    </row>
    <row r="39" spans="1:7" s="1" customFormat="1" ht="12" customHeight="1">
      <c r="A39" s="14" t="s">
        <v>173</v>
      </c>
      <c r="B39" s="449" t="s">
        <v>283</v>
      </c>
      <c r="C39" s="429"/>
      <c r="D39" s="429"/>
      <c r="E39" s="325"/>
      <c r="F39" s="721"/>
      <c r="G39" s="718">
        <f t="shared" si="1"/>
        <v>0</v>
      </c>
    </row>
    <row r="40" spans="1:7" s="1" customFormat="1" ht="12" customHeight="1">
      <c r="A40" s="14" t="s">
        <v>174</v>
      </c>
      <c r="B40" s="449" t="s">
        <v>284</v>
      </c>
      <c r="C40" s="429">
        <v>2537</v>
      </c>
      <c r="D40" s="429">
        <v>4443</v>
      </c>
      <c r="E40" s="325">
        <v>2986</v>
      </c>
      <c r="F40" s="721">
        <f t="shared" si="0"/>
        <v>0.6720684222372271</v>
      </c>
      <c r="G40" s="718">
        <f t="shared" si="1"/>
        <v>-1457</v>
      </c>
    </row>
    <row r="41" spans="1:7" s="1" customFormat="1" ht="12" customHeight="1">
      <c r="A41" s="14" t="s">
        <v>175</v>
      </c>
      <c r="B41" s="449" t="s">
        <v>285</v>
      </c>
      <c r="C41" s="429">
        <v>2817</v>
      </c>
      <c r="D41" s="429">
        <v>2711</v>
      </c>
      <c r="E41" s="325">
        <v>1550</v>
      </c>
      <c r="F41" s="721">
        <f t="shared" si="0"/>
        <v>0.5717447436370343</v>
      </c>
      <c r="G41" s="718">
        <f t="shared" si="1"/>
        <v>-1161</v>
      </c>
    </row>
    <row r="42" spans="1:7" s="1" customFormat="1" ht="12" customHeight="1">
      <c r="A42" s="14" t="s">
        <v>176</v>
      </c>
      <c r="B42" s="449" t="s">
        <v>560</v>
      </c>
      <c r="C42" s="429">
        <v>277</v>
      </c>
      <c r="D42" s="429">
        <v>265</v>
      </c>
      <c r="E42" s="325">
        <v>253</v>
      </c>
      <c r="F42" s="721">
        <f t="shared" si="0"/>
        <v>0.9547169811320755</v>
      </c>
      <c r="G42" s="718">
        <f t="shared" si="1"/>
        <v>-12</v>
      </c>
    </row>
    <row r="43" spans="1:7" s="1" customFormat="1" ht="12" customHeight="1">
      <c r="A43" s="14" t="s">
        <v>277</v>
      </c>
      <c r="B43" s="449" t="s">
        <v>287</v>
      </c>
      <c r="C43" s="432"/>
      <c r="D43" s="432"/>
      <c r="E43" s="328"/>
      <c r="F43" s="721"/>
      <c r="G43" s="718">
        <f t="shared" si="1"/>
        <v>0</v>
      </c>
    </row>
    <row r="44" spans="1:7" s="1" customFormat="1" ht="12" customHeight="1">
      <c r="A44" s="16" t="s">
        <v>278</v>
      </c>
      <c r="B44" s="450" t="s">
        <v>438</v>
      </c>
      <c r="C44" s="433"/>
      <c r="D44" s="433">
        <v>569</v>
      </c>
      <c r="E44" s="434"/>
      <c r="F44" s="721">
        <f t="shared" si="0"/>
        <v>0</v>
      </c>
      <c r="G44" s="718">
        <f t="shared" si="1"/>
        <v>-569</v>
      </c>
    </row>
    <row r="45" spans="1:7" s="1" customFormat="1" ht="12" customHeight="1" thickBot="1">
      <c r="A45" s="16" t="s">
        <v>437</v>
      </c>
      <c r="B45" s="320" t="s">
        <v>288</v>
      </c>
      <c r="C45" s="433">
        <v>94</v>
      </c>
      <c r="D45" s="433">
        <v>7</v>
      </c>
      <c r="E45" s="434">
        <v>19</v>
      </c>
      <c r="F45" s="721">
        <f t="shared" si="0"/>
        <v>2.7142857142857144</v>
      </c>
      <c r="G45" s="718">
        <f t="shared" si="1"/>
        <v>12</v>
      </c>
    </row>
    <row r="46" spans="1:7" s="1" customFormat="1" ht="12" customHeight="1" thickBot="1">
      <c r="A46" s="20" t="s">
        <v>23</v>
      </c>
      <c r="B46" s="21" t="s">
        <v>289</v>
      </c>
      <c r="C46" s="428">
        <f>SUM(C47:C51)</f>
        <v>5550</v>
      </c>
      <c r="D46" s="428">
        <f>SUM(D47:D51)</f>
        <v>0</v>
      </c>
      <c r="E46" s="323">
        <f>SUM(E47:E51)</f>
        <v>0</v>
      </c>
      <c r="F46" s="721"/>
      <c r="G46" s="718">
        <f t="shared" si="1"/>
        <v>0</v>
      </c>
    </row>
    <row r="47" spans="1:7" s="1" customFormat="1" ht="12" customHeight="1">
      <c r="A47" s="15" t="s">
        <v>95</v>
      </c>
      <c r="B47" s="448" t="s">
        <v>293</v>
      </c>
      <c r="C47" s="493"/>
      <c r="D47" s="493"/>
      <c r="E47" s="491"/>
      <c r="F47" s="721"/>
      <c r="G47" s="718">
        <f t="shared" si="1"/>
        <v>0</v>
      </c>
    </row>
    <row r="48" spans="1:7" s="1" customFormat="1" ht="12" customHeight="1">
      <c r="A48" s="14" t="s">
        <v>96</v>
      </c>
      <c r="B48" s="449" t="s">
        <v>294</v>
      </c>
      <c r="C48" s="432">
        <v>3867</v>
      </c>
      <c r="D48" s="432"/>
      <c r="E48" s="328"/>
      <c r="F48" s="721"/>
      <c r="G48" s="718">
        <f t="shared" si="1"/>
        <v>0</v>
      </c>
    </row>
    <row r="49" spans="1:7" s="1" customFormat="1" ht="12" customHeight="1">
      <c r="A49" s="14" t="s">
        <v>290</v>
      </c>
      <c r="B49" s="449" t="s">
        <v>295</v>
      </c>
      <c r="C49" s="432">
        <v>1683</v>
      </c>
      <c r="D49" s="432"/>
      <c r="E49" s="328"/>
      <c r="F49" s="721"/>
      <c r="G49" s="718">
        <f t="shared" si="1"/>
        <v>0</v>
      </c>
    </row>
    <row r="50" spans="1:7" s="1" customFormat="1" ht="12" customHeight="1">
      <c r="A50" s="14" t="s">
        <v>291</v>
      </c>
      <c r="B50" s="449" t="s">
        <v>296</v>
      </c>
      <c r="C50" s="432"/>
      <c r="D50" s="432"/>
      <c r="E50" s="328"/>
      <c r="F50" s="721"/>
      <c r="G50" s="718">
        <f t="shared" si="1"/>
        <v>0</v>
      </c>
    </row>
    <row r="51" spans="1:7" s="1" customFormat="1" ht="12" customHeight="1" thickBot="1">
      <c r="A51" s="16" t="s">
        <v>292</v>
      </c>
      <c r="B51" s="320" t="s">
        <v>297</v>
      </c>
      <c r="C51" s="433"/>
      <c r="D51" s="433"/>
      <c r="E51" s="722"/>
      <c r="F51" s="721"/>
      <c r="G51" s="718">
        <f t="shared" si="1"/>
        <v>0</v>
      </c>
    </row>
    <row r="52" spans="1:7" s="1" customFormat="1" ht="12" customHeight="1" thickBot="1">
      <c r="A52" s="20" t="s">
        <v>177</v>
      </c>
      <c r="B52" s="21" t="s">
        <v>298</v>
      </c>
      <c r="C52" s="428">
        <f>SUM(C53:C55)</f>
        <v>984</v>
      </c>
      <c r="D52" s="428">
        <f>SUM(D53:D55)</f>
        <v>22593</v>
      </c>
      <c r="E52" s="323">
        <f>SUM(E53:E55)</f>
        <v>7730</v>
      </c>
      <c r="F52" s="721">
        <f t="shared" si="0"/>
        <v>0.3421413712211747</v>
      </c>
      <c r="G52" s="718">
        <f t="shared" si="1"/>
        <v>-14863</v>
      </c>
    </row>
    <row r="53" spans="1:7" s="1" customFormat="1" ht="12" customHeight="1">
      <c r="A53" s="15" t="s">
        <v>97</v>
      </c>
      <c r="B53" s="448" t="s">
        <v>299</v>
      </c>
      <c r="C53" s="430"/>
      <c r="D53" s="430"/>
      <c r="E53" s="326"/>
      <c r="F53" s="721"/>
      <c r="G53" s="718">
        <f t="shared" si="1"/>
        <v>0</v>
      </c>
    </row>
    <row r="54" spans="1:7" s="1" customFormat="1" ht="12" customHeight="1">
      <c r="A54" s="14" t="s">
        <v>98</v>
      </c>
      <c r="B54" s="449" t="s">
        <v>430</v>
      </c>
      <c r="C54" s="429">
        <v>131</v>
      </c>
      <c r="D54" s="429">
        <v>22196</v>
      </c>
      <c r="E54" s="325">
        <v>30</v>
      </c>
      <c r="F54" s="721">
        <f t="shared" si="0"/>
        <v>0.0013515948819607137</v>
      </c>
      <c r="G54" s="718">
        <f t="shared" si="1"/>
        <v>-22166</v>
      </c>
    </row>
    <row r="55" spans="1:7" s="1" customFormat="1" ht="12" customHeight="1">
      <c r="A55" s="14" t="s">
        <v>302</v>
      </c>
      <c r="B55" s="449" t="s">
        <v>300</v>
      </c>
      <c r="C55" s="429">
        <v>853</v>
      </c>
      <c r="D55" s="429">
        <v>397</v>
      </c>
      <c r="E55" s="325">
        <v>7700</v>
      </c>
      <c r="F55" s="721">
        <f t="shared" si="0"/>
        <v>19.395465994962215</v>
      </c>
      <c r="G55" s="718">
        <f t="shared" si="1"/>
        <v>7303</v>
      </c>
    </row>
    <row r="56" spans="1:7" s="1" customFormat="1" ht="12" customHeight="1" thickBot="1">
      <c r="A56" s="16" t="s">
        <v>303</v>
      </c>
      <c r="B56" s="320" t="s">
        <v>301</v>
      </c>
      <c r="C56" s="431"/>
      <c r="D56" s="431"/>
      <c r="E56" s="327"/>
      <c r="F56" s="721"/>
      <c r="G56" s="718">
        <f t="shared" si="1"/>
        <v>0</v>
      </c>
    </row>
    <row r="57" spans="1:7" s="1" customFormat="1" ht="12" customHeight="1" thickBot="1">
      <c r="A57" s="20" t="s">
        <v>25</v>
      </c>
      <c r="B57" s="318" t="s">
        <v>304</v>
      </c>
      <c r="C57" s="428">
        <f>SUM(C58:C60)</f>
        <v>1174</v>
      </c>
      <c r="D57" s="428">
        <f>SUM(D58:D60)</f>
        <v>845</v>
      </c>
      <c r="E57" s="323">
        <f>SUM(E58:E60)</f>
        <v>7196</v>
      </c>
      <c r="F57" s="721">
        <f t="shared" si="0"/>
        <v>8.515976331360946</v>
      </c>
      <c r="G57" s="718">
        <f t="shared" si="1"/>
        <v>6351</v>
      </c>
    </row>
    <row r="58" spans="1:7" s="1" customFormat="1" ht="12" customHeight="1">
      <c r="A58" s="15" t="s">
        <v>178</v>
      </c>
      <c r="B58" s="448" t="s">
        <v>306</v>
      </c>
      <c r="C58" s="432"/>
      <c r="D58" s="432"/>
      <c r="E58" s="328"/>
      <c r="F58" s="721"/>
      <c r="G58" s="718">
        <f t="shared" si="1"/>
        <v>0</v>
      </c>
    </row>
    <row r="59" spans="1:7" s="1" customFormat="1" ht="12" customHeight="1">
      <c r="A59" s="14" t="s">
        <v>179</v>
      </c>
      <c r="B59" s="449" t="s">
        <v>431</v>
      </c>
      <c r="C59" s="432">
        <v>1174</v>
      </c>
      <c r="D59" s="432">
        <v>100</v>
      </c>
      <c r="E59" s="328">
        <v>4650</v>
      </c>
      <c r="F59" s="721">
        <f t="shared" si="0"/>
        <v>46.5</v>
      </c>
      <c r="G59" s="718">
        <f t="shared" si="1"/>
        <v>4550</v>
      </c>
    </row>
    <row r="60" spans="1:7" s="1" customFormat="1" ht="12" customHeight="1">
      <c r="A60" s="14" t="s">
        <v>230</v>
      </c>
      <c r="B60" s="449" t="s">
        <v>307</v>
      </c>
      <c r="C60" s="432"/>
      <c r="D60" s="432">
        <v>745</v>
      </c>
      <c r="E60" s="328">
        <v>2546</v>
      </c>
      <c r="F60" s="721">
        <f t="shared" si="0"/>
        <v>3.41744966442953</v>
      </c>
      <c r="G60" s="718">
        <f t="shared" si="1"/>
        <v>1801</v>
      </c>
    </row>
    <row r="61" spans="1:7" s="1" customFormat="1" ht="12" customHeight="1" thickBot="1">
      <c r="A61" s="16" t="s">
        <v>305</v>
      </c>
      <c r="B61" s="320" t="s">
        <v>308</v>
      </c>
      <c r="C61" s="432"/>
      <c r="D61" s="432"/>
      <c r="E61" s="328"/>
      <c r="F61" s="721"/>
      <c r="G61" s="718">
        <f t="shared" si="1"/>
        <v>0</v>
      </c>
    </row>
    <row r="62" spans="1:7" s="1" customFormat="1" ht="12" customHeight="1" thickBot="1">
      <c r="A62" s="524" t="s">
        <v>478</v>
      </c>
      <c r="B62" s="21" t="s">
        <v>309</v>
      </c>
      <c r="C62" s="435">
        <f>+C5+C12+C19+C26+C34+C46+C52+C57</f>
        <v>1213788</v>
      </c>
      <c r="D62" s="435">
        <f>+D5+D12+D19+D26+D34+D46+D52+D57</f>
        <v>971742</v>
      </c>
      <c r="E62" s="329">
        <f>+E5+E12+E19+E26+E34+E46+E52+E57</f>
        <v>777795</v>
      </c>
      <c r="F62" s="721">
        <f t="shared" si="0"/>
        <v>0.8004130726056916</v>
      </c>
      <c r="G62" s="718">
        <f t="shared" si="1"/>
        <v>-193947</v>
      </c>
    </row>
    <row r="63" spans="1:7" s="1" customFormat="1" ht="12" customHeight="1" thickBot="1">
      <c r="A63" s="494" t="s">
        <v>310</v>
      </c>
      <c r="B63" s="318" t="s">
        <v>543</v>
      </c>
      <c r="C63" s="428">
        <f>SUM(C64:C66)</f>
        <v>0</v>
      </c>
      <c r="D63" s="428">
        <f>SUM(D64:D66)</f>
        <v>1948</v>
      </c>
      <c r="E63" s="323">
        <f>SUM(E64:E66)</f>
        <v>0</v>
      </c>
      <c r="F63" s="721">
        <f t="shared" si="0"/>
        <v>0</v>
      </c>
      <c r="G63" s="718">
        <f t="shared" si="1"/>
        <v>-1948</v>
      </c>
    </row>
    <row r="64" spans="1:7" s="1" customFormat="1" ht="12" customHeight="1">
      <c r="A64" s="15" t="s">
        <v>342</v>
      </c>
      <c r="B64" s="448" t="s">
        <v>312</v>
      </c>
      <c r="C64" s="432"/>
      <c r="D64" s="432">
        <v>1948</v>
      </c>
      <c r="E64" s="328"/>
      <c r="F64" s="721">
        <f t="shared" si="0"/>
        <v>0</v>
      </c>
      <c r="G64" s="718">
        <f t="shared" si="1"/>
        <v>-1948</v>
      </c>
    </row>
    <row r="65" spans="1:7" s="1" customFormat="1" ht="12" customHeight="1">
      <c r="A65" s="14" t="s">
        <v>351</v>
      </c>
      <c r="B65" s="449" t="s">
        <v>313</v>
      </c>
      <c r="C65" s="432"/>
      <c r="D65" s="432"/>
      <c r="E65" s="328"/>
      <c r="F65" s="721"/>
      <c r="G65" s="718">
        <f t="shared" si="1"/>
        <v>0</v>
      </c>
    </row>
    <row r="66" spans="1:7" s="1" customFormat="1" ht="12" customHeight="1" thickBot="1">
      <c r="A66" s="16" t="s">
        <v>352</v>
      </c>
      <c r="B66" s="518" t="s">
        <v>463</v>
      </c>
      <c r="C66" s="432"/>
      <c r="D66" s="432"/>
      <c r="E66" s="328"/>
      <c r="F66" s="721"/>
      <c r="G66" s="718">
        <f t="shared" si="1"/>
        <v>0</v>
      </c>
    </row>
    <row r="67" spans="1:7" s="1" customFormat="1" ht="12" customHeight="1" thickBot="1">
      <c r="A67" s="494" t="s">
        <v>315</v>
      </c>
      <c r="B67" s="318" t="s">
        <v>316</v>
      </c>
      <c r="C67" s="428">
        <f>SUM(C68:C71)</f>
        <v>0</v>
      </c>
      <c r="D67" s="428">
        <f>SUM(D68:D71)</f>
        <v>0</v>
      </c>
      <c r="E67" s="323">
        <f>SUM(E68:E71)</f>
        <v>0</v>
      </c>
      <c r="F67" s="721"/>
      <c r="G67" s="718">
        <f t="shared" si="1"/>
        <v>0</v>
      </c>
    </row>
    <row r="68" spans="1:7" s="1" customFormat="1" ht="12" customHeight="1">
      <c r="A68" s="15" t="s">
        <v>146</v>
      </c>
      <c r="B68" s="448" t="s">
        <v>317</v>
      </c>
      <c r="C68" s="432"/>
      <c r="D68" s="432"/>
      <c r="E68" s="328"/>
      <c r="F68" s="721"/>
      <c r="G68" s="718">
        <f t="shared" si="1"/>
        <v>0</v>
      </c>
    </row>
    <row r="69" spans="1:7" s="1" customFormat="1" ht="17.25" customHeight="1">
      <c r="A69" s="14" t="s">
        <v>147</v>
      </c>
      <c r="B69" s="449" t="s">
        <v>318</v>
      </c>
      <c r="C69" s="432"/>
      <c r="D69" s="432"/>
      <c r="E69" s="328"/>
      <c r="F69" s="721"/>
      <c r="G69" s="718">
        <f t="shared" si="1"/>
        <v>0</v>
      </c>
    </row>
    <row r="70" spans="1:7" s="1" customFormat="1" ht="12" customHeight="1">
      <c r="A70" s="14" t="s">
        <v>343</v>
      </c>
      <c r="B70" s="449" t="s">
        <v>319</v>
      </c>
      <c r="C70" s="432"/>
      <c r="D70" s="432"/>
      <c r="E70" s="328"/>
      <c r="F70" s="721"/>
      <c r="G70" s="718">
        <f t="shared" si="1"/>
        <v>0</v>
      </c>
    </row>
    <row r="71" spans="1:7" s="1" customFormat="1" ht="12" customHeight="1" thickBot="1">
      <c r="A71" s="16" t="s">
        <v>344</v>
      </c>
      <c r="B71" s="320" t="s">
        <v>320</v>
      </c>
      <c r="C71" s="432"/>
      <c r="D71" s="432"/>
      <c r="E71" s="328"/>
      <c r="F71" s="721"/>
      <c r="G71" s="718">
        <f aca="true" t="shared" si="2" ref="G71:G134">E71-D71</f>
        <v>0</v>
      </c>
    </row>
    <row r="72" spans="1:7" s="1" customFormat="1" ht="12" customHeight="1" thickBot="1">
      <c r="A72" s="494" t="s">
        <v>321</v>
      </c>
      <c r="B72" s="318" t="s">
        <v>322</v>
      </c>
      <c r="C72" s="428">
        <f>SUM(C73:C74)</f>
        <v>117486</v>
      </c>
      <c r="D72" s="428">
        <f>SUM(D73:D74)</f>
        <v>118609</v>
      </c>
      <c r="E72" s="323">
        <f>SUM(E73:E74)</f>
        <v>152140</v>
      </c>
      <c r="F72" s="721">
        <f>E72/D72</f>
        <v>1.2827019872016456</v>
      </c>
      <c r="G72" s="718">
        <f t="shared" si="2"/>
        <v>33531</v>
      </c>
    </row>
    <row r="73" spans="1:7" s="1" customFormat="1" ht="12" customHeight="1">
      <c r="A73" s="15" t="s">
        <v>345</v>
      </c>
      <c r="B73" s="448" t="s">
        <v>323</v>
      </c>
      <c r="C73" s="432">
        <v>117486</v>
      </c>
      <c r="D73" s="432">
        <v>118609</v>
      </c>
      <c r="E73" s="328">
        <v>152140</v>
      </c>
      <c r="F73" s="721">
        <f>E73/D73</f>
        <v>1.2827019872016456</v>
      </c>
      <c r="G73" s="718">
        <f t="shared" si="2"/>
        <v>33531</v>
      </c>
    </row>
    <row r="74" spans="1:7" s="1" customFormat="1" ht="12" customHeight="1" thickBot="1">
      <c r="A74" s="16" t="s">
        <v>346</v>
      </c>
      <c r="B74" s="320" t="s">
        <v>324</v>
      </c>
      <c r="C74" s="432"/>
      <c r="D74" s="432"/>
      <c r="E74" s="328"/>
      <c r="F74" s="721"/>
      <c r="G74" s="718">
        <f t="shared" si="2"/>
        <v>0</v>
      </c>
    </row>
    <row r="75" spans="1:7" s="1" customFormat="1" ht="12" customHeight="1" thickBot="1">
      <c r="A75" s="494" t="s">
        <v>325</v>
      </c>
      <c r="B75" s="318" t="s">
        <v>326</v>
      </c>
      <c r="C75" s="428">
        <f>SUM(C76:C78)</f>
        <v>12043</v>
      </c>
      <c r="D75" s="428">
        <f>SUM(D76:D78)</f>
        <v>12594</v>
      </c>
      <c r="E75" s="323">
        <f>SUM(E76:E78)</f>
        <v>0</v>
      </c>
      <c r="F75" s="721">
        <f>E75/D75</f>
        <v>0</v>
      </c>
      <c r="G75" s="718">
        <f t="shared" si="2"/>
        <v>-12594</v>
      </c>
    </row>
    <row r="76" spans="1:7" s="1" customFormat="1" ht="12" customHeight="1">
      <c r="A76" s="15" t="s">
        <v>347</v>
      </c>
      <c r="B76" s="448" t="s">
        <v>327</v>
      </c>
      <c r="C76" s="432">
        <v>12043</v>
      </c>
      <c r="D76" s="432">
        <v>12594</v>
      </c>
      <c r="E76" s="328"/>
      <c r="F76" s="721">
        <f>E76/D76</f>
        <v>0</v>
      </c>
      <c r="G76" s="718">
        <f t="shared" si="2"/>
        <v>-12594</v>
      </c>
    </row>
    <row r="77" spans="1:7" s="1" customFormat="1" ht="12" customHeight="1">
      <c r="A77" s="14" t="s">
        <v>348</v>
      </c>
      <c r="B77" s="449" t="s">
        <v>328</v>
      </c>
      <c r="C77" s="432"/>
      <c r="D77" s="432"/>
      <c r="E77" s="328"/>
      <c r="F77" s="721"/>
      <c r="G77" s="718">
        <f t="shared" si="2"/>
        <v>0</v>
      </c>
    </row>
    <row r="78" spans="1:7" s="1" customFormat="1" ht="12" customHeight="1" thickBot="1">
      <c r="A78" s="16" t="s">
        <v>349</v>
      </c>
      <c r="B78" s="320" t="s">
        <v>329</v>
      </c>
      <c r="C78" s="432"/>
      <c r="D78" s="432"/>
      <c r="E78" s="328"/>
      <c r="F78" s="721"/>
      <c r="G78" s="718">
        <f t="shared" si="2"/>
        <v>0</v>
      </c>
    </row>
    <row r="79" spans="1:7" s="1" customFormat="1" ht="12" customHeight="1" thickBot="1">
      <c r="A79" s="494" t="s">
        <v>330</v>
      </c>
      <c r="B79" s="318" t="s">
        <v>350</v>
      </c>
      <c r="C79" s="428">
        <f>SUM(C80:C83)</f>
        <v>0</v>
      </c>
      <c r="D79" s="428">
        <f>SUM(D80:D83)</f>
        <v>0</v>
      </c>
      <c r="E79" s="323">
        <f>SUM(E80:E83)</f>
        <v>0</v>
      </c>
      <c r="F79" s="721"/>
      <c r="G79" s="718">
        <f t="shared" si="2"/>
        <v>0</v>
      </c>
    </row>
    <row r="80" spans="1:7" s="1" customFormat="1" ht="12" customHeight="1">
      <c r="A80" s="452" t="s">
        <v>331</v>
      </c>
      <c r="B80" s="448" t="s">
        <v>332</v>
      </c>
      <c r="C80" s="432"/>
      <c r="D80" s="432"/>
      <c r="E80" s="328"/>
      <c r="F80" s="721"/>
      <c r="G80" s="718">
        <f t="shared" si="2"/>
        <v>0</v>
      </c>
    </row>
    <row r="81" spans="1:7" s="1" customFormat="1" ht="12" customHeight="1">
      <c r="A81" s="453" t="s">
        <v>333</v>
      </c>
      <c r="B81" s="449" t="s">
        <v>334</v>
      </c>
      <c r="C81" s="432"/>
      <c r="D81" s="432"/>
      <c r="E81" s="328"/>
      <c r="F81" s="721"/>
      <c r="G81" s="718">
        <f t="shared" si="2"/>
        <v>0</v>
      </c>
    </row>
    <row r="82" spans="1:7" s="1" customFormat="1" ht="12" customHeight="1">
      <c r="A82" s="453" t="s">
        <v>335</v>
      </c>
      <c r="B82" s="449" t="s">
        <v>336</v>
      </c>
      <c r="C82" s="432"/>
      <c r="D82" s="432"/>
      <c r="E82" s="328"/>
      <c r="F82" s="721"/>
      <c r="G82" s="718">
        <f t="shared" si="2"/>
        <v>0</v>
      </c>
    </row>
    <row r="83" spans="1:7" s="1" customFormat="1" ht="12" customHeight="1" thickBot="1">
      <c r="A83" s="454" t="s">
        <v>337</v>
      </c>
      <c r="B83" s="320" t="s">
        <v>338</v>
      </c>
      <c r="C83" s="432"/>
      <c r="D83" s="432"/>
      <c r="E83" s="328"/>
      <c r="F83" s="721"/>
      <c r="G83" s="718">
        <f t="shared" si="2"/>
        <v>0</v>
      </c>
    </row>
    <row r="84" spans="1:7" s="1" customFormat="1" ht="12" customHeight="1" thickBot="1">
      <c r="A84" s="494" t="s">
        <v>339</v>
      </c>
      <c r="B84" s="318" t="s">
        <v>477</v>
      </c>
      <c r="C84" s="496"/>
      <c r="D84" s="496"/>
      <c r="E84" s="492"/>
      <c r="F84" s="721"/>
      <c r="G84" s="718">
        <f t="shared" si="2"/>
        <v>0</v>
      </c>
    </row>
    <row r="85" spans="1:7" s="1" customFormat="1" ht="12" customHeight="1" thickBot="1">
      <c r="A85" s="494" t="s">
        <v>341</v>
      </c>
      <c r="B85" s="318" t="s">
        <v>340</v>
      </c>
      <c r="C85" s="496"/>
      <c r="D85" s="496"/>
      <c r="E85" s="492"/>
      <c r="F85" s="721"/>
      <c r="G85" s="718">
        <f t="shared" si="2"/>
        <v>0</v>
      </c>
    </row>
    <row r="86" spans="1:7" s="1" customFormat="1" ht="12" customHeight="1" thickBot="1">
      <c r="A86" s="494" t="s">
        <v>353</v>
      </c>
      <c r="B86" s="455" t="s">
        <v>480</v>
      </c>
      <c r="C86" s="435">
        <f>+C63+C67+C72+C75+C79+C85+C84</f>
        <v>129529</v>
      </c>
      <c r="D86" s="435">
        <f>+D63+D67+D72+D75+D79+D85+D84</f>
        <v>133151</v>
      </c>
      <c r="E86" s="329">
        <f>+E63+E67+E72+E75+E79+E85+E84</f>
        <v>152140</v>
      </c>
      <c r="F86" s="721">
        <f>E86/D86</f>
        <v>1.1426125226246893</v>
      </c>
      <c r="G86" s="718">
        <f t="shared" si="2"/>
        <v>18989</v>
      </c>
    </row>
    <row r="87" spans="1:7" s="1" customFormat="1" ht="12" customHeight="1" thickBot="1">
      <c r="A87" s="495" t="s">
        <v>479</v>
      </c>
      <c r="B87" s="456" t="s">
        <v>481</v>
      </c>
      <c r="C87" s="435">
        <f>+C62+C86</f>
        <v>1343317</v>
      </c>
      <c r="D87" s="435">
        <f>+D62+D86</f>
        <v>1104893</v>
      </c>
      <c r="E87" s="329">
        <f>+E62+E86</f>
        <v>929935</v>
      </c>
      <c r="F87" s="721">
        <f>E87/D87</f>
        <v>0.8416516350452035</v>
      </c>
      <c r="G87" s="718">
        <f t="shared" si="2"/>
        <v>-174958</v>
      </c>
    </row>
    <row r="88" spans="1:7" s="1" customFormat="1" ht="12" customHeight="1">
      <c r="A88" s="401"/>
      <c r="B88" s="402"/>
      <c r="C88" s="403"/>
      <c r="D88" s="404"/>
      <c r="E88" s="405"/>
      <c r="F88" s="713"/>
      <c r="G88" s="715"/>
    </row>
    <row r="89" spans="1:7" s="1" customFormat="1" ht="12" customHeight="1">
      <c r="A89" s="745" t="s">
        <v>46</v>
      </c>
      <c r="B89" s="745"/>
      <c r="C89" s="745"/>
      <c r="D89" s="745"/>
      <c r="E89" s="745"/>
      <c r="F89" s="713"/>
      <c r="G89" s="715"/>
    </row>
    <row r="90" spans="1:7" s="1" customFormat="1" ht="12" customHeight="1" thickBot="1">
      <c r="A90" s="747" t="s">
        <v>150</v>
      </c>
      <c r="B90" s="747"/>
      <c r="C90" s="414"/>
      <c r="D90" s="160"/>
      <c r="E90" s="333" t="s">
        <v>229</v>
      </c>
      <c r="F90" s="713"/>
      <c r="G90" s="715"/>
    </row>
    <row r="91" spans="1:7" s="1" customFormat="1" ht="24" customHeight="1" thickBot="1">
      <c r="A91" s="23" t="s">
        <v>16</v>
      </c>
      <c r="B91" s="24" t="s">
        <v>47</v>
      </c>
      <c r="C91" s="24" t="str">
        <f>+C3</f>
        <v>2014. évi tény</v>
      </c>
      <c r="D91" s="24" t="str">
        <f>+D3</f>
        <v>2015. évi várható</v>
      </c>
      <c r="E91" s="40" t="str">
        <f>+E3</f>
        <v>2016. évi előirányzat</v>
      </c>
      <c r="F91" s="719" t="s">
        <v>910</v>
      </c>
      <c r="G91" s="716" t="s">
        <v>911</v>
      </c>
    </row>
    <row r="92" spans="1:7" s="1" customFormat="1" ht="12" customHeight="1" thickBot="1">
      <c r="A92" s="32" t="s">
        <v>495</v>
      </c>
      <c r="B92" s="33" t="s">
        <v>496</v>
      </c>
      <c r="C92" s="33" t="s">
        <v>497</v>
      </c>
      <c r="D92" s="33" t="s">
        <v>499</v>
      </c>
      <c r="E92" s="34" t="s">
        <v>498</v>
      </c>
      <c r="F92" s="721"/>
      <c r="G92" s="718"/>
    </row>
    <row r="93" spans="1:7" s="1" customFormat="1" ht="15" customHeight="1" thickBot="1">
      <c r="A93" s="22" t="s">
        <v>18</v>
      </c>
      <c r="B93" s="31" t="s">
        <v>439</v>
      </c>
      <c r="C93" s="427">
        <f>C94+C95+C96+C97+C98+C111</f>
        <v>867123</v>
      </c>
      <c r="D93" s="427">
        <f>D94+D95+D96+D97+D98+D111</f>
        <v>714814</v>
      </c>
      <c r="E93" s="322">
        <f>E94+E95+E96+E97+E98+E111</f>
        <v>866561</v>
      </c>
      <c r="F93" s="721">
        <f aca="true" t="shared" si="3" ref="F93:F98">E93/D93</f>
        <v>1.212288791210021</v>
      </c>
      <c r="G93" s="718">
        <f t="shared" si="2"/>
        <v>151747</v>
      </c>
    </row>
    <row r="94" spans="1:7" s="1" customFormat="1" ht="12.75" customHeight="1">
      <c r="A94" s="17" t="s">
        <v>99</v>
      </c>
      <c r="B94" s="10" t="s">
        <v>48</v>
      </c>
      <c r="C94" s="529">
        <v>157033</v>
      </c>
      <c r="D94" s="529">
        <v>151608</v>
      </c>
      <c r="E94" s="324">
        <v>143413</v>
      </c>
      <c r="F94" s="721">
        <f t="shared" si="3"/>
        <v>0.945946124215081</v>
      </c>
      <c r="G94" s="718">
        <f t="shared" si="2"/>
        <v>-8195</v>
      </c>
    </row>
    <row r="95" spans="1:7" ht="16.5" customHeight="1">
      <c r="A95" s="14" t="s">
        <v>100</v>
      </c>
      <c r="B95" s="8" t="s">
        <v>180</v>
      </c>
      <c r="C95" s="429">
        <v>36721</v>
      </c>
      <c r="D95" s="429">
        <v>37367</v>
      </c>
      <c r="E95" s="325">
        <v>36608</v>
      </c>
      <c r="F95" s="721">
        <f t="shared" si="3"/>
        <v>0.9796879599646747</v>
      </c>
      <c r="G95" s="718">
        <f t="shared" si="2"/>
        <v>-759</v>
      </c>
    </row>
    <row r="96" spans="1:7" ht="15.75">
      <c r="A96" s="14" t="s">
        <v>101</v>
      </c>
      <c r="B96" s="8" t="s">
        <v>136</v>
      </c>
      <c r="C96" s="431">
        <v>171782</v>
      </c>
      <c r="D96" s="431">
        <v>129115</v>
      </c>
      <c r="E96" s="327">
        <v>149084</v>
      </c>
      <c r="F96" s="721">
        <f t="shared" si="3"/>
        <v>1.1546605739069822</v>
      </c>
      <c r="G96" s="718">
        <f t="shared" si="2"/>
        <v>19969</v>
      </c>
    </row>
    <row r="97" spans="1:7" s="41" customFormat="1" ht="12" customHeight="1">
      <c r="A97" s="14" t="s">
        <v>102</v>
      </c>
      <c r="B97" s="11" t="s">
        <v>181</v>
      </c>
      <c r="C97" s="431">
        <v>60886</v>
      </c>
      <c r="D97" s="431">
        <v>31019</v>
      </c>
      <c r="E97" s="327">
        <v>26405</v>
      </c>
      <c r="F97" s="721">
        <f t="shared" si="3"/>
        <v>0.8512524581707985</v>
      </c>
      <c r="G97" s="718">
        <f t="shared" si="2"/>
        <v>-4614</v>
      </c>
    </row>
    <row r="98" spans="1:7" ht="12" customHeight="1">
      <c r="A98" s="14" t="s">
        <v>113</v>
      </c>
      <c r="B98" s="19" t="s">
        <v>182</v>
      </c>
      <c r="C98" s="431">
        <v>440701</v>
      </c>
      <c r="D98" s="431">
        <v>365705</v>
      </c>
      <c r="E98" s="327">
        <v>399406</v>
      </c>
      <c r="F98" s="721">
        <f t="shared" si="3"/>
        <v>1.0921535117102583</v>
      </c>
      <c r="G98" s="718">
        <f t="shared" si="2"/>
        <v>33701</v>
      </c>
    </row>
    <row r="99" spans="1:7" ht="12" customHeight="1">
      <c r="A99" s="14" t="s">
        <v>103</v>
      </c>
      <c r="B99" s="8" t="s">
        <v>444</v>
      </c>
      <c r="C99" s="431"/>
      <c r="D99" s="431"/>
      <c r="E99" s="327"/>
      <c r="F99" s="721"/>
      <c r="G99" s="718">
        <f t="shared" si="2"/>
        <v>0</v>
      </c>
    </row>
    <row r="100" spans="1:7" ht="12" customHeight="1">
      <c r="A100" s="14" t="s">
        <v>104</v>
      </c>
      <c r="B100" s="164" t="s">
        <v>443</v>
      </c>
      <c r="C100" s="431"/>
      <c r="D100" s="431"/>
      <c r="E100" s="327"/>
      <c r="F100" s="721"/>
      <c r="G100" s="718">
        <f t="shared" si="2"/>
        <v>0</v>
      </c>
    </row>
    <row r="101" spans="1:7" ht="12" customHeight="1">
      <c r="A101" s="14" t="s">
        <v>114</v>
      </c>
      <c r="B101" s="164" t="s">
        <v>442</v>
      </c>
      <c r="C101" s="431"/>
      <c r="D101" s="431"/>
      <c r="E101" s="327"/>
      <c r="F101" s="721"/>
      <c r="G101" s="718">
        <f t="shared" si="2"/>
        <v>0</v>
      </c>
    </row>
    <row r="102" spans="1:7" ht="12" customHeight="1">
      <c r="A102" s="14" t="s">
        <v>115</v>
      </c>
      <c r="B102" s="162" t="s">
        <v>356</v>
      </c>
      <c r="C102" s="431"/>
      <c r="D102" s="431"/>
      <c r="E102" s="327"/>
      <c r="F102" s="721"/>
      <c r="G102" s="718">
        <f t="shared" si="2"/>
        <v>0</v>
      </c>
    </row>
    <row r="103" spans="1:7" ht="12" customHeight="1">
      <c r="A103" s="14" t="s">
        <v>116</v>
      </c>
      <c r="B103" s="163" t="s">
        <v>357</v>
      </c>
      <c r="C103" s="431"/>
      <c r="D103" s="431"/>
      <c r="E103" s="327"/>
      <c r="F103" s="721"/>
      <c r="G103" s="718">
        <f t="shared" si="2"/>
        <v>0</v>
      </c>
    </row>
    <row r="104" spans="1:7" ht="12" customHeight="1">
      <c r="A104" s="14" t="s">
        <v>117</v>
      </c>
      <c r="B104" s="163" t="s">
        <v>358</v>
      </c>
      <c r="C104" s="431"/>
      <c r="D104" s="431"/>
      <c r="E104" s="327"/>
      <c r="F104" s="721"/>
      <c r="G104" s="718">
        <f t="shared" si="2"/>
        <v>0</v>
      </c>
    </row>
    <row r="105" spans="1:7" ht="12" customHeight="1">
      <c r="A105" s="14" t="s">
        <v>119</v>
      </c>
      <c r="B105" s="162" t="s">
        <v>359</v>
      </c>
      <c r="C105" s="431">
        <v>274506</v>
      </c>
      <c r="D105" s="431">
        <v>281579</v>
      </c>
      <c r="E105" s="327">
        <v>294040</v>
      </c>
      <c r="F105" s="721">
        <f>E105/D105</f>
        <v>1.044254010419811</v>
      </c>
      <c r="G105" s="718">
        <f t="shared" si="2"/>
        <v>12461</v>
      </c>
    </row>
    <row r="106" spans="1:7" ht="12" customHeight="1">
      <c r="A106" s="14" t="s">
        <v>183</v>
      </c>
      <c r="B106" s="162" t="s">
        <v>360</v>
      </c>
      <c r="C106" s="431">
        <v>97264</v>
      </c>
      <c r="D106" s="431"/>
      <c r="E106" s="327"/>
      <c r="F106" s="721"/>
      <c r="G106" s="718">
        <f t="shared" si="2"/>
        <v>0</v>
      </c>
    </row>
    <row r="107" spans="1:7" ht="12" customHeight="1">
      <c r="A107" s="14" t="s">
        <v>354</v>
      </c>
      <c r="B107" s="163" t="s">
        <v>361</v>
      </c>
      <c r="C107" s="431"/>
      <c r="D107" s="431">
        <v>22104</v>
      </c>
      <c r="E107" s="327"/>
      <c r="F107" s="721">
        <f>E107/D107</f>
        <v>0</v>
      </c>
      <c r="G107" s="718">
        <f t="shared" si="2"/>
        <v>-22104</v>
      </c>
    </row>
    <row r="108" spans="1:7" ht="12" customHeight="1">
      <c r="A108" s="13" t="s">
        <v>355</v>
      </c>
      <c r="B108" s="164" t="s">
        <v>362</v>
      </c>
      <c r="C108" s="431"/>
      <c r="D108" s="431"/>
      <c r="E108" s="327"/>
      <c r="F108" s="721"/>
      <c r="G108" s="718">
        <f t="shared" si="2"/>
        <v>0</v>
      </c>
    </row>
    <row r="109" spans="1:7" ht="12" customHeight="1">
      <c r="A109" s="14" t="s">
        <v>440</v>
      </c>
      <c r="B109" s="164" t="s">
        <v>363</v>
      </c>
      <c r="C109" s="431"/>
      <c r="D109" s="431"/>
      <c r="E109" s="327"/>
      <c r="F109" s="721"/>
      <c r="G109" s="718">
        <f t="shared" si="2"/>
        <v>0</v>
      </c>
    </row>
    <row r="110" spans="1:7" ht="12" customHeight="1">
      <c r="A110" s="16" t="s">
        <v>441</v>
      </c>
      <c r="B110" s="164" t="s">
        <v>364</v>
      </c>
      <c r="C110" s="431">
        <v>68931</v>
      </c>
      <c r="D110" s="431">
        <v>62022</v>
      </c>
      <c r="E110" s="327">
        <v>105366</v>
      </c>
      <c r="F110" s="721">
        <f>E110/D110</f>
        <v>1.6988487955886622</v>
      </c>
      <c r="G110" s="718">
        <f t="shared" si="2"/>
        <v>43344</v>
      </c>
    </row>
    <row r="111" spans="1:7" ht="12" customHeight="1">
      <c r="A111" s="14" t="s">
        <v>445</v>
      </c>
      <c r="B111" s="11" t="s">
        <v>49</v>
      </c>
      <c r="C111" s="429"/>
      <c r="D111" s="429"/>
      <c r="E111" s="325">
        <f>E112+E113</f>
        <v>111645</v>
      </c>
      <c r="F111" s="721"/>
      <c r="G111" s="718">
        <f t="shared" si="2"/>
        <v>111645</v>
      </c>
    </row>
    <row r="112" spans="1:7" ht="12" customHeight="1">
      <c r="A112" s="14" t="s">
        <v>446</v>
      </c>
      <c r="B112" s="8" t="s">
        <v>448</v>
      </c>
      <c r="C112" s="429"/>
      <c r="D112" s="429"/>
      <c r="E112" s="325">
        <v>20817</v>
      </c>
      <c r="F112" s="721"/>
      <c r="G112" s="718">
        <f t="shared" si="2"/>
        <v>20817</v>
      </c>
    </row>
    <row r="113" spans="1:7" ht="12" customHeight="1" thickBot="1">
      <c r="A113" s="18" t="s">
        <v>447</v>
      </c>
      <c r="B113" s="522" t="s">
        <v>449</v>
      </c>
      <c r="C113" s="530"/>
      <c r="D113" s="530"/>
      <c r="E113" s="331">
        <v>90828</v>
      </c>
      <c r="F113" s="721"/>
      <c r="G113" s="718">
        <f t="shared" si="2"/>
        <v>90828</v>
      </c>
    </row>
    <row r="114" spans="1:7" ht="12" customHeight="1" thickBot="1">
      <c r="A114" s="519" t="s">
        <v>19</v>
      </c>
      <c r="B114" s="520" t="s">
        <v>365</v>
      </c>
      <c r="C114" s="531">
        <f>+C115+C117+C119</f>
        <v>154820</v>
      </c>
      <c r="D114" s="531">
        <f>+D115+D117+D119</f>
        <v>146910</v>
      </c>
      <c r="E114" s="521">
        <f>+E115+E117+E119</f>
        <v>45226</v>
      </c>
      <c r="F114" s="721">
        <f>E114/D114</f>
        <v>0.3078483425226329</v>
      </c>
      <c r="G114" s="718">
        <f t="shared" si="2"/>
        <v>-101684</v>
      </c>
    </row>
    <row r="115" spans="1:7" ht="12" customHeight="1">
      <c r="A115" s="15" t="s">
        <v>105</v>
      </c>
      <c r="B115" s="8" t="s">
        <v>228</v>
      </c>
      <c r="C115" s="430">
        <v>121226</v>
      </c>
      <c r="D115" s="430">
        <v>73360</v>
      </c>
      <c r="E115" s="326">
        <v>20722</v>
      </c>
      <c r="F115" s="721">
        <f>E115/D115</f>
        <v>0.2824700109051254</v>
      </c>
      <c r="G115" s="718">
        <f t="shared" si="2"/>
        <v>-52638</v>
      </c>
    </row>
    <row r="116" spans="1:7" ht="15.75">
      <c r="A116" s="15" t="s">
        <v>106</v>
      </c>
      <c r="B116" s="12" t="s">
        <v>369</v>
      </c>
      <c r="C116" s="430">
        <v>105760</v>
      </c>
      <c r="D116" s="430"/>
      <c r="E116" s="326"/>
      <c r="F116" s="721"/>
      <c r="G116" s="718">
        <f t="shared" si="2"/>
        <v>0</v>
      </c>
    </row>
    <row r="117" spans="1:7" ht="12" customHeight="1">
      <c r="A117" s="15" t="s">
        <v>107</v>
      </c>
      <c r="B117" s="12" t="s">
        <v>184</v>
      </c>
      <c r="C117" s="429">
        <v>30432</v>
      </c>
      <c r="D117" s="429">
        <v>68403</v>
      </c>
      <c r="E117" s="325">
        <v>16018</v>
      </c>
      <c r="F117" s="721">
        <f>E117/D117</f>
        <v>0.23417101589111589</v>
      </c>
      <c r="G117" s="718">
        <f t="shared" si="2"/>
        <v>-52385</v>
      </c>
    </row>
    <row r="118" spans="1:7" ht="12" customHeight="1">
      <c r="A118" s="15" t="s">
        <v>108</v>
      </c>
      <c r="B118" s="12" t="s">
        <v>370</v>
      </c>
      <c r="C118" s="429"/>
      <c r="D118" s="429"/>
      <c r="E118" s="325"/>
      <c r="F118" s="721"/>
      <c r="G118" s="718">
        <f t="shared" si="2"/>
        <v>0</v>
      </c>
    </row>
    <row r="119" spans="1:7" ht="12" customHeight="1">
      <c r="A119" s="15" t="s">
        <v>109</v>
      </c>
      <c r="B119" s="320" t="s">
        <v>231</v>
      </c>
      <c r="C119" s="429">
        <v>3162</v>
      </c>
      <c r="D119" s="429">
        <v>5147</v>
      </c>
      <c r="E119" s="325">
        <v>8486</v>
      </c>
      <c r="F119" s="721">
        <f>E119/D119</f>
        <v>1.648727414027589</v>
      </c>
      <c r="G119" s="718">
        <f t="shared" si="2"/>
        <v>3339</v>
      </c>
    </row>
    <row r="120" spans="1:7" ht="12" customHeight="1">
      <c r="A120" s="15" t="s">
        <v>118</v>
      </c>
      <c r="B120" s="319" t="s">
        <v>432</v>
      </c>
      <c r="C120" s="429"/>
      <c r="D120" s="429"/>
      <c r="E120" s="325"/>
      <c r="F120" s="721"/>
      <c r="G120" s="718">
        <f t="shared" si="2"/>
        <v>0</v>
      </c>
    </row>
    <row r="121" spans="1:7" ht="12" customHeight="1">
      <c r="A121" s="15" t="s">
        <v>120</v>
      </c>
      <c r="B121" s="444" t="s">
        <v>375</v>
      </c>
      <c r="C121" s="429"/>
      <c r="D121" s="429"/>
      <c r="E121" s="325"/>
      <c r="F121" s="721"/>
      <c r="G121" s="718">
        <f t="shared" si="2"/>
        <v>0</v>
      </c>
    </row>
    <row r="122" spans="1:7" ht="12" customHeight="1">
      <c r="A122" s="15" t="s">
        <v>185</v>
      </c>
      <c r="B122" s="163" t="s">
        <v>358</v>
      </c>
      <c r="C122" s="429"/>
      <c r="D122" s="429"/>
      <c r="E122" s="325"/>
      <c r="F122" s="721"/>
      <c r="G122" s="718">
        <f t="shared" si="2"/>
        <v>0</v>
      </c>
    </row>
    <row r="123" spans="1:7" ht="12" customHeight="1">
      <c r="A123" s="15" t="s">
        <v>186</v>
      </c>
      <c r="B123" s="163" t="s">
        <v>374</v>
      </c>
      <c r="C123" s="429">
        <v>1939</v>
      </c>
      <c r="D123" s="429"/>
      <c r="E123" s="325">
        <v>5096</v>
      </c>
      <c r="F123" s="721"/>
      <c r="G123" s="718">
        <f t="shared" si="2"/>
        <v>5096</v>
      </c>
    </row>
    <row r="124" spans="1:7" ht="12" customHeight="1">
      <c r="A124" s="15" t="s">
        <v>187</v>
      </c>
      <c r="B124" s="163" t="s">
        <v>373</v>
      </c>
      <c r="C124" s="429"/>
      <c r="D124" s="429"/>
      <c r="E124" s="325"/>
      <c r="F124" s="721"/>
      <c r="G124" s="718">
        <f t="shared" si="2"/>
        <v>0</v>
      </c>
    </row>
    <row r="125" spans="1:7" ht="12" customHeight="1">
      <c r="A125" s="15" t="s">
        <v>366</v>
      </c>
      <c r="B125" s="163" t="s">
        <v>361</v>
      </c>
      <c r="C125" s="429">
        <v>1000</v>
      </c>
      <c r="D125" s="429">
        <v>4650</v>
      </c>
      <c r="E125" s="325"/>
      <c r="F125" s="721">
        <f>E125/D125</f>
        <v>0</v>
      </c>
      <c r="G125" s="718">
        <f t="shared" si="2"/>
        <v>-4650</v>
      </c>
    </row>
    <row r="126" spans="1:7" ht="12" customHeight="1">
      <c r="A126" s="15" t="s">
        <v>367</v>
      </c>
      <c r="B126" s="163" t="s">
        <v>372</v>
      </c>
      <c r="C126" s="429"/>
      <c r="D126" s="429"/>
      <c r="E126" s="325"/>
      <c r="F126" s="721"/>
      <c r="G126" s="718">
        <f t="shared" si="2"/>
        <v>0</v>
      </c>
    </row>
    <row r="127" spans="1:7" ht="12" customHeight="1" thickBot="1">
      <c r="A127" s="13" t="s">
        <v>368</v>
      </c>
      <c r="B127" s="163" t="s">
        <v>371</v>
      </c>
      <c r="C127" s="431">
        <v>223</v>
      </c>
      <c r="D127" s="431">
        <v>497</v>
      </c>
      <c r="E127" s="327">
        <v>3390</v>
      </c>
      <c r="F127" s="721">
        <f>E127/D127</f>
        <v>6.82092555331992</v>
      </c>
      <c r="G127" s="718">
        <f t="shared" si="2"/>
        <v>2893</v>
      </c>
    </row>
    <row r="128" spans="1:7" ht="12" customHeight="1" thickBot="1">
      <c r="A128" s="20" t="s">
        <v>20</v>
      </c>
      <c r="B128" s="144" t="s">
        <v>450</v>
      </c>
      <c r="C128" s="428">
        <f>+C93+C114</f>
        <v>1021943</v>
      </c>
      <c r="D128" s="428">
        <f>+D93+D114</f>
        <v>861724</v>
      </c>
      <c r="E128" s="323">
        <f>+E93+E114</f>
        <v>911787</v>
      </c>
      <c r="F128" s="721">
        <f>E128/D128</f>
        <v>1.0580963278265432</v>
      </c>
      <c r="G128" s="718">
        <f t="shared" si="2"/>
        <v>50063</v>
      </c>
    </row>
    <row r="129" spans="1:7" ht="12" customHeight="1" thickBot="1">
      <c r="A129" s="20" t="s">
        <v>21</v>
      </c>
      <c r="B129" s="144" t="s">
        <v>451</v>
      </c>
      <c r="C129" s="428">
        <f>+C130+C131+C132</f>
        <v>202775</v>
      </c>
      <c r="D129" s="428">
        <f>+D130+D131+D132</f>
        <v>0</v>
      </c>
      <c r="E129" s="323">
        <f>+E130+E131+E132</f>
        <v>5554</v>
      </c>
      <c r="F129" s="721"/>
      <c r="G129" s="718">
        <f t="shared" si="2"/>
        <v>5554</v>
      </c>
    </row>
    <row r="130" spans="1:7" ht="12" customHeight="1">
      <c r="A130" s="15" t="s">
        <v>270</v>
      </c>
      <c r="B130" s="12" t="s">
        <v>458</v>
      </c>
      <c r="C130" s="429">
        <v>144804</v>
      </c>
      <c r="D130" s="429"/>
      <c r="E130" s="325">
        <v>1948</v>
      </c>
      <c r="F130" s="721"/>
      <c r="G130" s="718">
        <f t="shared" si="2"/>
        <v>1948</v>
      </c>
    </row>
    <row r="131" spans="1:7" ht="12" customHeight="1">
      <c r="A131" s="15" t="s">
        <v>271</v>
      </c>
      <c r="B131" s="12" t="s">
        <v>459</v>
      </c>
      <c r="C131" s="429"/>
      <c r="D131" s="429"/>
      <c r="E131" s="325"/>
      <c r="F131" s="721"/>
      <c r="G131" s="718">
        <f t="shared" si="2"/>
        <v>0</v>
      </c>
    </row>
    <row r="132" spans="1:7" ht="12" customHeight="1" thickBot="1">
      <c r="A132" s="13" t="s">
        <v>272</v>
      </c>
      <c r="B132" s="12" t="s">
        <v>460</v>
      </c>
      <c r="C132" s="429">
        <v>57971</v>
      </c>
      <c r="D132" s="429"/>
      <c r="E132" s="325">
        <v>3606</v>
      </c>
      <c r="F132" s="721"/>
      <c r="G132" s="718">
        <f t="shared" si="2"/>
        <v>3606</v>
      </c>
    </row>
    <row r="133" spans="1:7" ht="12" customHeight="1" thickBot="1">
      <c r="A133" s="20" t="s">
        <v>22</v>
      </c>
      <c r="B133" s="144" t="s">
        <v>452</v>
      </c>
      <c r="C133" s="428">
        <f>SUM(C134:C139)</f>
        <v>0</v>
      </c>
      <c r="D133" s="428">
        <f>SUM(D134:D139)</f>
        <v>0</v>
      </c>
      <c r="E133" s="323">
        <f>SUM(E134:E139)</f>
        <v>0</v>
      </c>
      <c r="F133" s="721"/>
      <c r="G133" s="718">
        <f t="shared" si="2"/>
        <v>0</v>
      </c>
    </row>
    <row r="134" spans="1:7" ht="12" customHeight="1">
      <c r="A134" s="15" t="s">
        <v>92</v>
      </c>
      <c r="B134" s="9" t="s">
        <v>461</v>
      </c>
      <c r="C134" s="429"/>
      <c r="D134" s="429"/>
      <c r="E134" s="325"/>
      <c r="F134" s="721"/>
      <c r="G134" s="718">
        <f t="shared" si="2"/>
        <v>0</v>
      </c>
    </row>
    <row r="135" spans="1:7" ht="12" customHeight="1">
      <c r="A135" s="15" t="s">
        <v>93</v>
      </c>
      <c r="B135" s="9" t="s">
        <v>453</v>
      </c>
      <c r="C135" s="429"/>
      <c r="D135" s="429"/>
      <c r="E135" s="325"/>
      <c r="F135" s="721"/>
      <c r="G135" s="718">
        <f aca="true" t="shared" si="4" ref="G135:G154">E135-D135</f>
        <v>0</v>
      </c>
    </row>
    <row r="136" spans="1:7" ht="12" customHeight="1">
      <c r="A136" s="15" t="s">
        <v>94</v>
      </c>
      <c r="B136" s="9" t="s">
        <v>454</v>
      </c>
      <c r="C136" s="429"/>
      <c r="D136" s="429"/>
      <c r="E136" s="325"/>
      <c r="F136" s="721"/>
      <c r="G136" s="718">
        <f t="shared" si="4"/>
        <v>0</v>
      </c>
    </row>
    <row r="137" spans="1:7" ht="12" customHeight="1">
      <c r="A137" s="15" t="s">
        <v>172</v>
      </c>
      <c r="B137" s="9" t="s">
        <v>455</v>
      </c>
      <c r="C137" s="429"/>
      <c r="D137" s="429"/>
      <c r="E137" s="325"/>
      <c r="F137" s="721"/>
      <c r="G137" s="718">
        <f t="shared" si="4"/>
        <v>0</v>
      </c>
    </row>
    <row r="138" spans="1:7" ht="12" customHeight="1">
      <c r="A138" s="15" t="s">
        <v>173</v>
      </c>
      <c r="B138" s="9" t="s">
        <v>456</v>
      </c>
      <c r="C138" s="429"/>
      <c r="D138" s="429"/>
      <c r="E138" s="325"/>
      <c r="F138" s="721"/>
      <c r="G138" s="718">
        <f t="shared" si="4"/>
        <v>0</v>
      </c>
    </row>
    <row r="139" spans="1:7" ht="12" customHeight="1" thickBot="1">
      <c r="A139" s="13" t="s">
        <v>174</v>
      </c>
      <c r="B139" s="9" t="s">
        <v>457</v>
      </c>
      <c r="C139" s="429"/>
      <c r="D139" s="429"/>
      <c r="E139" s="325"/>
      <c r="F139" s="721"/>
      <c r="G139" s="718">
        <f t="shared" si="4"/>
        <v>0</v>
      </c>
    </row>
    <row r="140" spans="1:7" ht="12" customHeight="1" thickBot="1">
      <c r="A140" s="20" t="s">
        <v>23</v>
      </c>
      <c r="B140" s="144" t="s">
        <v>465</v>
      </c>
      <c r="C140" s="435">
        <f>+C141+C142+C143+C144</f>
        <v>0</v>
      </c>
      <c r="D140" s="435">
        <f>+D141+D142+D143+D144</f>
        <v>12043</v>
      </c>
      <c r="E140" s="329">
        <f>+E141+E142+E143+E144</f>
        <v>12594</v>
      </c>
      <c r="F140" s="721">
        <f>E140/D140</f>
        <v>1.0457527194220708</v>
      </c>
      <c r="G140" s="718">
        <f t="shared" si="4"/>
        <v>551</v>
      </c>
    </row>
    <row r="141" spans="1:7" ht="12" customHeight="1">
      <c r="A141" s="15" t="s">
        <v>95</v>
      </c>
      <c r="B141" s="9" t="s">
        <v>376</v>
      </c>
      <c r="C141" s="429"/>
      <c r="D141" s="429"/>
      <c r="E141" s="325"/>
      <c r="F141" s="721"/>
      <c r="G141" s="718">
        <f t="shared" si="4"/>
        <v>0</v>
      </c>
    </row>
    <row r="142" spans="1:7" ht="12" customHeight="1">
      <c r="A142" s="15" t="s">
        <v>96</v>
      </c>
      <c r="B142" s="9" t="s">
        <v>377</v>
      </c>
      <c r="C142" s="429"/>
      <c r="D142" s="429">
        <v>12043</v>
      </c>
      <c r="E142" s="325">
        <v>12594</v>
      </c>
      <c r="F142" s="721">
        <f>E142/D142</f>
        <v>1.0457527194220708</v>
      </c>
      <c r="G142" s="718">
        <f t="shared" si="4"/>
        <v>551</v>
      </c>
    </row>
    <row r="143" spans="1:7" ht="12" customHeight="1">
      <c r="A143" s="15" t="s">
        <v>290</v>
      </c>
      <c r="B143" s="9" t="s">
        <v>466</v>
      </c>
      <c r="C143" s="429"/>
      <c r="D143" s="429"/>
      <c r="E143" s="325"/>
      <c r="F143" s="721"/>
      <c r="G143" s="718">
        <f t="shared" si="4"/>
        <v>0</v>
      </c>
    </row>
    <row r="144" spans="1:7" ht="12" customHeight="1" thickBot="1">
      <c r="A144" s="13" t="s">
        <v>291</v>
      </c>
      <c r="B144" s="7" t="s">
        <v>396</v>
      </c>
      <c r="C144" s="429"/>
      <c r="D144" s="429"/>
      <c r="E144" s="325"/>
      <c r="F144" s="721"/>
      <c r="G144" s="718">
        <f t="shared" si="4"/>
        <v>0</v>
      </c>
    </row>
    <row r="145" spans="1:7" ht="12" customHeight="1" thickBot="1">
      <c r="A145" s="20" t="s">
        <v>24</v>
      </c>
      <c r="B145" s="144" t="s">
        <v>467</v>
      </c>
      <c r="C145" s="532">
        <f>SUM(C146:C150)</f>
        <v>0</v>
      </c>
      <c r="D145" s="532">
        <f>SUM(D146:D150)</f>
        <v>0</v>
      </c>
      <c r="E145" s="332">
        <f>SUM(E146:E150)</f>
        <v>0</v>
      </c>
      <c r="F145" s="721"/>
      <c r="G145" s="718">
        <f t="shared" si="4"/>
        <v>0</v>
      </c>
    </row>
    <row r="146" spans="1:7" ht="12" customHeight="1">
      <c r="A146" s="15" t="s">
        <v>97</v>
      </c>
      <c r="B146" s="9" t="s">
        <v>462</v>
      </c>
      <c r="C146" s="429"/>
      <c r="D146" s="429"/>
      <c r="E146" s="325"/>
      <c r="F146" s="721"/>
      <c r="G146" s="718">
        <f t="shared" si="4"/>
        <v>0</v>
      </c>
    </row>
    <row r="147" spans="1:7" ht="12" customHeight="1">
      <c r="A147" s="15" t="s">
        <v>98</v>
      </c>
      <c r="B147" s="9" t="s">
        <v>469</v>
      </c>
      <c r="C147" s="429"/>
      <c r="D147" s="429"/>
      <c r="E147" s="325"/>
      <c r="F147" s="721"/>
      <c r="G147" s="718">
        <f t="shared" si="4"/>
        <v>0</v>
      </c>
    </row>
    <row r="148" spans="1:7" ht="12" customHeight="1">
      <c r="A148" s="15" t="s">
        <v>302</v>
      </c>
      <c r="B148" s="9" t="s">
        <v>464</v>
      </c>
      <c r="C148" s="429"/>
      <c r="D148" s="429"/>
      <c r="E148" s="325"/>
      <c r="F148" s="721"/>
      <c r="G148" s="718">
        <f t="shared" si="4"/>
        <v>0</v>
      </c>
    </row>
    <row r="149" spans="1:7" ht="12" customHeight="1">
      <c r="A149" s="15" t="s">
        <v>303</v>
      </c>
      <c r="B149" s="9" t="s">
        <v>470</v>
      </c>
      <c r="C149" s="429"/>
      <c r="D149" s="429"/>
      <c r="E149" s="325"/>
      <c r="F149" s="721"/>
      <c r="G149" s="718">
        <f t="shared" si="4"/>
        <v>0</v>
      </c>
    </row>
    <row r="150" spans="1:7" ht="12" customHeight="1" thickBot="1">
      <c r="A150" s="15" t="s">
        <v>468</v>
      </c>
      <c r="B150" s="9" t="s">
        <v>471</v>
      </c>
      <c r="C150" s="429"/>
      <c r="D150" s="429"/>
      <c r="E150" s="325"/>
      <c r="F150" s="721"/>
      <c r="G150" s="718">
        <f t="shared" si="4"/>
        <v>0</v>
      </c>
    </row>
    <row r="151" spans="1:7" ht="12" customHeight="1" thickBot="1">
      <c r="A151" s="20" t="s">
        <v>25</v>
      </c>
      <c r="B151" s="144" t="s">
        <v>472</v>
      </c>
      <c r="C151" s="533"/>
      <c r="D151" s="533"/>
      <c r="E151" s="523"/>
      <c r="F151" s="721"/>
      <c r="G151" s="718">
        <f t="shared" si="4"/>
        <v>0</v>
      </c>
    </row>
    <row r="152" spans="1:7" ht="12" customHeight="1" thickBot="1">
      <c r="A152" s="20" t="s">
        <v>26</v>
      </c>
      <c r="B152" s="144" t="s">
        <v>473</v>
      </c>
      <c r="C152" s="533"/>
      <c r="D152" s="533"/>
      <c r="E152" s="523"/>
      <c r="F152" s="721"/>
      <c r="G152" s="718">
        <f t="shared" si="4"/>
        <v>0</v>
      </c>
    </row>
    <row r="153" spans="1:7" ht="15" customHeight="1" thickBot="1">
      <c r="A153" s="20" t="s">
        <v>27</v>
      </c>
      <c r="B153" s="144" t="s">
        <v>475</v>
      </c>
      <c r="C153" s="534">
        <f>+C129+C133+C140+C145+C151+C152</f>
        <v>202775</v>
      </c>
      <c r="D153" s="534">
        <f>+D129+D133+D140+D145+D151+D152</f>
        <v>12043</v>
      </c>
      <c r="E153" s="458">
        <f>+E129+E133+E140+E145+E151+E152</f>
        <v>18148</v>
      </c>
      <c r="F153" s="721">
        <f>E153/D153</f>
        <v>1.5069334883334717</v>
      </c>
      <c r="G153" s="718">
        <f t="shared" si="4"/>
        <v>6105</v>
      </c>
    </row>
    <row r="154" spans="1:7" s="1" customFormat="1" ht="12.75" customHeight="1" thickBot="1">
      <c r="A154" s="321" t="s">
        <v>28</v>
      </c>
      <c r="B154" s="410" t="s">
        <v>474</v>
      </c>
      <c r="C154" s="534">
        <f>+C128+C153</f>
        <v>1224718</v>
      </c>
      <c r="D154" s="534">
        <f>+D128+D153</f>
        <v>873767</v>
      </c>
      <c r="E154" s="458">
        <f>+E128+E153</f>
        <v>929935</v>
      </c>
      <c r="F154" s="721">
        <f>E154/D154</f>
        <v>1.0642825833431566</v>
      </c>
      <c r="G154" s="718">
        <f t="shared" si="4"/>
        <v>56168</v>
      </c>
    </row>
    <row r="155" ht="15.75">
      <c r="C155" s="413"/>
    </row>
    <row r="156" ht="15.75">
      <c r="C156" s="413"/>
    </row>
    <row r="157" ht="15.75">
      <c r="C157" s="413"/>
    </row>
    <row r="158" ht="16.5" customHeight="1">
      <c r="C158" s="413"/>
    </row>
    <row r="159" ht="15.75">
      <c r="C159" s="413"/>
    </row>
    <row r="160" ht="15.75">
      <c r="C160" s="413"/>
    </row>
    <row r="161" ht="15.75">
      <c r="C161" s="413"/>
    </row>
    <row r="162" ht="15.75">
      <c r="C162" s="413"/>
    </row>
    <row r="163" ht="15.75">
      <c r="C163" s="413"/>
    </row>
    <row r="164" ht="15.75">
      <c r="C164" s="413"/>
    </row>
    <row r="165" ht="15.75">
      <c r="C165" s="413"/>
    </row>
    <row r="166" ht="15.75">
      <c r="C166" s="413"/>
    </row>
    <row r="167" ht="15.75">
      <c r="C167" s="413"/>
    </row>
  </sheetData>
  <sheetProtection/>
  <mergeCells count="4">
    <mergeCell ref="A1:E1"/>
    <mergeCell ref="A89:E89"/>
    <mergeCell ref="A90:B90"/>
    <mergeCell ref="A2:B2"/>
  </mergeCells>
  <printOptions horizontalCentered="1"/>
  <pageMargins left="0.1968503937007874" right="0.1968503937007874" top="1.6535433070866143" bottom="0.8661417322834646" header="0.7874015748031497" footer="0.5905511811023623"/>
  <pageSetup fitToHeight="2" fitToWidth="1" horizontalDpi="600" verticalDpi="600" orientation="portrait" paperSize="9" scale="69" r:id="rId1"/>
  <headerFooter alignWithMargins="0">
    <oddHeader xml:space="preserve">&amp;C&amp;"Times New Roman CE,Félkövér"&amp;12&amp;UTájékoztató kimutatások, mérlegek&amp;U
Bátaszék Város Önkormányzat
2016. ÉVI KÖLTSÉGVETÉSÉNEK ÖSSZEVONT MÉRLEGE&amp;R&amp;"Times New Roman CE,Félkövér dőlt"&amp;11 1. számú tájékoztató  
3/2016.(III.5.)
  </oddHeader>
    <oddFooter>&amp;C&amp;P</oddFooter>
  </headerFooter>
  <rowBreaks count="1" manualBreakCount="1">
    <brk id="87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J19" sqref="J19"/>
    </sheetView>
  </sheetViews>
  <sheetFormatPr defaultColWidth="9.00390625" defaultRowHeight="12.75"/>
  <cols>
    <col min="1" max="1" width="6.875" style="215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794" t="s">
        <v>4</v>
      </c>
      <c r="B1" s="794"/>
      <c r="C1" s="794"/>
      <c r="D1" s="794"/>
      <c r="E1" s="794"/>
      <c r="F1" s="794"/>
      <c r="G1" s="794"/>
      <c r="H1" s="794"/>
      <c r="I1" s="794"/>
    </row>
    <row r="2" ht="20.25" customHeight="1" thickBot="1">
      <c r="I2" s="512" t="s">
        <v>61</v>
      </c>
    </row>
    <row r="3" spans="1:9" s="513" customFormat="1" ht="26.25" customHeight="1">
      <c r="A3" s="802" t="s">
        <v>70</v>
      </c>
      <c r="B3" s="797" t="s">
        <v>86</v>
      </c>
      <c r="C3" s="802" t="s">
        <v>87</v>
      </c>
      <c r="D3" s="802" t="str">
        <f>+CONCATENATE(LEFT(ÖSSZEFÜGGÉSEK!A5,4)," előtti kifizetés")</f>
        <v>2016 előtti kifizetés</v>
      </c>
      <c r="E3" s="799" t="s">
        <v>69</v>
      </c>
      <c r="F3" s="800"/>
      <c r="G3" s="800"/>
      <c r="H3" s="801"/>
      <c r="I3" s="797" t="s">
        <v>50</v>
      </c>
    </row>
    <row r="4" spans="1:9" s="514" customFormat="1" ht="32.25" customHeight="1" thickBot="1">
      <c r="A4" s="803"/>
      <c r="B4" s="798"/>
      <c r="C4" s="798"/>
      <c r="D4" s="803"/>
      <c r="E4" s="296" t="str">
        <f>+CONCATENATE(LEFT(ÖSSZEFÜGGÉSEK!A5,4),".")</f>
        <v>2016.</v>
      </c>
      <c r="F4" s="296" t="str">
        <f>+CONCATENATE(LEFT(ÖSSZEFÜGGÉSEK!A5,4)+1,".")</f>
        <v>2017.</v>
      </c>
      <c r="G4" s="296" t="str">
        <f>+CONCATENATE(LEFT(ÖSSZEFÜGGÉSEK!A5,4)+2,".")</f>
        <v>2018.</v>
      </c>
      <c r="H4" s="297" t="str">
        <f>+CONCATENATE(LEFT(ÖSSZEFÜGGÉSEK!A5,4)+2,".",CHAR(10)," után")</f>
        <v>2018.
 után</v>
      </c>
      <c r="I4" s="798"/>
    </row>
    <row r="5" spans="1:9" s="515" customFormat="1" ht="12.75" customHeight="1" thickBot="1">
      <c r="A5" s="298" t="s">
        <v>495</v>
      </c>
      <c r="B5" s="299" t="s">
        <v>496</v>
      </c>
      <c r="C5" s="300" t="s">
        <v>497</v>
      </c>
      <c r="D5" s="299" t="s">
        <v>499</v>
      </c>
      <c r="E5" s="298" t="s">
        <v>498</v>
      </c>
      <c r="F5" s="300" t="s">
        <v>500</v>
      </c>
      <c r="G5" s="300" t="s">
        <v>501</v>
      </c>
      <c r="H5" s="301" t="s">
        <v>502</v>
      </c>
      <c r="I5" s="302" t="s">
        <v>503</v>
      </c>
    </row>
    <row r="6" spans="1:9" ht="24.75" customHeight="1" thickBot="1">
      <c r="A6" s="303" t="s">
        <v>18</v>
      </c>
      <c r="B6" s="304" t="s">
        <v>5</v>
      </c>
      <c r="C6" s="507"/>
      <c r="D6" s="71">
        <f>+D7+D8</f>
        <v>0</v>
      </c>
      <c r="E6" s="72">
        <f>+E7+E8</f>
        <v>0</v>
      </c>
      <c r="F6" s="73">
        <f>+F7+F8</f>
        <v>0</v>
      </c>
      <c r="G6" s="73">
        <f>+G7+G8</f>
        <v>0</v>
      </c>
      <c r="H6" s="74">
        <f>+H7+H8</f>
        <v>0</v>
      </c>
      <c r="I6" s="71">
        <f aca="true" t="shared" si="0" ref="I6:I17">SUM(D6:H6)</f>
        <v>0</v>
      </c>
    </row>
    <row r="7" spans="1:10" ht="19.5" customHeight="1">
      <c r="A7" s="305" t="s">
        <v>19</v>
      </c>
      <c r="B7" s="75" t="s">
        <v>71</v>
      </c>
      <c r="C7" s="508"/>
      <c r="D7" s="76"/>
      <c r="E7" s="77"/>
      <c r="F7" s="28"/>
      <c r="G7" s="28"/>
      <c r="H7" s="25"/>
      <c r="I7" s="306">
        <f t="shared" si="0"/>
        <v>0</v>
      </c>
      <c r="J7" s="793" t="s">
        <v>942</v>
      </c>
    </row>
    <row r="8" spans="1:10" ht="19.5" customHeight="1" thickBot="1">
      <c r="A8" s="305" t="s">
        <v>20</v>
      </c>
      <c r="B8" s="75" t="s">
        <v>71</v>
      </c>
      <c r="C8" s="508"/>
      <c r="D8" s="76"/>
      <c r="E8" s="77"/>
      <c r="F8" s="28"/>
      <c r="G8" s="28"/>
      <c r="H8" s="25"/>
      <c r="I8" s="306">
        <f t="shared" si="0"/>
        <v>0</v>
      </c>
      <c r="J8" s="793"/>
    </row>
    <row r="9" spans="1:10" ht="25.5" customHeight="1" thickBot="1">
      <c r="A9" s="303" t="s">
        <v>21</v>
      </c>
      <c r="B9" s="304" t="s">
        <v>6</v>
      </c>
      <c r="C9" s="509"/>
      <c r="D9" s="71">
        <f>+D10+D11</f>
        <v>0</v>
      </c>
      <c r="E9" s="72">
        <f>+E10+E11</f>
        <v>0</v>
      </c>
      <c r="F9" s="73">
        <f>+F10+F11</f>
        <v>0</v>
      </c>
      <c r="G9" s="73">
        <f>+G10+G11</f>
        <v>0</v>
      </c>
      <c r="H9" s="74">
        <f>+H10+H11</f>
        <v>0</v>
      </c>
      <c r="I9" s="71">
        <f t="shared" si="0"/>
        <v>0</v>
      </c>
      <c r="J9" s="793"/>
    </row>
    <row r="10" spans="1:10" ht="19.5" customHeight="1">
      <c r="A10" s="305" t="s">
        <v>22</v>
      </c>
      <c r="B10" s="75" t="s">
        <v>71</v>
      </c>
      <c r="C10" s="508"/>
      <c r="D10" s="76"/>
      <c r="E10" s="77"/>
      <c r="F10" s="28"/>
      <c r="G10" s="28"/>
      <c r="H10" s="25"/>
      <c r="I10" s="306">
        <f t="shared" si="0"/>
        <v>0</v>
      </c>
      <c r="J10" s="793"/>
    </row>
    <row r="11" spans="1:10" ht="19.5" customHeight="1" thickBot="1">
      <c r="A11" s="305" t="s">
        <v>23</v>
      </c>
      <c r="B11" s="75" t="s">
        <v>71</v>
      </c>
      <c r="C11" s="508"/>
      <c r="D11" s="76"/>
      <c r="E11" s="77"/>
      <c r="F11" s="28"/>
      <c r="G11" s="28"/>
      <c r="H11" s="25"/>
      <c r="I11" s="306">
        <f t="shared" si="0"/>
        <v>0</v>
      </c>
      <c r="J11" s="793"/>
    </row>
    <row r="12" spans="1:10" ht="19.5" customHeight="1" thickBot="1">
      <c r="A12" s="303" t="s">
        <v>24</v>
      </c>
      <c r="B12" s="304" t="s">
        <v>203</v>
      </c>
      <c r="C12" s="509"/>
      <c r="D12" s="71">
        <f>+D13</f>
        <v>0</v>
      </c>
      <c r="E12" s="72">
        <f>+E13</f>
        <v>0</v>
      </c>
      <c r="F12" s="73">
        <f>+F13</f>
        <v>0</v>
      </c>
      <c r="G12" s="73">
        <f>+G13</f>
        <v>0</v>
      </c>
      <c r="H12" s="74">
        <f>+H13</f>
        <v>0</v>
      </c>
      <c r="I12" s="71">
        <f t="shared" si="0"/>
        <v>0</v>
      </c>
      <c r="J12" s="793"/>
    </row>
    <row r="13" spans="1:10" ht="19.5" customHeight="1" thickBot="1">
      <c r="A13" s="305" t="s">
        <v>25</v>
      </c>
      <c r="B13" s="75" t="s">
        <v>71</v>
      </c>
      <c r="C13" s="508"/>
      <c r="D13" s="76"/>
      <c r="E13" s="77"/>
      <c r="F13" s="28"/>
      <c r="G13" s="28"/>
      <c r="H13" s="25"/>
      <c r="I13" s="306">
        <f t="shared" si="0"/>
        <v>0</v>
      </c>
      <c r="J13" s="793"/>
    </row>
    <row r="14" spans="1:10" ht="19.5" customHeight="1" thickBot="1">
      <c r="A14" s="303" t="s">
        <v>26</v>
      </c>
      <c r="B14" s="304" t="s">
        <v>204</v>
      </c>
      <c r="C14" s="509"/>
      <c r="D14" s="71">
        <f>+D15</f>
        <v>0</v>
      </c>
      <c r="E14" s="72">
        <f>+E15</f>
        <v>0</v>
      </c>
      <c r="F14" s="73">
        <f>+F15</f>
        <v>0</v>
      </c>
      <c r="G14" s="73">
        <f>+G15</f>
        <v>0</v>
      </c>
      <c r="H14" s="74">
        <f>+H15</f>
        <v>0</v>
      </c>
      <c r="I14" s="71">
        <f t="shared" si="0"/>
        <v>0</v>
      </c>
      <c r="J14" s="793"/>
    </row>
    <row r="15" spans="1:10" ht="19.5" customHeight="1" thickBot="1">
      <c r="A15" s="307" t="s">
        <v>27</v>
      </c>
      <c r="B15" s="78" t="s">
        <v>71</v>
      </c>
      <c r="C15" s="510"/>
      <c r="D15" s="79"/>
      <c r="E15" s="80"/>
      <c r="F15" s="29"/>
      <c r="G15" s="29"/>
      <c r="H15" s="27"/>
      <c r="I15" s="308">
        <f t="shared" si="0"/>
        <v>0</v>
      </c>
      <c r="J15" s="793"/>
    </row>
    <row r="16" spans="1:10" ht="19.5" customHeight="1" thickBot="1">
      <c r="A16" s="303" t="s">
        <v>28</v>
      </c>
      <c r="B16" s="309" t="s">
        <v>205</v>
      </c>
      <c r="C16" s="509"/>
      <c r="D16" s="71">
        <f>+D17</f>
        <v>0</v>
      </c>
      <c r="E16" s="72">
        <f>+E17</f>
        <v>0</v>
      </c>
      <c r="F16" s="73">
        <f>+F17</f>
        <v>0</v>
      </c>
      <c r="G16" s="73">
        <f>+G17</f>
        <v>0</v>
      </c>
      <c r="H16" s="74">
        <f>+H17</f>
        <v>0</v>
      </c>
      <c r="I16" s="71">
        <f t="shared" si="0"/>
        <v>0</v>
      </c>
      <c r="J16" s="793"/>
    </row>
    <row r="17" spans="1:10" ht="19.5" customHeight="1" thickBot="1">
      <c r="A17" s="310" t="s">
        <v>29</v>
      </c>
      <c r="B17" s="81" t="s">
        <v>71</v>
      </c>
      <c r="C17" s="511"/>
      <c r="D17" s="82"/>
      <c r="E17" s="83"/>
      <c r="F17" s="84"/>
      <c r="G17" s="84"/>
      <c r="H17" s="26"/>
      <c r="I17" s="311">
        <f t="shared" si="0"/>
        <v>0</v>
      </c>
      <c r="J17" s="793"/>
    </row>
    <row r="18" spans="1:10" ht="19.5" customHeight="1" thickBot="1">
      <c r="A18" s="795" t="s">
        <v>142</v>
      </c>
      <c r="B18" s="796"/>
      <c r="C18" s="140"/>
      <c r="D18" s="71">
        <f aca="true" t="shared" si="1" ref="D18:I18">+D6+D9+D12+D14+D16</f>
        <v>0</v>
      </c>
      <c r="E18" s="72">
        <f t="shared" si="1"/>
        <v>0</v>
      </c>
      <c r="F18" s="73">
        <f t="shared" si="1"/>
        <v>0</v>
      </c>
      <c r="G18" s="73">
        <f t="shared" si="1"/>
        <v>0</v>
      </c>
      <c r="H18" s="74">
        <f t="shared" si="1"/>
        <v>0</v>
      </c>
      <c r="I18" s="71">
        <f t="shared" si="1"/>
        <v>0</v>
      </c>
      <c r="J18" s="793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7">
      <selection activeCell="D3" sqref="D3"/>
    </sheetView>
  </sheetViews>
  <sheetFormatPr defaultColWidth="9.00390625" defaultRowHeight="12.75"/>
  <cols>
    <col min="1" max="1" width="5.875" style="98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805" t="s">
        <v>7</v>
      </c>
      <c r="C1" s="805"/>
      <c r="D1" s="805"/>
    </row>
    <row r="2" spans="1:4" s="86" customFormat="1" ht="16.5" thickBot="1">
      <c r="A2" s="85"/>
      <c r="B2" s="406"/>
      <c r="D2" s="44" t="s">
        <v>61</v>
      </c>
    </row>
    <row r="3" spans="1:4" s="88" customFormat="1" ht="48" customHeight="1" thickBot="1">
      <c r="A3" s="87" t="s">
        <v>16</v>
      </c>
      <c r="B3" s="221" t="s">
        <v>17</v>
      </c>
      <c r="C3" s="221" t="s">
        <v>72</v>
      </c>
      <c r="D3" s="222" t="s">
        <v>73</v>
      </c>
    </row>
    <row r="4" spans="1:4" s="88" customFormat="1" ht="13.5" customHeight="1" thickBot="1">
      <c r="A4" s="36" t="s">
        <v>495</v>
      </c>
      <c r="B4" s="224" t="s">
        <v>496</v>
      </c>
      <c r="C4" s="224" t="s">
        <v>497</v>
      </c>
      <c r="D4" s="225" t="s">
        <v>499</v>
      </c>
    </row>
    <row r="5" spans="1:4" ht="18" customHeight="1">
      <c r="A5" s="153" t="s">
        <v>18</v>
      </c>
      <c r="B5" s="226" t="s">
        <v>164</v>
      </c>
      <c r="C5" s="151"/>
      <c r="D5" s="89"/>
    </row>
    <row r="6" spans="1:4" ht="18" customHeight="1">
      <c r="A6" s="90" t="s">
        <v>19</v>
      </c>
      <c r="B6" s="227" t="s">
        <v>165</v>
      </c>
      <c r="C6" s="152"/>
      <c r="D6" s="92"/>
    </row>
    <row r="7" spans="1:4" ht="18" customHeight="1">
      <c r="A7" s="90" t="s">
        <v>20</v>
      </c>
      <c r="B7" s="227" t="s">
        <v>121</v>
      </c>
      <c r="C7" s="152"/>
      <c r="D7" s="92"/>
    </row>
    <row r="8" spans="1:4" ht="18" customHeight="1">
      <c r="A8" s="90" t="s">
        <v>21</v>
      </c>
      <c r="B8" s="227" t="s">
        <v>122</v>
      </c>
      <c r="C8" s="152"/>
      <c r="D8" s="92"/>
    </row>
    <row r="9" spans="1:4" ht="18" customHeight="1">
      <c r="A9" s="90" t="s">
        <v>22</v>
      </c>
      <c r="B9" s="227" t="s">
        <v>157</v>
      </c>
      <c r="C9" s="710">
        <f>C10+C11+C12+C13+C14+C15</f>
        <v>4400</v>
      </c>
      <c r="D9" s="711">
        <f>D10+D11+D12+D13+D14+D15</f>
        <v>3830</v>
      </c>
    </row>
    <row r="10" spans="1:4" ht="18" customHeight="1">
      <c r="A10" s="90" t="s">
        <v>23</v>
      </c>
      <c r="B10" s="227" t="s">
        <v>158</v>
      </c>
      <c r="C10" s="710"/>
      <c r="D10" s="711"/>
    </row>
    <row r="11" spans="1:4" ht="18" customHeight="1">
      <c r="A11" s="90" t="s">
        <v>24</v>
      </c>
      <c r="B11" s="228" t="s">
        <v>159</v>
      </c>
      <c r="C11" s="710"/>
      <c r="D11" s="711"/>
    </row>
    <row r="12" spans="1:4" ht="18" customHeight="1">
      <c r="A12" s="90" t="s">
        <v>26</v>
      </c>
      <c r="B12" s="228" t="s">
        <v>160</v>
      </c>
      <c r="C12" s="710">
        <v>900</v>
      </c>
      <c r="D12" s="711">
        <v>780</v>
      </c>
    </row>
    <row r="13" spans="1:4" ht="18" customHeight="1">
      <c r="A13" s="90" t="s">
        <v>27</v>
      </c>
      <c r="B13" s="228" t="s">
        <v>161</v>
      </c>
      <c r="C13" s="710"/>
      <c r="D13" s="711"/>
    </row>
    <row r="14" spans="1:4" ht="18" customHeight="1">
      <c r="A14" s="90" t="s">
        <v>28</v>
      </c>
      <c r="B14" s="228" t="s">
        <v>162</v>
      </c>
      <c r="C14" s="710"/>
      <c r="D14" s="711"/>
    </row>
    <row r="15" spans="1:4" ht="22.5" customHeight="1">
      <c r="A15" s="90" t="s">
        <v>29</v>
      </c>
      <c r="B15" s="228" t="s">
        <v>163</v>
      </c>
      <c r="C15" s="710">
        <v>3500</v>
      </c>
      <c r="D15" s="711">
        <v>3050</v>
      </c>
    </row>
    <row r="16" spans="1:4" ht="18" customHeight="1">
      <c r="A16" s="90" t="s">
        <v>30</v>
      </c>
      <c r="B16" s="227" t="s">
        <v>123</v>
      </c>
      <c r="C16" s="710">
        <v>1050</v>
      </c>
      <c r="D16" s="711">
        <v>980</v>
      </c>
    </row>
    <row r="17" spans="1:4" ht="18" customHeight="1">
      <c r="A17" s="90" t="s">
        <v>31</v>
      </c>
      <c r="B17" s="227" t="s">
        <v>9</v>
      </c>
      <c r="C17" s="710">
        <v>900</v>
      </c>
      <c r="D17" s="711">
        <v>700</v>
      </c>
    </row>
    <row r="18" spans="1:4" ht="18" customHeight="1">
      <c r="A18" s="90" t="s">
        <v>32</v>
      </c>
      <c r="B18" s="227" t="s">
        <v>8</v>
      </c>
      <c r="C18" s="710">
        <v>700</v>
      </c>
      <c r="D18" s="711">
        <v>500</v>
      </c>
    </row>
    <row r="19" spans="1:4" ht="18" customHeight="1">
      <c r="A19" s="90" t="s">
        <v>33</v>
      </c>
      <c r="B19" s="227" t="s">
        <v>124</v>
      </c>
      <c r="C19" s="152"/>
      <c r="D19" s="92"/>
    </row>
    <row r="20" spans="1:4" ht="18" customHeight="1">
      <c r="A20" s="90" t="s">
        <v>34</v>
      </c>
      <c r="B20" s="227" t="s">
        <v>125</v>
      </c>
      <c r="C20" s="152"/>
      <c r="D20" s="92"/>
    </row>
    <row r="21" spans="1:4" ht="18" customHeight="1">
      <c r="A21" s="90" t="s">
        <v>35</v>
      </c>
      <c r="B21" s="143"/>
      <c r="C21" s="91"/>
      <c r="D21" s="92"/>
    </row>
    <row r="22" spans="1:4" ht="18" customHeight="1">
      <c r="A22" s="90" t="s">
        <v>36</v>
      </c>
      <c r="B22" s="93"/>
      <c r="C22" s="91"/>
      <c r="D22" s="92"/>
    </row>
    <row r="23" spans="1:4" ht="18" customHeight="1">
      <c r="A23" s="90" t="s">
        <v>37</v>
      </c>
      <c r="B23" s="93"/>
      <c r="C23" s="91"/>
      <c r="D23" s="92"/>
    </row>
    <row r="24" spans="1:4" ht="18" customHeight="1">
      <c r="A24" s="90" t="s">
        <v>38</v>
      </c>
      <c r="B24" s="93"/>
      <c r="C24" s="91"/>
      <c r="D24" s="92"/>
    </row>
    <row r="25" spans="1:4" ht="18" customHeight="1">
      <c r="A25" s="90" t="s">
        <v>39</v>
      </c>
      <c r="B25" s="93"/>
      <c r="C25" s="91"/>
      <c r="D25" s="92"/>
    </row>
    <row r="26" spans="1:4" ht="18" customHeight="1">
      <c r="A26" s="90" t="s">
        <v>40</v>
      </c>
      <c r="B26" s="93"/>
      <c r="C26" s="91"/>
      <c r="D26" s="92"/>
    </row>
    <row r="27" spans="1:4" ht="18" customHeight="1">
      <c r="A27" s="90" t="s">
        <v>41</v>
      </c>
      <c r="B27" s="93"/>
      <c r="C27" s="91"/>
      <c r="D27" s="92"/>
    </row>
    <row r="28" spans="1:4" ht="18" customHeight="1">
      <c r="A28" s="90" t="s">
        <v>42</v>
      </c>
      <c r="B28" s="93"/>
      <c r="C28" s="91"/>
      <c r="D28" s="92"/>
    </row>
    <row r="29" spans="1:4" ht="18" customHeight="1" thickBot="1">
      <c r="A29" s="154" t="s">
        <v>43</v>
      </c>
      <c r="B29" s="94"/>
      <c r="C29" s="95"/>
      <c r="D29" s="96"/>
    </row>
    <row r="30" spans="1:4" ht="18" customHeight="1" thickBot="1">
      <c r="A30" s="37" t="s">
        <v>44</v>
      </c>
      <c r="B30" s="232" t="s">
        <v>52</v>
      </c>
      <c r="C30" s="233">
        <f>+C5+C6+C7+C8+C9+C16+C17+C18+C19+C20+C21+C22+C23+C24+C25+C26+C27+C28+C29</f>
        <v>7050</v>
      </c>
      <c r="D30" s="234">
        <f>+D5+D6+D7+D8+D9+D16+D17+D18+D19+D20+D21+D22+D23+D24+D25+D26+D27+D28+D29</f>
        <v>6010</v>
      </c>
    </row>
    <row r="31" spans="1:4" ht="8.25" customHeight="1">
      <c r="A31" s="97"/>
      <c r="B31" s="804"/>
      <c r="C31" s="804"/>
      <c r="D31" s="80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
3/2016.(III.5.)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81"/>
  <sheetViews>
    <sheetView view="pageLayout" workbookViewId="0" topLeftCell="K1">
      <selection activeCell="O5" sqref="O5"/>
    </sheetView>
  </sheetViews>
  <sheetFormatPr defaultColWidth="9.00390625" defaultRowHeight="12.75"/>
  <cols>
    <col min="1" max="1" width="4.875" style="114" customWidth="1"/>
    <col min="2" max="2" width="31.125" style="132" customWidth="1"/>
    <col min="3" max="4" width="9.00390625" style="132" customWidth="1"/>
    <col min="5" max="5" width="9.50390625" style="132" customWidth="1"/>
    <col min="6" max="6" width="8.875" style="132" customWidth="1"/>
    <col min="7" max="7" width="8.625" style="132" customWidth="1"/>
    <col min="8" max="8" width="8.875" style="132" customWidth="1"/>
    <col min="9" max="9" width="8.125" style="132" customWidth="1"/>
    <col min="10" max="14" width="9.50390625" style="132" customWidth="1"/>
    <col min="15" max="15" width="12.625" style="114" customWidth="1"/>
    <col min="16" max="16" width="4.625" style="132" customWidth="1"/>
    <col min="17" max="17" width="10.125" style="682" bestFit="1" customWidth="1"/>
    <col min="18" max="18" width="10.00390625" style="682" bestFit="1" customWidth="1"/>
    <col min="19" max="16384" width="9.375" style="132" customWidth="1"/>
  </cols>
  <sheetData>
    <row r="1" spans="1:15" ht="31.5" customHeight="1">
      <c r="A1" s="809" t="str">
        <f>+CONCATENATE("Előirányzat-felhasználási terv",CHAR(10),LEFT(ÖSSZEFÜGGÉSEK!A5,4),". évre")</f>
        <v>Előirányzat-felhasználási terv
2016. évre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</row>
    <row r="2" ht="16.5" thickBot="1">
      <c r="O2" s="4" t="s">
        <v>54</v>
      </c>
    </row>
    <row r="3" spans="1:18" s="114" customFormat="1" ht="25.5" customHeight="1" thickBot="1">
      <c r="A3" s="111" t="s">
        <v>16</v>
      </c>
      <c r="B3" s="112" t="s">
        <v>62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81</v>
      </c>
      <c r="K3" s="112" t="s">
        <v>82</v>
      </c>
      <c r="L3" s="112" t="s">
        <v>83</v>
      </c>
      <c r="M3" s="112" t="s">
        <v>84</v>
      </c>
      <c r="N3" s="112" t="s">
        <v>85</v>
      </c>
      <c r="O3" s="113" t="s">
        <v>52</v>
      </c>
      <c r="Q3" s="683"/>
      <c r="R3" s="683"/>
    </row>
    <row r="4" spans="1:18" s="116" customFormat="1" ht="15" customHeight="1" thickBot="1">
      <c r="A4" s="115" t="s">
        <v>18</v>
      </c>
      <c r="B4" s="806" t="s">
        <v>56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8"/>
      <c r="Q4" s="684"/>
      <c r="R4" s="684"/>
    </row>
    <row r="5" spans="1:18" s="116" customFormat="1" ht="22.5">
      <c r="A5" s="117" t="s">
        <v>19</v>
      </c>
      <c r="B5" s="516" t="s">
        <v>379</v>
      </c>
      <c r="C5" s="118">
        <v>30277</v>
      </c>
      <c r="D5" s="118">
        <v>30280</v>
      </c>
      <c r="E5" s="118">
        <v>30280</v>
      </c>
      <c r="F5" s="118">
        <v>30280</v>
      </c>
      <c r="G5" s="118">
        <v>30280</v>
      </c>
      <c r="H5" s="118">
        <v>30280</v>
      </c>
      <c r="I5" s="118">
        <v>30280</v>
      </c>
      <c r="J5" s="118">
        <v>30280</v>
      </c>
      <c r="K5" s="118">
        <v>30280</v>
      </c>
      <c r="L5" s="118">
        <v>30280</v>
      </c>
      <c r="M5" s="118">
        <v>30280</v>
      </c>
      <c r="N5" s="118">
        <v>30280</v>
      </c>
      <c r="O5" s="119">
        <f aca="true" t="shared" si="0" ref="O5:O25">SUM(C5:N5)</f>
        <v>363357</v>
      </c>
      <c r="Q5" s="684">
        <v>363357</v>
      </c>
      <c r="R5" s="684">
        <f>O5-Q5</f>
        <v>0</v>
      </c>
    </row>
    <row r="6" spans="1:18" s="123" customFormat="1" ht="22.5">
      <c r="A6" s="120" t="s">
        <v>20</v>
      </c>
      <c r="B6" s="314" t="s">
        <v>423</v>
      </c>
      <c r="C6" s="121">
        <v>3000</v>
      </c>
      <c r="D6" s="121">
        <v>6000</v>
      </c>
      <c r="E6" s="121">
        <v>9000</v>
      </c>
      <c r="F6" s="121">
        <v>9000</v>
      </c>
      <c r="G6" s="121">
        <v>8000</v>
      </c>
      <c r="H6" s="121">
        <v>8000</v>
      </c>
      <c r="I6" s="121">
        <v>9000</v>
      </c>
      <c r="J6" s="121">
        <v>10000</v>
      </c>
      <c r="K6" s="121">
        <v>8000</v>
      </c>
      <c r="L6" s="121">
        <v>8000</v>
      </c>
      <c r="M6" s="121">
        <v>8900</v>
      </c>
      <c r="N6" s="121">
        <v>9272</v>
      </c>
      <c r="O6" s="122">
        <f t="shared" si="0"/>
        <v>96172</v>
      </c>
      <c r="Q6" s="685">
        <v>96172</v>
      </c>
      <c r="R6" s="684">
        <f aca="true" t="shared" si="1" ref="R6:R13">O6-Q6</f>
        <v>0</v>
      </c>
    </row>
    <row r="7" spans="1:18" s="123" customFormat="1" ht="22.5">
      <c r="A7" s="120" t="s">
        <v>21</v>
      </c>
      <c r="B7" s="313" t="s">
        <v>424</v>
      </c>
      <c r="C7" s="124"/>
      <c r="D7" s="124"/>
      <c r="E7" s="124"/>
      <c r="F7" s="124"/>
      <c r="G7" s="124">
        <v>5000</v>
      </c>
      <c r="H7" s="124"/>
      <c r="I7" s="124"/>
      <c r="J7" s="124"/>
      <c r="K7" s="124">
        <v>7000</v>
      </c>
      <c r="L7" s="124"/>
      <c r="M7" s="124"/>
      <c r="N7" s="124"/>
      <c r="O7" s="125">
        <f t="shared" si="0"/>
        <v>12000</v>
      </c>
      <c r="Q7" s="685">
        <v>12000</v>
      </c>
      <c r="R7" s="684">
        <f t="shared" si="1"/>
        <v>0</v>
      </c>
    </row>
    <row r="8" spans="1:18" s="123" customFormat="1" ht="13.5" customHeight="1">
      <c r="A8" s="120" t="s">
        <v>22</v>
      </c>
      <c r="B8" s="312" t="s">
        <v>171</v>
      </c>
      <c r="C8" s="121"/>
      <c r="D8" s="121"/>
      <c r="E8" s="121">
        <v>109000</v>
      </c>
      <c r="F8" s="121"/>
      <c r="G8" s="121">
        <v>25116</v>
      </c>
      <c r="H8" s="121">
        <v>1000</v>
      </c>
      <c r="I8" s="121">
        <v>100</v>
      </c>
      <c r="J8" s="121">
        <v>300</v>
      </c>
      <c r="K8" s="121">
        <v>110000</v>
      </c>
      <c r="L8" s="121"/>
      <c r="M8" s="121">
        <v>200</v>
      </c>
      <c r="N8" s="121">
        <v>20000</v>
      </c>
      <c r="O8" s="122">
        <f t="shared" si="0"/>
        <v>265716</v>
      </c>
      <c r="Q8" s="685">
        <v>265716</v>
      </c>
      <c r="R8" s="684">
        <f t="shared" si="1"/>
        <v>0</v>
      </c>
    </row>
    <row r="9" spans="1:18" s="123" customFormat="1" ht="13.5" customHeight="1">
      <c r="A9" s="120" t="s">
        <v>23</v>
      </c>
      <c r="B9" s="312" t="s">
        <v>425</v>
      </c>
      <c r="C9" s="121">
        <v>2000</v>
      </c>
      <c r="D9" s="121">
        <v>2300</v>
      </c>
      <c r="E9" s="121">
        <v>2000</v>
      </c>
      <c r="F9" s="121">
        <v>2000</v>
      </c>
      <c r="G9" s="121">
        <v>2000</v>
      </c>
      <c r="H9" s="121">
        <v>2624</v>
      </c>
      <c r="I9" s="121">
        <v>2000</v>
      </c>
      <c r="J9" s="121">
        <v>2400</v>
      </c>
      <c r="K9" s="121">
        <v>2000</v>
      </c>
      <c r="L9" s="121">
        <v>2000</v>
      </c>
      <c r="M9" s="121">
        <v>2300</v>
      </c>
      <c r="N9" s="121">
        <v>2000</v>
      </c>
      <c r="O9" s="122">
        <f t="shared" si="0"/>
        <v>25624</v>
      </c>
      <c r="Q9" s="685">
        <v>25624</v>
      </c>
      <c r="R9" s="684">
        <f t="shared" si="1"/>
        <v>0</v>
      </c>
    </row>
    <row r="10" spans="1:18" s="123" customFormat="1" ht="13.5" customHeight="1">
      <c r="A10" s="120" t="s">
        <v>24</v>
      </c>
      <c r="B10" s="312" t="s">
        <v>10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>
        <f t="shared" si="0"/>
        <v>0</v>
      </c>
      <c r="Q10" s="685">
        <v>0</v>
      </c>
      <c r="R10" s="684">
        <f t="shared" si="1"/>
        <v>0</v>
      </c>
    </row>
    <row r="11" spans="1:18" s="123" customFormat="1" ht="13.5" customHeight="1">
      <c r="A11" s="120" t="s">
        <v>25</v>
      </c>
      <c r="B11" s="312" t="s">
        <v>381</v>
      </c>
      <c r="C11" s="121"/>
      <c r="D11" s="121"/>
      <c r="E11" s="121"/>
      <c r="F11" s="121">
        <v>1500</v>
      </c>
      <c r="G11" s="121"/>
      <c r="H11" s="121">
        <v>2600</v>
      </c>
      <c r="I11" s="121"/>
      <c r="J11" s="121"/>
      <c r="K11" s="121"/>
      <c r="L11" s="121">
        <v>1800</v>
      </c>
      <c r="M11" s="121">
        <v>1830</v>
      </c>
      <c r="N11" s="121"/>
      <c r="O11" s="122">
        <f t="shared" si="0"/>
        <v>7730</v>
      </c>
      <c r="Q11" s="685">
        <v>7730</v>
      </c>
      <c r="R11" s="684">
        <f t="shared" si="1"/>
        <v>0</v>
      </c>
    </row>
    <row r="12" spans="1:18" s="123" customFormat="1" ht="22.5">
      <c r="A12" s="120" t="s">
        <v>26</v>
      </c>
      <c r="B12" s="314" t="s">
        <v>413</v>
      </c>
      <c r="C12" s="121"/>
      <c r="D12" s="121"/>
      <c r="E12" s="121"/>
      <c r="F12" s="121">
        <v>3196</v>
      </c>
      <c r="G12" s="121"/>
      <c r="H12" s="121"/>
      <c r="I12" s="121"/>
      <c r="J12" s="121"/>
      <c r="K12" s="121">
        <v>4000</v>
      </c>
      <c r="L12" s="121"/>
      <c r="M12" s="121"/>
      <c r="N12" s="121"/>
      <c r="O12" s="122">
        <f t="shared" si="0"/>
        <v>7196</v>
      </c>
      <c r="Q12" s="685">
        <v>7196</v>
      </c>
      <c r="R12" s="684">
        <f t="shared" si="1"/>
        <v>0</v>
      </c>
    </row>
    <row r="13" spans="1:18" s="123" customFormat="1" ht="13.5" customHeight="1" thickBot="1">
      <c r="A13" s="120" t="s">
        <v>27</v>
      </c>
      <c r="B13" s="312" t="s">
        <v>11</v>
      </c>
      <c r="C13" s="121">
        <v>48667</v>
      </c>
      <c r="D13" s="121">
        <v>32770</v>
      </c>
      <c r="E13" s="121"/>
      <c r="F13" s="121"/>
      <c r="G13" s="121"/>
      <c r="H13" s="121">
        <v>2000</v>
      </c>
      <c r="I13" s="121">
        <v>30000</v>
      </c>
      <c r="J13" s="121">
        <v>36400</v>
      </c>
      <c r="K13" s="121"/>
      <c r="L13" s="121"/>
      <c r="M13" s="121"/>
      <c r="N13" s="121">
        <v>2303</v>
      </c>
      <c r="O13" s="122">
        <f t="shared" si="0"/>
        <v>152140</v>
      </c>
      <c r="Q13" s="685">
        <v>152140</v>
      </c>
      <c r="R13" s="684">
        <f t="shared" si="1"/>
        <v>0</v>
      </c>
    </row>
    <row r="14" spans="1:18" s="116" customFormat="1" ht="15.75" customHeight="1" thickBot="1">
      <c r="A14" s="115" t="s">
        <v>28</v>
      </c>
      <c r="B14" s="38" t="s">
        <v>110</v>
      </c>
      <c r="C14" s="126">
        <f aca="true" t="shared" si="2" ref="C14:N14">SUM(C5:C13)</f>
        <v>83944</v>
      </c>
      <c r="D14" s="126">
        <f t="shared" si="2"/>
        <v>71350</v>
      </c>
      <c r="E14" s="126">
        <f t="shared" si="2"/>
        <v>150280</v>
      </c>
      <c r="F14" s="126">
        <f t="shared" si="2"/>
        <v>45976</v>
      </c>
      <c r="G14" s="126">
        <f t="shared" si="2"/>
        <v>70396</v>
      </c>
      <c r="H14" s="126">
        <f t="shared" si="2"/>
        <v>46504</v>
      </c>
      <c r="I14" s="126">
        <f t="shared" si="2"/>
        <v>71380</v>
      </c>
      <c r="J14" s="126">
        <f t="shared" si="2"/>
        <v>79380</v>
      </c>
      <c r="K14" s="126">
        <f t="shared" si="2"/>
        <v>161280</v>
      </c>
      <c r="L14" s="126">
        <f t="shared" si="2"/>
        <v>42080</v>
      </c>
      <c r="M14" s="126">
        <f t="shared" si="2"/>
        <v>43510</v>
      </c>
      <c r="N14" s="126">
        <f t="shared" si="2"/>
        <v>63855</v>
      </c>
      <c r="O14" s="127">
        <f>SUM(C14:N14)</f>
        <v>929935</v>
      </c>
      <c r="Q14" s="684">
        <f>SUM(Q5:Q13)</f>
        <v>929935</v>
      </c>
      <c r="R14" s="684">
        <f>SUM(R5:R13)</f>
        <v>0</v>
      </c>
    </row>
    <row r="15" spans="1:18" s="116" customFormat="1" ht="15" customHeight="1" thickBot="1">
      <c r="A15" s="115" t="s">
        <v>29</v>
      </c>
      <c r="B15" s="806" t="s">
        <v>57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8"/>
      <c r="Q15" s="684"/>
      <c r="R15" s="684"/>
    </row>
    <row r="16" spans="1:18" s="123" customFormat="1" ht="13.5" customHeight="1">
      <c r="A16" s="128" t="s">
        <v>30</v>
      </c>
      <c r="B16" s="315" t="s">
        <v>63</v>
      </c>
      <c r="C16" s="124">
        <v>11800</v>
      </c>
      <c r="D16" s="124">
        <v>11800</v>
      </c>
      <c r="E16" s="124">
        <v>12600</v>
      </c>
      <c r="F16" s="124">
        <v>11800</v>
      </c>
      <c r="G16" s="124">
        <v>12113</v>
      </c>
      <c r="H16" s="124">
        <v>11800</v>
      </c>
      <c r="I16" s="124">
        <v>11800</v>
      </c>
      <c r="J16" s="124">
        <v>11800</v>
      </c>
      <c r="K16" s="124">
        <v>11800</v>
      </c>
      <c r="L16" s="124">
        <v>11800</v>
      </c>
      <c r="M16" s="124">
        <v>11800</v>
      </c>
      <c r="N16" s="124">
        <v>12500</v>
      </c>
      <c r="O16" s="125">
        <f t="shared" si="0"/>
        <v>143413</v>
      </c>
      <c r="Q16" s="685">
        <v>143413</v>
      </c>
      <c r="R16" s="684">
        <f aca="true" t="shared" si="3" ref="R16:R25">O16-Q16</f>
        <v>0</v>
      </c>
    </row>
    <row r="17" spans="1:18" s="123" customFormat="1" ht="27" customHeight="1">
      <c r="A17" s="120" t="s">
        <v>31</v>
      </c>
      <c r="B17" s="314" t="s">
        <v>180</v>
      </c>
      <c r="C17" s="121">
        <v>3050</v>
      </c>
      <c r="D17" s="121">
        <v>3050</v>
      </c>
      <c r="E17" s="121">
        <v>3058</v>
      </c>
      <c r="F17" s="121">
        <v>3050</v>
      </c>
      <c r="G17" s="121">
        <v>3050</v>
      </c>
      <c r="H17" s="121">
        <v>3047</v>
      </c>
      <c r="I17" s="121">
        <v>3050</v>
      </c>
      <c r="J17" s="121">
        <v>3050</v>
      </c>
      <c r="K17" s="121">
        <v>3050</v>
      </c>
      <c r="L17" s="121">
        <v>3050</v>
      </c>
      <c r="M17" s="121">
        <v>3045</v>
      </c>
      <c r="N17" s="121">
        <v>3058</v>
      </c>
      <c r="O17" s="122">
        <f t="shared" si="0"/>
        <v>36608</v>
      </c>
      <c r="Q17" s="685">
        <v>36608</v>
      </c>
      <c r="R17" s="684">
        <f t="shared" si="3"/>
        <v>0</v>
      </c>
    </row>
    <row r="18" spans="1:18" s="123" customFormat="1" ht="13.5" customHeight="1">
      <c r="A18" s="120" t="s">
        <v>32</v>
      </c>
      <c r="B18" s="312" t="s">
        <v>136</v>
      </c>
      <c r="C18" s="121">
        <v>12300</v>
      </c>
      <c r="D18" s="121">
        <v>12300</v>
      </c>
      <c r="E18" s="121">
        <v>12900</v>
      </c>
      <c r="F18" s="121">
        <v>12500</v>
      </c>
      <c r="G18" s="121">
        <v>12300</v>
      </c>
      <c r="H18" s="121">
        <v>12300</v>
      </c>
      <c r="I18" s="121">
        <v>12300</v>
      </c>
      <c r="J18" s="121">
        <v>12300</v>
      </c>
      <c r="K18" s="121">
        <v>12300</v>
      </c>
      <c r="L18" s="121">
        <v>12300</v>
      </c>
      <c r="M18" s="121">
        <v>12484</v>
      </c>
      <c r="N18" s="121">
        <v>12800</v>
      </c>
      <c r="O18" s="122">
        <f t="shared" si="0"/>
        <v>149084</v>
      </c>
      <c r="Q18" s="685">
        <v>149084</v>
      </c>
      <c r="R18" s="684">
        <f t="shared" si="3"/>
        <v>0</v>
      </c>
    </row>
    <row r="19" spans="1:18" s="123" customFormat="1" ht="13.5" customHeight="1">
      <c r="A19" s="120" t="s">
        <v>33</v>
      </c>
      <c r="B19" s="312" t="s">
        <v>181</v>
      </c>
      <c r="C19" s="121">
        <v>2200</v>
      </c>
      <c r="D19" s="121">
        <v>2200</v>
      </c>
      <c r="E19" s="121">
        <v>2200</v>
      </c>
      <c r="F19" s="121">
        <v>2200</v>
      </c>
      <c r="G19" s="121">
        <v>2200</v>
      </c>
      <c r="H19" s="121">
        <v>2200</v>
      </c>
      <c r="I19" s="121">
        <v>2200</v>
      </c>
      <c r="J19" s="121">
        <v>2200</v>
      </c>
      <c r="K19" s="121">
        <v>2200</v>
      </c>
      <c r="L19" s="121">
        <v>2200</v>
      </c>
      <c r="M19" s="121">
        <v>2200</v>
      </c>
      <c r="N19" s="121">
        <v>2205</v>
      </c>
      <c r="O19" s="122">
        <f t="shared" si="0"/>
        <v>26405</v>
      </c>
      <c r="Q19" s="685">
        <v>26405</v>
      </c>
      <c r="R19" s="684">
        <f t="shared" si="3"/>
        <v>0</v>
      </c>
    </row>
    <row r="20" spans="1:18" s="123" customFormat="1" ht="13.5" customHeight="1">
      <c r="A20" s="120" t="s">
        <v>34</v>
      </c>
      <c r="B20" s="312" t="s">
        <v>12</v>
      </c>
      <c r="C20" s="121">
        <v>42000</v>
      </c>
      <c r="D20" s="121">
        <v>42000</v>
      </c>
      <c r="E20" s="121">
        <v>44000</v>
      </c>
      <c r="F20" s="121">
        <v>42000</v>
      </c>
      <c r="G20" s="121">
        <v>42000</v>
      </c>
      <c r="H20" s="121">
        <v>42000</v>
      </c>
      <c r="I20" s="121">
        <v>42000</v>
      </c>
      <c r="J20" s="121">
        <v>42000</v>
      </c>
      <c r="K20" s="121">
        <v>43000</v>
      </c>
      <c r="L20" s="121">
        <v>42000</v>
      </c>
      <c r="M20" s="121">
        <v>43000</v>
      </c>
      <c r="N20" s="121">
        <v>45051</v>
      </c>
      <c r="O20" s="122">
        <f t="shared" si="0"/>
        <v>511051</v>
      </c>
      <c r="Q20" s="685">
        <v>511051</v>
      </c>
      <c r="R20" s="684">
        <f t="shared" si="3"/>
        <v>0</v>
      </c>
    </row>
    <row r="21" spans="1:18" s="123" customFormat="1" ht="13.5" customHeight="1">
      <c r="A21" s="120" t="s">
        <v>35</v>
      </c>
      <c r="B21" s="312" t="s">
        <v>228</v>
      </c>
      <c r="C21" s="121"/>
      <c r="D21" s="121"/>
      <c r="E21" s="121">
        <v>1200</v>
      </c>
      <c r="F21" s="121">
        <v>3500</v>
      </c>
      <c r="G21" s="121"/>
      <c r="H21" s="121">
        <v>4000</v>
      </c>
      <c r="I21" s="121">
        <v>4000</v>
      </c>
      <c r="J21" s="121"/>
      <c r="K21" s="121">
        <v>8022</v>
      </c>
      <c r="L21" s="121"/>
      <c r="M21" s="121"/>
      <c r="N21" s="121"/>
      <c r="O21" s="122">
        <f t="shared" si="0"/>
        <v>20722</v>
      </c>
      <c r="Q21" s="685">
        <v>20722</v>
      </c>
      <c r="R21" s="684">
        <f t="shared" si="3"/>
        <v>0</v>
      </c>
    </row>
    <row r="22" spans="1:18" s="123" customFormat="1" ht="15.75">
      <c r="A22" s="120" t="s">
        <v>36</v>
      </c>
      <c r="B22" s="314" t="s">
        <v>184</v>
      </c>
      <c r="C22" s="121"/>
      <c r="D22" s="121"/>
      <c r="E22" s="121"/>
      <c r="F22" s="121"/>
      <c r="G22" s="121">
        <v>6000</v>
      </c>
      <c r="H22" s="121"/>
      <c r="I22" s="121"/>
      <c r="J22" s="121">
        <v>8000</v>
      </c>
      <c r="K22" s="121"/>
      <c r="L22" s="121">
        <v>2018</v>
      </c>
      <c r="M22" s="121"/>
      <c r="N22" s="121"/>
      <c r="O22" s="122">
        <f t="shared" si="0"/>
        <v>16018</v>
      </c>
      <c r="Q22" s="685">
        <v>16018</v>
      </c>
      <c r="R22" s="684">
        <f t="shared" si="3"/>
        <v>0</v>
      </c>
    </row>
    <row r="23" spans="1:18" s="123" customFormat="1" ht="13.5" customHeight="1">
      <c r="A23" s="120" t="s">
        <v>37</v>
      </c>
      <c r="B23" s="312" t="s">
        <v>231</v>
      </c>
      <c r="C23" s="121"/>
      <c r="D23" s="121"/>
      <c r="E23" s="121"/>
      <c r="F23" s="121"/>
      <c r="G23" s="121"/>
      <c r="H23" s="121">
        <v>3000</v>
      </c>
      <c r="I23" s="121">
        <v>2000</v>
      </c>
      <c r="J23" s="121"/>
      <c r="K23" s="121"/>
      <c r="L23" s="121">
        <v>3486</v>
      </c>
      <c r="M23" s="121"/>
      <c r="N23" s="121"/>
      <c r="O23" s="122">
        <f t="shared" si="0"/>
        <v>8486</v>
      </c>
      <c r="Q23" s="685">
        <v>8486</v>
      </c>
      <c r="R23" s="684">
        <f t="shared" si="3"/>
        <v>0</v>
      </c>
    </row>
    <row r="24" spans="1:18" s="123" customFormat="1" ht="13.5" customHeight="1" thickBot="1">
      <c r="A24" s="120" t="s">
        <v>38</v>
      </c>
      <c r="B24" s="312" t="s">
        <v>13</v>
      </c>
      <c r="C24" s="121">
        <v>12594</v>
      </c>
      <c r="D24" s="121"/>
      <c r="E24" s="121"/>
      <c r="F24" s="121"/>
      <c r="G24" s="121"/>
      <c r="H24" s="121"/>
      <c r="I24" s="121"/>
      <c r="J24" s="121"/>
      <c r="K24" s="121">
        <v>5554</v>
      </c>
      <c r="L24" s="121"/>
      <c r="M24" s="121"/>
      <c r="N24" s="121"/>
      <c r="O24" s="122">
        <f t="shared" si="0"/>
        <v>18148</v>
      </c>
      <c r="Q24" s="685">
        <v>18148</v>
      </c>
      <c r="R24" s="684">
        <f t="shared" si="3"/>
        <v>0</v>
      </c>
    </row>
    <row r="25" spans="1:18" s="116" customFormat="1" ht="15.75" customHeight="1" thickBot="1">
      <c r="A25" s="129" t="s">
        <v>39</v>
      </c>
      <c r="B25" s="38" t="s">
        <v>111</v>
      </c>
      <c r="C25" s="126">
        <f aca="true" t="shared" si="4" ref="C25:N25">SUM(C16:C24)</f>
        <v>83944</v>
      </c>
      <c r="D25" s="126">
        <f t="shared" si="4"/>
        <v>71350</v>
      </c>
      <c r="E25" s="126">
        <f t="shared" si="4"/>
        <v>75958</v>
      </c>
      <c r="F25" s="126">
        <f t="shared" si="4"/>
        <v>75050</v>
      </c>
      <c r="G25" s="126">
        <f t="shared" si="4"/>
        <v>77663</v>
      </c>
      <c r="H25" s="126">
        <f t="shared" si="4"/>
        <v>78347</v>
      </c>
      <c r="I25" s="126">
        <f t="shared" si="4"/>
        <v>77350</v>
      </c>
      <c r="J25" s="126">
        <f t="shared" si="4"/>
        <v>79350</v>
      </c>
      <c r="K25" s="126">
        <f t="shared" si="4"/>
        <v>85926</v>
      </c>
      <c r="L25" s="126">
        <f t="shared" si="4"/>
        <v>76854</v>
      </c>
      <c r="M25" s="126">
        <f t="shared" si="4"/>
        <v>72529</v>
      </c>
      <c r="N25" s="126">
        <f t="shared" si="4"/>
        <v>75614</v>
      </c>
      <c r="O25" s="127">
        <f t="shared" si="0"/>
        <v>929935</v>
      </c>
      <c r="Q25" s="685">
        <f>SUM(Q16:Q24)</f>
        <v>929935</v>
      </c>
      <c r="R25" s="684">
        <f t="shared" si="3"/>
        <v>0</v>
      </c>
    </row>
    <row r="26" spans="1:18" ht="16.5" thickBot="1">
      <c r="A26" s="129" t="s">
        <v>40</v>
      </c>
      <c r="B26" s="316" t="s">
        <v>112</v>
      </c>
      <c r="C26" s="130">
        <f aca="true" t="shared" si="5" ref="C26:O26">C14-C25</f>
        <v>0</v>
      </c>
      <c r="D26" s="130">
        <f t="shared" si="5"/>
        <v>0</v>
      </c>
      <c r="E26" s="130">
        <f t="shared" si="5"/>
        <v>74322</v>
      </c>
      <c r="F26" s="130">
        <f t="shared" si="5"/>
        <v>-29074</v>
      </c>
      <c r="G26" s="130">
        <f t="shared" si="5"/>
        <v>-7267</v>
      </c>
      <c r="H26" s="130">
        <f t="shared" si="5"/>
        <v>-31843</v>
      </c>
      <c r="I26" s="130">
        <f t="shared" si="5"/>
        <v>-5970</v>
      </c>
      <c r="J26" s="130">
        <f t="shared" si="5"/>
        <v>30</v>
      </c>
      <c r="K26" s="130">
        <f t="shared" si="5"/>
        <v>75354</v>
      </c>
      <c r="L26" s="130">
        <f t="shared" si="5"/>
        <v>-34774</v>
      </c>
      <c r="M26" s="130">
        <f t="shared" si="5"/>
        <v>-29019</v>
      </c>
      <c r="N26" s="130">
        <f t="shared" si="5"/>
        <v>-11759</v>
      </c>
      <c r="O26" s="131">
        <f t="shared" si="5"/>
        <v>0</v>
      </c>
      <c r="Q26" s="684">
        <f>SUM(Q16:Q25)</f>
        <v>1859870</v>
      </c>
      <c r="R26" s="684">
        <f>SUM(R16:R25)</f>
        <v>0</v>
      </c>
    </row>
    <row r="27" ht="15.75">
      <c r="A27" s="133"/>
    </row>
    <row r="28" spans="2:15" ht="15.75">
      <c r="B28" s="134"/>
      <c r="C28" s="135"/>
      <c r="D28" s="135"/>
      <c r="O28" s="132"/>
    </row>
    <row r="29" ht="15.75">
      <c r="O29" s="132"/>
    </row>
    <row r="30" ht="15.75">
      <c r="O30" s="132"/>
    </row>
    <row r="31" ht="15.75">
      <c r="O31" s="132"/>
    </row>
    <row r="32" ht="15.75">
      <c r="O32" s="132"/>
    </row>
    <row r="33" ht="15.75">
      <c r="O33" s="132"/>
    </row>
    <row r="34" ht="15.75">
      <c r="O34" s="132"/>
    </row>
    <row r="35" ht="15.75">
      <c r="O35" s="132"/>
    </row>
    <row r="36" ht="15.75">
      <c r="O36" s="132"/>
    </row>
    <row r="37" ht="15.75">
      <c r="O37" s="132"/>
    </row>
    <row r="38" ht="15.75">
      <c r="O38" s="132"/>
    </row>
    <row r="39" ht="15.75">
      <c r="O39" s="132"/>
    </row>
    <row r="40" ht="15.75">
      <c r="O40" s="132"/>
    </row>
    <row r="41" ht="15.75">
      <c r="O41" s="132"/>
    </row>
    <row r="42" ht="15.75">
      <c r="O42" s="132"/>
    </row>
    <row r="43" ht="15.75">
      <c r="O43" s="132"/>
    </row>
    <row r="44" ht="15.75">
      <c r="O44" s="132"/>
    </row>
    <row r="45" ht="15.75">
      <c r="O45" s="132"/>
    </row>
    <row r="46" ht="15.75">
      <c r="O46" s="132"/>
    </row>
    <row r="47" ht="15.75">
      <c r="O47" s="132"/>
    </row>
    <row r="48" ht="15.75">
      <c r="O48" s="132"/>
    </row>
    <row r="49" ht="15.75">
      <c r="O49" s="132"/>
    </row>
    <row r="50" ht="15.75">
      <c r="O50" s="132"/>
    </row>
    <row r="51" ht="15.75">
      <c r="O51" s="132"/>
    </row>
    <row r="52" ht="15.75">
      <c r="O52" s="132"/>
    </row>
    <row r="53" ht="15.75">
      <c r="O53" s="132"/>
    </row>
    <row r="54" ht="15.75">
      <c r="O54" s="132"/>
    </row>
    <row r="55" ht="15.75">
      <c r="O55" s="132"/>
    </row>
    <row r="56" ht="15.75">
      <c r="O56" s="132"/>
    </row>
    <row r="57" ht="15.75">
      <c r="O57" s="132"/>
    </row>
    <row r="58" ht="15.75">
      <c r="O58" s="132"/>
    </row>
    <row r="59" ht="15.75">
      <c r="O59" s="132"/>
    </row>
    <row r="60" ht="15.75">
      <c r="O60" s="132"/>
    </row>
    <row r="61" ht="15.75">
      <c r="O61" s="132"/>
    </row>
    <row r="62" ht="15.75">
      <c r="O62" s="132"/>
    </row>
    <row r="63" ht="15.75">
      <c r="O63" s="132"/>
    </row>
    <row r="64" ht="15.75">
      <c r="O64" s="132"/>
    </row>
    <row r="65" ht="15.75">
      <c r="O65" s="132"/>
    </row>
    <row r="66" ht="15.75">
      <c r="O66" s="132"/>
    </row>
    <row r="67" ht="15.75">
      <c r="O67" s="132"/>
    </row>
    <row r="68" ht="15.75">
      <c r="O68" s="132"/>
    </row>
    <row r="69" ht="15.75">
      <c r="O69" s="132"/>
    </row>
    <row r="70" ht="15.75">
      <c r="O70" s="132"/>
    </row>
    <row r="71" ht="15.75">
      <c r="O71" s="132"/>
    </row>
    <row r="72" ht="15.75">
      <c r="O72" s="132"/>
    </row>
    <row r="73" ht="15.75">
      <c r="O73" s="132"/>
    </row>
    <row r="74" ht="15.75">
      <c r="O74" s="132"/>
    </row>
    <row r="75" ht="15.75">
      <c r="O75" s="132"/>
    </row>
    <row r="76" ht="15.75">
      <c r="O76" s="132"/>
    </row>
    <row r="77" ht="15.75">
      <c r="O77" s="132"/>
    </row>
    <row r="78" ht="15.75">
      <c r="O78" s="132"/>
    </row>
    <row r="79" ht="15.75">
      <c r="O79" s="132"/>
    </row>
    <row r="80" ht="15.75">
      <c r="O80" s="132"/>
    </row>
    <row r="81" ht="15.75">
      <c r="O81" s="13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
3/2016.(III.5.)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2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45.875" style="47" customWidth="1"/>
    <col min="2" max="2" width="31.00390625" style="47" customWidth="1"/>
    <col min="3" max="3" width="11.50390625" style="47" customWidth="1"/>
    <col min="4" max="4" width="15.50390625" style="47" customWidth="1"/>
    <col min="5" max="6" width="9.375" style="47" customWidth="1"/>
    <col min="7" max="7" width="10.125" style="47" bestFit="1" customWidth="1"/>
    <col min="8" max="16384" width="9.375" style="47" customWidth="1"/>
  </cols>
  <sheetData>
    <row r="1" spans="1:4" ht="47.25" customHeight="1">
      <c r="A1" s="811" t="s">
        <v>567</v>
      </c>
      <c r="B1" s="811"/>
      <c r="C1" s="814" t="s">
        <v>944</v>
      </c>
      <c r="D1" s="814" t="s">
        <v>943</v>
      </c>
    </row>
    <row r="2" spans="1:4" ht="22.5" customHeight="1" thickBot="1">
      <c r="A2" s="408"/>
      <c r="B2" s="409"/>
      <c r="C2" s="409"/>
      <c r="D2" s="409" t="s">
        <v>14</v>
      </c>
    </row>
    <row r="3" spans="1:4" s="48" customFormat="1" ht="48.75" thickBot="1">
      <c r="A3" s="317" t="s">
        <v>51</v>
      </c>
      <c r="B3" s="407" t="s">
        <v>568</v>
      </c>
      <c r="C3" s="407" t="s">
        <v>569</v>
      </c>
      <c r="D3" s="407" t="s">
        <v>570</v>
      </c>
    </row>
    <row r="4" spans="1:4" s="49" customFormat="1" ht="13.5" thickBot="1">
      <c r="A4" s="213">
        <v>1</v>
      </c>
      <c r="B4" s="214">
        <v>2</v>
      </c>
      <c r="C4" s="214">
        <v>2</v>
      </c>
      <c r="D4" s="214">
        <v>2</v>
      </c>
    </row>
    <row r="5" spans="1:4" ht="12.75">
      <c r="A5" s="552" t="s">
        <v>571</v>
      </c>
      <c r="B5" s="553">
        <v>117660200</v>
      </c>
      <c r="C5" s="553">
        <v>-7527167</v>
      </c>
      <c r="D5" s="553">
        <f>SUM(B5+C5)</f>
        <v>110133033</v>
      </c>
    </row>
    <row r="6" spans="1:4" ht="12.75">
      <c r="A6" s="552" t="s">
        <v>810</v>
      </c>
      <c r="B6" s="553"/>
      <c r="C6" s="553"/>
      <c r="D6" s="553">
        <v>528722</v>
      </c>
    </row>
    <row r="7" spans="1:4" ht="12.75" customHeight="1">
      <c r="A7" s="554" t="s">
        <v>573</v>
      </c>
      <c r="B7" s="553">
        <f>B8+B9+B10+B12</f>
        <v>29252320</v>
      </c>
      <c r="C7" s="553">
        <f>C8+C9+C10+C12</f>
        <v>-29252320</v>
      </c>
      <c r="D7" s="553">
        <f aca="true" t="shared" si="0" ref="D7:D34">SUM(B7:C7)</f>
        <v>0</v>
      </c>
    </row>
    <row r="8" spans="1:4" ht="12.75">
      <c r="A8" s="136" t="s">
        <v>574</v>
      </c>
      <c r="B8" s="437">
        <v>8288910</v>
      </c>
      <c r="C8" s="437">
        <v>-8288910</v>
      </c>
      <c r="D8" s="437">
        <f t="shared" si="0"/>
        <v>0</v>
      </c>
    </row>
    <row r="9" spans="1:4" ht="12.75">
      <c r="A9" s="136" t="s">
        <v>575</v>
      </c>
      <c r="B9" s="437">
        <v>13184000</v>
      </c>
      <c r="C9" s="437">
        <v>-13184000</v>
      </c>
      <c r="D9" s="437">
        <f t="shared" si="0"/>
        <v>0</v>
      </c>
    </row>
    <row r="10" spans="1:4" ht="12.75">
      <c r="A10" s="136" t="s">
        <v>576</v>
      </c>
      <c r="B10" s="437">
        <v>100000</v>
      </c>
      <c r="C10" s="437">
        <v>-100000</v>
      </c>
      <c r="D10" s="437">
        <f t="shared" si="0"/>
        <v>0</v>
      </c>
    </row>
    <row r="11" spans="1:4" ht="12.75">
      <c r="A11" s="136" t="s">
        <v>577</v>
      </c>
      <c r="B11" s="437">
        <v>130050</v>
      </c>
      <c r="C11" s="437">
        <v>-130050</v>
      </c>
      <c r="D11" s="437">
        <f t="shared" si="0"/>
        <v>0</v>
      </c>
    </row>
    <row r="12" spans="1:4" ht="12.75">
      <c r="A12" s="136" t="s">
        <v>578</v>
      </c>
      <c r="B12" s="437">
        <v>7679410</v>
      </c>
      <c r="C12" s="437">
        <v>-7679410</v>
      </c>
      <c r="D12" s="437">
        <f t="shared" si="0"/>
        <v>0</v>
      </c>
    </row>
    <row r="13" spans="1:4" ht="12.75">
      <c r="A13" s="554" t="s">
        <v>579</v>
      </c>
      <c r="B13" s="553">
        <v>17766000</v>
      </c>
      <c r="C13" s="553">
        <v>-17766000</v>
      </c>
      <c r="D13" s="553">
        <f t="shared" si="0"/>
        <v>0</v>
      </c>
    </row>
    <row r="14" spans="1:4" ht="12.75">
      <c r="A14" s="554"/>
      <c r="B14" s="553"/>
      <c r="C14" s="553"/>
      <c r="D14" s="553"/>
    </row>
    <row r="15" spans="1:7" ht="12.75">
      <c r="A15" s="554" t="s">
        <v>580</v>
      </c>
      <c r="B15" s="553">
        <f>B16+B17+B18+B26</f>
        <v>142731800</v>
      </c>
      <c r="C15" s="553"/>
      <c r="D15" s="553">
        <f t="shared" si="0"/>
        <v>142731800</v>
      </c>
      <c r="G15" s="555"/>
    </row>
    <row r="16" spans="1:4" ht="12.75">
      <c r="A16" s="136" t="s">
        <v>581</v>
      </c>
      <c r="B16" s="437">
        <v>118651800</v>
      </c>
      <c r="C16" s="437"/>
      <c r="D16" s="437">
        <f t="shared" si="0"/>
        <v>118651800</v>
      </c>
    </row>
    <row r="17" spans="1:4" ht="12.75">
      <c r="A17" s="136" t="s">
        <v>582</v>
      </c>
      <c r="B17" s="437">
        <v>18880000</v>
      </c>
      <c r="C17" s="437"/>
      <c r="D17" s="437">
        <f t="shared" si="0"/>
        <v>18880000</v>
      </c>
    </row>
    <row r="18" spans="1:4" ht="22.5">
      <c r="A18" s="136" t="s">
        <v>583</v>
      </c>
      <c r="B18" s="437">
        <v>5200000</v>
      </c>
      <c r="C18" s="437"/>
      <c r="D18" s="437">
        <f t="shared" si="0"/>
        <v>5200000</v>
      </c>
    </row>
    <row r="19" spans="1:4" ht="12.75">
      <c r="A19" s="136"/>
      <c r="B19" s="437"/>
      <c r="C19" s="437"/>
      <c r="D19" s="437"/>
    </row>
    <row r="20" spans="1:4" ht="12.75">
      <c r="A20" s="136" t="s">
        <v>584</v>
      </c>
      <c r="B20" s="437">
        <v>4941000</v>
      </c>
      <c r="C20" s="437"/>
      <c r="D20" s="437">
        <f aca="true" t="shared" si="1" ref="D20:D25">SUM(B20:C20)</f>
        <v>4941000</v>
      </c>
    </row>
    <row r="21" spans="1:4" ht="12.75">
      <c r="A21" s="136"/>
      <c r="B21" s="437"/>
      <c r="C21" s="437"/>
      <c r="D21" s="437"/>
    </row>
    <row r="22" spans="1:4" s="556" customFormat="1" ht="12.75">
      <c r="A22" s="554" t="s">
        <v>585</v>
      </c>
      <c r="B22" s="553">
        <f>B23+B24+B25</f>
        <v>55734528</v>
      </c>
      <c r="C22" s="553"/>
      <c r="D22" s="553">
        <f>D23+D24+D25</f>
        <v>55734528</v>
      </c>
    </row>
    <row r="23" spans="1:4" s="557" customFormat="1" ht="12.75">
      <c r="A23" s="136" t="s">
        <v>586</v>
      </c>
      <c r="B23" s="437">
        <v>26389440</v>
      </c>
      <c r="C23" s="437"/>
      <c r="D23" s="437">
        <f t="shared" si="1"/>
        <v>26389440</v>
      </c>
    </row>
    <row r="24" spans="1:4" s="557" customFormat="1" ht="12.75">
      <c r="A24" s="136" t="s">
        <v>587</v>
      </c>
      <c r="B24" s="437">
        <v>27409938</v>
      </c>
      <c r="C24" s="437"/>
      <c r="D24" s="437">
        <f t="shared" si="1"/>
        <v>27409938</v>
      </c>
    </row>
    <row r="25" spans="1:4" ht="12.75">
      <c r="A25" s="136" t="s">
        <v>588</v>
      </c>
      <c r="B25" s="437">
        <v>1935150</v>
      </c>
      <c r="C25" s="437"/>
      <c r="D25" s="437">
        <f t="shared" si="1"/>
        <v>1935150</v>
      </c>
    </row>
    <row r="26" spans="1:4" ht="12.75">
      <c r="A26" s="136"/>
      <c r="B26" s="437"/>
      <c r="C26" s="437"/>
      <c r="D26" s="437">
        <f t="shared" si="0"/>
        <v>0</v>
      </c>
    </row>
    <row r="27" spans="1:4" ht="12.75">
      <c r="A27" s="554" t="s">
        <v>589</v>
      </c>
      <c r="B27" s="553">
        <v>11158805</v>
      </c>
      <c r="C27" s="553"/>
      <c r="D27" s="553">
        <f t="shared" si="0"/>
        <v>11158805</v>
      </c>
    </row>
    <row r="28" spans="1:4" ht="12.75">
      <c r="A28" s="554" t="s">
        <v>590</v>
      </c>
      <c r="B28" s="553">
        <f>B29+B30+B31+B32</f>
        <v>30627820</v>
      </c>
      <c r="C28" s="553"/>
      <c r="D28" s="553">
        <f t="shared" si="0"/>
        <v>30627820</v>
      </c>
    </row>
    <row r="29" spans="1:4" ht="12.75">
      <c r="A29" s="136" t="s">
        <v>591</v>
      </c>
      <c r="B29" s="437">
        <v>7800000</v>
      </c>
      <c r="C29" s="437"/>
      <c r="D29" s="437">
        <f t="shared" si="0"/>
        <v>7800000</v>
      </c>
    </row>
    <row r="30" spans="1:4" ht="12.75">
      <c r="A30" s="136" t="s">
        <v>592</v>
      </c>
      <c r="B30" s="437">
        <v>4816320</v>
      </c>
      <c r="C30" s="437"/>
      <c r="D30" s="437">
        <f t="shared" si="0"/>
        <v>4816320</v>
      </c>
    </row>
    <row r="31" spans="1:4" ht="12.75">
      <c r="A31" s="136" t="s">
        <v>593</v>
      </c>
      <c r="B31" s="437">
        <v>13760500</v>
      </c>
      <c r="C31" s="437"/>
      <c r="D31" s="437">
        <f t="shared" si="0"/>
        <v>13760500</v>
      </c>
    </row>
    <row r="32" spans="1:4" ht="12.75">
      <c r="A32" s="136" t="s">
        <v>594</v>
      </c>
      <c r="B32" s="437">
        <v>4251000</v>
      </c>
      <c r="C32" s="437"/>
      <c r="D32" s="437">
        <f t="shared" si="0"/>
        <v>4251000</v>
      </c>
    </row>
    <row r="33" spans="1:4" ht="12.75">
      <c r="A33" s="136"/>
      <c r="B33" s="437"/>
      <c r="C33" s="437"/>
      <c r="D33" s="437"/>
    </row>
    <row r="34" spans="1:4" ht="12.75">
      <c r="A34" s="136" t="s">
        <v>595</v>
      </c>
      <c r="B34" s="437">
        <v>7501200</v>
      </c>
      <c r="C34" s="437"/>
      <c r="D34" s="437">
        <f t="shared" si="0"/>
        <v>7501200</v>
      </c>
    </row>
    <row r="35" spans="1:4" ht="12.75">
      <c r="A35" s="554"/>
      <c r="B35" s="553"/>
      <c r="C35" s="553"/>
      <c r="D35" s="553"/>
    </row>
    <row r="36" spans="1:4" ht="13.5" thickBot="1">
      <c r="A36" s="137"/>
      <c r="B36" s="437"/>
      <c r="C36" s="437"/>
      <c r="D36" s="437"/>
    </row>
    <row r="37" spans="1:4" s="51" customFormat="1" ht="19.5" customHeight="1" thickBot="1">
      <c r="A37" s="35" t="s">
        <v>52</v>
      </c>
      <c r="B37" s="50">
        <f>B5+B7+B13+B15+B20+B22+B27+B28+B34</f>
        <v>417373673</v>
      </c>
      <c r="C37" s="50">
        <f>C5+C7+C13</f>
        <v>-54545487</v>
      </c>
      <c r="D37" s="50">
        <f>D5+D7+D13+D15+D20+D22+D27+D28+D34+D6</f>
        <v>363356908</v>
      </c>
    </row>
    <row r="38" spans="1:4" s="51" customFormat="1" ht="19.5" customHeight="1">
      <c r="A38" s="558"/>
      <c r="B38" s="559"/>
      <c r="C38" s="559"/>
      <c r="D38" s="559"/>
    </row>
    <row r="40" spans="1:2" ht="15.75">
      <c r="A40" s="811" t="s">
        <v>596</v>
      </c>
      <c r="B40" s="811"/>
    </row>
    <row r="41" spans="1:4" ht="16.5" thickBot="1">
      <c r="A41" s="408"/>
      <c r="B41" s="409"/>
      <c r="C41" s="409"/>
      <c r="D41" s="409" t="s">
        <v>14</v>
      </c>
    </row>
    <row r="42" spans="1:4" ht="48.75" thickBot="1">
      <c r="A42" s="317" t="s">
        <v>51</v>
      </c>
      <c r="B42" s="407" t="s">
        <v>597</v>
      </c>
      <c r="C42" s="407" t="s">
        <v>569</v>
      </c>
      <c r="D42" s="407" t="s">
        <v>598</v>
      </c>
    </row>
    <row r="43" spans="1:4" ht="13.5" thickBot="1">
      <c r="A43" s="213">
        <v>1</v>
      </c>
      <c r="B43" s="214">
        <v>2</v>
      </c>
      <c r="C43" s="214">
        <v>2</v>
      </c>
      <c r="D43" s="214">
        <v>2</v>
      </c>
    </row>
    <row r="44" spans="1:4" ht="12.75">
      <c r="A44" s="552" t="s">
        <v>571</v>
      </c>
      <c r="B44" s="553">
        <v>117980800</v>
      </c>
      <c r="C44" s="553">
        <v>0</v>
      </c>
      <c r="D44" s="553">
        <f>SUM(B44:C44)</f>
        <v>117980800</v>
      </c>
    </row>
    <row r="45" spans="1:4" ht="12.75">
      <c r="A45" s="552" t="s">
        <v>572</v>
      </c>
      <c r="B45" s="553">
        <v>535559</v>
      </c>
      <c r="C45" s="553"/>
      <c r="D45" s="553">
        <v>535559</v>
      </c>
    </row>
    <row r="46" spans="1:4" ht="12.75">
      <c r="A46" s="554" t="s">
        <v>573</v>
      </c>
      <c r="B46" s="553">
        <f>B47+B48+B49+B50</f>
        <v>31443651</v>
      </c>
      <c r="C46" s="553">
        <f>C47+C48+C49+C50</f>
        <v>-27198759</v>
      </c>
      <c r="D46" s="553">
        <f aca="true" t="shared" si="2" ref="D46:D64">SUM(B46:C46)</f>
        <v>4244892</v>
      </c>
    </row>
    <row r="47" spans="1:4" ht="12.75">
      <c r="A47" s="136" t="s">
        <v>574</v>
      </c>
      <c r="B47" s="437">
        <v>8288464</v>
      </c>
      <c r="C47" s="437">
        <v>-8288464</v>
      </c>
      <c r="D47" s="437">
        <f t="shared" si="2"/>
        <v>0</v>
      </c>
    </row>
    <row r="48" spans="1:4" ht="12.75">
      <c r="A48" s="136" t="s">
        <v>575</v>
      </c>
      <c r="B48" s="437">
        <v>13024000</v>
      </c>
      <c r="C48" s="437">
        <v>-13024000</v>
      </c>
      <c r="D48" s="437">
        <f t="shared" si="2"/>
        <v>0</v>
      </c>
    </row>
    <row r="49" spans="1:4" ht="12.75">
      <c r="A49" s="136" t="s">
        <v>576</v>
      </c>
      <c r="B49" s="437">
        <v>2451777</v>
      </c>
      <c r="C49" s="437">
        <v>-2451777</v>
      </c>
      <c r="D49" s="437">
        <f t="shared" si="2"/>
        <v>0</v>
      </c>
    </row>
    <row r="50" spans="1:4" ht="12.75">
      <c r="A50" s="136" t="s">
        <v>578</v>
      </c>
      <c r="B50" s="437">
        <v>7679410</v>
      </c>
      <c r="C50" s="437">
        <v>-3434518</v>
      </c>
      <c r="D50" s="437">
        <f t="shared" si="2"/>
        <v>4244892</v>
      </c>
    </row>
    <row r="51" spans="1:4" ht="12.75">
      <c r="A51" s="554" t="s">
        <v>579</v>
      </c>
      <c r="B51" s="553">
        <v>17892900</v>
      </c>
      <c r="C51" s="553">
        <v>-17892900</v>
      </c>
      <c r="D51" s="553">
        <f t="shared" si="2"/>
        <v>0</v>
      </c>
    </row>
    <row r="52" spans="1:4" ht="12.75">
      <c r="A52" s="554" t="s">
        <v>599</v>
      </c>
      <c r="B52" s="553">
        <f>B53+B54+B55+B56</f>
        <v>129433400</v>
      </c>
      <c r="C52" s="553"/>
      <c r="D52" s="553">
        <f t="shared" si="2"/>
        <v>129433400</v>
      </c>
    </row>
    <row r="53" spans="1:4" ht="12.75">
      <c r="A53" s="136" t="s">
        <v>581</v>
      </c>
      <c r="B53" s="437">
        <v>107248500</v>
      </c>
      <c r="C53" s="437"/>
      <c r="D53" s="437">
        <f t="shared" si="2"/>
        <v>107248500</v>
      </c>
    </row>
    <row r="54" spans="1:4" ht="12.75">
      <c r="A54" s="136" t="s">
        <v>582</v>
      </c>
      <c r="B54" s="437">
        <v>16100000</v>
      </c>
      <c r="C54" s="437"/>
      <c r="D54" s="437">
        <f t="shared" si="2"/>
        <v>16100000</v>
      </c>
    </row>
    <row r="55" spans="1:4" ht="12.75">
      <c r="A55" s="136" t="s">
        <v>600</v>
      </c>
      <c r="B55" s="437">
        <v>1638000</v>
      </c>
      <c r="C55" s="437"/>
      <c r="D55" s="437">
        <f t="shared" si="2"/>
        <v>1638000</v>
      </c>
    </row>
    <row r="56" spans="1:4" ht="12.75">
      <c r="A56" s="136" t="s">
        <v>584</v>
      </c>
      <c r="B56" s="437">
        <v>4446900</v>
      </c>
      <c r="C56" s="437"/>
      <c r="D56" s="437">
        <f t="shared" si="2"/>
        <v>4446900</v>
      </c>
    </row>
    <row r="57" spans="1:4" ht="12.75">
      <c r="A57" s="554" t="s">
        <v>601</v>
      </c>
      <c r="B57" s="553">
        <v>17552640</v>
      </c>
      <c r="C57" s="553"/>
      <c r="D57" s="553">
        <f t="shared" si="2"/>
        <v>17552640</v>
      </c>
    </row>
    <row r="58" spans="1:4" ht="12.75">
      <c r="A58" s="554" t="s">
        <v>590</v>
      </c>
      <c r="B58" s="553">
        <f>B59+B60+B61+B62</f>
        <v>38851540</v>
      </c>
      <c r="C58" s="553"/>
      <c r="D58" s="553">
        <f t="shared" si="2"/>
        <v>38851540</v>
      </c>
    </row>
    <row r="59" spans="1:4" ht="12.75">
      <c r="A59" s="136" t="s">
        <v>602</v>
      </c>
      <c r="B59" s="437">
        <v>16048920</v>
      </c>
      <c r="C59" s="437"/>
      <c r="D59" s="437">
        <f t="shared" si="2"/>
        <v>16048920</v>
      </c>
    </row>
    <row r="60" spans="1:4" ht="12.75">
      <c r="A60" s="136" t="s">
        <v>592</v>
      </c>
      <c r="B60" s="437">
        <v>5093120</v>
      </c>
      <c r="C60" s="437"/>
      <c r="D60" s="437">
        <f t="shared" si="2"/>
        <v>5093120</v>
      </c>
    </row>
    <row r="61" spans="1:4" ht="12.75">
      <c r="A61" s="136" t="s">
        <v>593</v>
      </c>
      <c r="B61" s="437">
        <v>13949000</v>
      </c>
      <c r="C61" s="437"/>
      <c r="D61" s="437">
        <f t="shared" si="2"/>
        <v>13949000</v>
      </c>
    </row>
    <row r="62" spans="1:4" ht="12.75">
      <c r="A62" s="136" t="s">
        <v>594</v>
      </c>
      <c r="B62" s="437">
        <v>3760500</v>
      </c>
      <c r="C62" s="437"/>
      <c r="D62" s="437">
        <f t="shared" si="2"/>
        <v>3760500</v>
      </c>
    </row>
    <row r="63" spans="1:4" ht="12.75">
      <c r="A63" s="554" t="s">
        <v>603</v>
      </c>
      <c r="B63" s="553">
        <v>55023924</v>
      </c>
      <c r="C63" s="553"/>
      <c r="D63" s="553">
        <f t="shared" si="2"/>
        <v>55023924</v>
      </c>
    </row>
    <row r="64" spans="1:4" ht="12.75">
      <c r="A64" s="136" t="s">
        <v>595</v>
      </c>
      <c r="B64" s="437">
        <v>7554780</v>
      </c>
      <c r="C64" s="437"/>
      <c r="D64" s="437">
        <f t="shared" si="2"/>
        <v>7554780</v>
      </c>
    </row>
    <row r="65" spans="1:4" ht="12.75">
      <c r="A65" s="136" t="s">
        <v>604</v>
      </c>
      <c r="B65" s="437"/>
      <c r="C65" s="437"/>
      <c r="D65" s="437"/>
    </row>
    <row r="66" spans="1:4" ht="12.75">
      <c r="A66" s="136" t="s">
        <v>577</v>
      </c>
      <c r="B66" s="437"/>
      <c r="C66" s="437"/>
      <c r="D66" s="437"/>
    </row>
    <row r="67" spans="1:4" ht="21">
      <c r="A67" s="554" t="s">
        <v>605</v>
      </c>
      <c r="B67" s="553"/>
      <c r="C67" s="553"/>
      <c r="D67" s="553"/>
    </row>
    <row r="68" spans="1:4" ht="12.75">
      <c r="A68" s="554" t="s">
        <v>606</v>
      </c>
      <c r="B68" s="553"/>
      <c r="C68" s="553"/>
      <c r="D68" s="560">
        <v>4750000</v>
      </c>
    </row>
    <row r="69" spans="1:4" ht="12.75">
      <c r="A69" s="554" t="s">
        <v>607</v>
      </c>
      <c r="B69" s="553"/>
      <c r="C69" s="553"/>
      <c r="D69" s="560">
        <v>6300000</v>
      </c>
    </row>
    <row r="70" spans="1:4" ht="12.75">
      <c r="A70" s="136"/>
      <c r="B70" s="437"/>
      <c r="C70" s="437"/>
      <c r="D70" s="437"/>
    </row>
    <row r="71" spans="1:4" ht="13.5" thickBot="1">
      <c r="A71" s="137"/>
      <c r="B71" s="437"/>
      <c r="C71" s="437"/>
      <c r="D71" s="437"/>
    </row>
    <row r="72" spans="1:4" ht="13.5" thickBot="1">
      <c r="A72" s="35" t="s">
        <v>52</v>
      </c>
      <c r="B72" s="50">
        <f>B44+B45+B46+B51+B52+B57+B58+B63+B64+B65+B66+B67+B68+B69+B70+B71</f>
        <v>416269194</v>
      </c>
      <c r="C72" s="50">
        <f>C44+C46+C51+C52+C57+C58+C63+C64+C65+C66+C67+C68+C69+C70+C71</f>
        <v>-45091659</v>
      </c>
      <c r="D72" s="50">
        <f>D44+D45+D46+D52+D57+D58+D63+D64+D65+D66+D67+D68+D69+D70+D71</f>
        <v>382227535</v>
      </c>
    </row>
  </sheetData>
  <sheetProtection/>
  <mergeCells count="2">
    <mergeCell ref="A1:B1"/>
    <mergeCell ref="A40:B4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44"/>
  <sheetViews>
    <sheetView view="pageBreakPreview" zoomScale="60" workbookViewId="0" topLeftCell="A1">
      <selection activeCell="B145" sqref="B145"/>
    </sheetView>
  </sheetViews>
  <sheetFormatPr defaultColWidth="9.00390625" defaultRowHeight="12.75"/>
  <cols>
    <col min="1" max="1" width="8.00390625" style="590" customWidth="1"/>
    <col min="2" max="2" width="59.375" style="590" bestFit="1" customWidth="1"/>
    <col min="3" max="4" width="12.00390625" style="586" bestFit="1" customWidth="1"/>
    <col min="5" max="5" width="23.375" style="563" customWidth="1"/>
    <col min="6" max="16384" width="9.375" style="563" customWidth="1"/>
  </cols>
  <sheetData>
    <row r="1" spans="1:4" ht="27">
      <c r="A1" s="561"/>
      <c r="B1" s="561"/>
      <c r="C1" s="562"/>
      <c r="D1" s="562" t="s">
        <v>61</v>
      </c>
    </row>
    <row r="2" spans="1:4" s="566" customFormat="1" ht="51" customHeight="1">
      <c r="A2" s="564"/>
      <c r="B2" s="564" t="s">
        <v>608</v>
      </c>
      <c r="C2" s="565" t="s">
        <v>609</v>
      </c>
      <c r="D2" s="565" t="s">
        <v>783</v>
      </c>
    </row>
    <row r="3" spans="1:4" s="568" customFormat="1" ht="12" customHeight="1">
      <c r="A3" s="567">
        <v>1</v>
      </c>
      <c r="B3" s="567">
        <v>2</v>
      </c>
      <c r="C3" s="567">
        <v>3</v>
      </c>
      <c r="D3" s="567">
        <v>4</v>
      </c>
    </row>
    <row r="4" spans="1:4" ht="16.5" customHeight="1">
      <c r="A4" s="569" t="s">
        <v>610</v>
      </c>
      <c r="B4" s="570" t="s">
        <v>611</v>
      </c>
      <c r="C4" s="571">
        <f>SUM(C5:C35)</f>
        <v>346708</v>
      </c>
      <c r="D4" s="571">
        <f>SUM(D5:D35)</f>
        <v>294040</v>
      </c>
    </row>
    <row r="5" spans="1:4" s="42" customFormat="1" ht="16.5" customHeight="1">
      <c r="A5" s="572"/>
      <c r="B5" s="573" t="s">
        <v>612</v>
      </c>
      <c r="C5" s="575">
        <v>64824</v>
      </c>
      <c r="D5" s="575"/>
    </row>
    <row r="6" spans="1:4" s="42" customFormat="1" ht="16.5" customHeight="1">
      <c r="A6" s="572"/>
      <c r="B6" s="576" t="s">
        <v>613</v>
      </c>
      <c r="C6" s="577"/>
      <c r="D6" s="577"/>
    </row>
    <row r="7" spans="1:4" s="42" customFormat="1" ht="16.5" customHeight="1">
      <c r="A7" s="572"/>
      <c r="B7" s="576" t="s">
        <v>614</v>
      </c>
      <c r="C7" s="577">
        <v>200</v>
      </c>
      <c r="D7" s="577"/>
    </row>
    <row r="8" spans="1:4" s="42" customFormat="1" ht="16.5" customHeight="1">
      <c r="A8" s="572"/>
      <c r="B8" s="578" t="s">
        <v>615</v>
      </c>
      <c r="C8" s="579">
        <v>13270</v>
      </c>
      <c r="D8" s="579">
        <v>11083</v>
      </c>
    </row>
    <row r="9" spans="1:4" s="42" customFormat="1" ht="16.5" customHeight="1">
      <c r="A9" s="572"/>
      <c r="B9" s="578" t="s">
        <v>616</v>
      </c>
      <c r="C9" s="579">
        <v>2561</v>
      </c>
      <c r="D9" s="579">
        <v>2626</v>
      </c>
    </row>
    <row r="10" spans="1:4" s="42" customFormat="1" ht="16.5" customHeight="1">
      <c r="A10" s="572"/>
      <c r="B10" s="578" t="s">
        <v>623</v>
      </c>
      <c r="C10" s="579">
        <v>13949</v>
      </c>
      <c r="D10" s="579">
        <v>13761</v>
      </c>
    </row>
    <row r="11" spans="1:4" s="42" customFormat="1" ht="16.5" customHeight="1">
      <c r="A11" s="572"/>
      <c r="B11" s="578" t="s">
        <v>617</v>
      </c>
      <c r="C11" s="579">
        <v>2996</v>
      </c>
      <c r="D11" s="579">
        <v>3774</v>
      </c>
    </row>
    <row r="12" spans="1:4" s="42" customFormat="1" ht="16.5" customHeight="1">
      <c r="A12" s="572"/>
      <c r="B12" s="578" t="s">
        <v>624</v>
      </c>
      <c r="C12" s="579">
        <v>3761</v>
      </c>
      <c r="D12" s="579">
        <v>4251</v>
      </c>
    </row>
    <row r="13" spans="1:4" s="42" customFormat="1" ht="16.5" customHeight="1">
      <c r="A13" s="572"/>
      <c r="B13" s="578" t="s">
        <v>618</v>
      </c>
      <c r="C13" s="579">
        <v>3675</v>
      </c>
      <c r="D13" s="579">
        <v>7081</v>
      </c>
    </row>
    <row r="14" spans="1:4" s="42" customFormat="1" ht="25.5">
      <c r="A14" s="572"/>
      <c r="B14" s="578" t="s">
        <v>621</v>
      </c>
      <c r="C14" s="579">
        <v>16049</v>
      </c>
      <c r="D14" s="579">
        <v>7800</v>
      </c>
    </row>
    <row r="15" spans="1:4" s="42" customFormat="1" ht="16.5" customHeight="1">
      <c r="A15" s="572"/>
      <c r="B15" s="578" t="s">
        <v>619</v>
      </c>
      <c r="C15" s="579">
        <v>1569</v>
      </c>
      <c r="D15" s="579">
        <v>232</v>
      </c>
    </row>
    <row r="16" spans="1:4" s="42" customFormat="1" ht="16.5" customHeight="1">
      <c r="A16" s="572"/>
      <c r="B16" s="578" t="s">
        <v>620</v>
      </c>
      <c r="C16" s="579">
        <v>1231</v>
      </c>
      <c r="D16" s="579">
        <v>1934</v>
      </c>
    </row>
    <row r="17" spans="2:4" ht="12.75">
      <c r="B17" s="578" t="s">
        <v>829</v>
      </c>
      <c r="D17" s="586">
        <v>1109</v>
      </c>
    </row>
    <row r="18" spans="1:4" s="42" customFormat="1" ht="25.5">
      <c r="A18" s="572"/>
      <c r="B18" s="578" t="s">
        <v>622</v>
      </c>
      <c r="C18" s="579">
        <v>5093</v>
      </c>
      <c r="D18" s="579">
        <v>4816</v>
      </c>
    </row>
    <row r="19" spans="1:4" s="42" customFormat="1" ht="16.5" customHeight="1">
      <c r="A19" s="572"/>
      <c r="B19" s="691" t="s">
        <v>830</v>
      </c>
      <c r="C19" s="691"/>
      <c r="D19" s="691">
        <v>1215</v>
      </c>
    </row>
    <row r="21" spans="1:4" s="42" customFormat="1" ht="16.5" customHeight="1">
      <c r="A21" s="572"/>
      <c r="B21" s="578" t="s">
        <v>817</v>
      </c>
      <c r="C21" s="579">
        <v>124987</v>
      </c>
      <c r="D21" s="579">
        <v>118652</v>
      </c>
    </row>
    <row r="22" spans="1:4" s="42" customFormat="1" ht="16.5" customHeight="1">
      <c r="A22" s="572"/>
      <c r="B22" s="578" t="s">
        <v>816</v>
      </c>
      <c r="C22" s="579"/>
      <c r="D22" s="579">
        <v>18880</v>
      </c>
    </row>
    <row r="23" spans="1:4" s="42" customFormat="1" ht="16.5" customHeight="1">
      <c r="A23" s="572"/>
      <c r="B23" s="578" t="s">
        <v>625</v>
      </c>
      <c r="C23" s="579">
        <v>4447</v>
      </c>
      <c r="D23" s="579">
        <v>4941</v>
      </c>
    </row>
    <row r="24" spans="1:4" s="42" customFormat="1" ht="16.5" customHeight="1">
      <c r="A24" s="572"/>
      <c r="B24" s="578" t="s">
        <v>626</v>
      </c>
      <c r="C24" s="579">
        <v>55024</v>
      </c>
      <c r="D24" s="579">
        <v>55735</v>
      </c>
    </row>
    <row r="25" spans="1:4" s="42" customFormat="1" ht="16.5" customHeight="1">
      <c r="A25" s="572"/>
      <c r="B25" s="578" t="s">
        <v>627</v>
      </c>
      <c r="C25" s="579">
        <v>27098</v>
      </c>
      <c r="D25" s="579">
        <v>25718</v>
      </c>
    </row>
    <row r="26" spans="1:4" s="42" customFormat="1" ht="16.5" customHeight="1">
      <c r="A26" s="572"/>
      <c r="B26" s="578" t="s">
        <v>838</v>
      </c>
      <c r="C26" s="579"/>
      <c r="D26" s="579">
        <v>4700</v>
      </c>
    </row>
    <row r="27" spans="1:4" s="42" customFormat="1" ht="16.5" customHeight="1">
      <c r="A27" s="572"/>
      <c r="B27" s="578" t="s">
        <v>628</v>
      </c>
      <c r="C27" s="579">
        <v>3767</v>
      </c>
      <c r="D27" s="579">
        <v>3596</v>
      </c>
    </row>
    <row r="28" spans="1:4" s="42" customFormat="1" ht="16.5" customHeight="1">
      <c r="A28" s="572"/>
      <c r="B28" s="578" t="s">
        <v>629</v>
      </c>
      <c r="C28" s="579">
        <v>131</v>
      </c>
      <c r="D28" s="579"/>
    </row>
    <row r="29" spans="1:4" s="42" customFormat="1" ht="16.5" customHeight="1">
      <c r="A29" s="572"/>
      <c r="B29" s="578" t="s">
        <v>630</v>
      </c>
      <c r="C29" s="579">
        <v>300</v>
      </c>
      <c r="D29" s="579">
        <v>300</v>
      </c>
    </row>
    <row r="30" spans="1:4" s="42" customFormat="1" ht="12.75">
      <c r="A30" s="572"/>
      <c r="B30" s="576" t="s">
        <v>631</v>
      </c>
      <c r="C30" s="581">
        <v>166</v>
      </c>
      <c r="D30" s="581">
        <v>177</v>
      </c>
    </row>
    <row r="31" spans="1:4" s="42" customFormat="1" ht="16.5" customHeight="1">
      <c r="A31" s="572"/>
      <c r="B31" s="578" t="s">
        <v>818</v>
      </c>
      <c r="C31" s="579">
        <v>1150</v>
      </c>
      <c r="D31" s="579">
        <v>959</v>
      </c>
    </row>
    <row r="32" spans="1:4" s="688" customFormat="1" ht="16.5" customHeight="1">
      <c r="A32" s="686"/>
      <c r="B32" s="687" t="s">
        <v>632</v>
      </c>
      <c r="C32" s="575">
        <v>10</v>
      </c>
      <c r="D32" s="575"/>
    </row>
    <row r="33" spans="1:4" s="42" customFormat="1" ht="16.5" customHeight="1">
      <c r="A33" s="572"/>
      <c r="B33" s="580" t="s">
        <v>633</v>
      </c>
      <c r="C33" s="575">
        <v>300</v>
      </c>
      <c r="D33" s="575">
        <v>500</v>
      </c>
    </row>
    <row r="34" spans="1:4" s="42" customFormat="1" ht="16.5" customHeight="1">
      <c r="A34" s="572"/>
      <c r="B34" s="580" t="s">
        <v>634</v>
      </c>
      <c r="C34" s="575">
        <v>150</v>
      </c>
      <c r="D34" s="575">
        <v>200</v>
      </c>
    </row>
    <row r="35" spans="1:4" s="42" customFormat="1" ht="15.75" customHeight="1">
      <c r="A35" s="572"/>
      <c r="B35" s="582"/>
      <c r="C35" s="577"/>
      <c r="D35" s="577"/>
    </row>
    <row r="36" spans="1:4" ht="16.5" customHeight="1">
      <c r="A36" s="569" t="s">
        <v>104</v>
      </c>
      <c r="B36" s="583" t="s">
        <v>635</v>
      </c>
      <c r="C36" s="584">
        <f>SUM(C37:C67)</f>
        <v>77851</v>
      </c>
      <c r="D36" s="584">
        <f>SUM(D37:D67)</f>
        <v>105366</v>
      </c>
    </row>
    <row r="37" spans="1:4" s="42" customFormat="1" ht="16.5" customHeight="1">
      <c r="A37" s="572"/>
      <c r="B37" s="580" t="s">
        <v>636</v>
      </c>
      <c r="C37" s="574">
        <v>32</v>
      </c>
      <c r="D37" s="574"/>
    </row>
    <row r="38" spans="1:4" s="42" customFormat="1" ht="16.5" customHeight="1">
      <c r="A38" s="572"/>
      <c r="B38" s="580" t="s">
        <v>637</v>
      </c>
      <c r="C38" s="574">
        <v>112</v>
      </c>
      <c r="D38" s="574"/>
    </row>
    <row r="39" spans="1:4" s="42" customFormat="1" ht="16.5" customHeight="1">
      <c r="A39" s="572"/>
      <c r="B39" s="580" t="s">
        <v>638</v>
      </c>
      <c r="C39" s="574"/>
      <c r="D39" s="574"/>
    </row>
    <row r="40" spans="1:4" s="42" customFormat="1" ht="16.5" customHeight="1">
      <c r="A40" s="572"/>
      <c r="B40" s="580" t="s">
        <v>639</v>
      </c>
      <c r="C40" s="574"/>
      <c r="D40" s="574"/>
    </row>
    <row r="41" spans="1:4" s="42" customFormat="1" ht="16.5" customHeight="1">
      <c r="A41" s="572"/>
      <c r="B41" s="580" t="s">
        <v>640</v>
      </c>
      <c r="C41" s="574">
        <v>300</v>
      </c>
      <c r="D41" s="574">
        <v>600</v>
      </c>
    </row>
    <row r="42" spans="1:4" s="42" customFormat="1" ht="16.5" customHeight="1">
      <c r="A42" s="572"/>
      <c r="B42" s="580" t="s">
        <v>641</v>
      </c>
      <c r="C42" s="574">
        <v>200</v>
      </c>
      <c r="D42" s="574">
        <v>200</v>
      </c>
    </row>
    <row r="43" spans="1:4" s="42" customFormat="1" ht="16.5" customHeight="1">
      <c r="A43" s="572"/>
      <c r="B43" s="580" t="s">
        <v>642</v>
      </c>
      <c r="C43" s="574">
        <v>7000</v>
      </c>
      <c r="D43" s="574">
        <v>7000</v>
      </c>
    </row>
    <row r="44" spans="1:4" s="42" customFormat="1" ht="16.5" customHeight="1">
      <c r="A44" s="572"/>
      <c r="B44" s="580" t="s">
        <v>643</v>
      </c>
      <c r="C44" s="574"/>
      <c r="D44" s="574"/>
    </row>
    <row r="45" spans="1:4" s="42" customFormat="1" ht="16.5" customHeight="1">
      <c r="A45" s="572"/>
      <c r="B45" s="580" t="s">
        <v>644</v>
      </c>
      <c r="C45" s="574">
        <v>200</v>
      </c>
      <c r="D45" s="574">
        <v>200</v>
      </c>
    </row>
    <row r="46" spans="1:4" s="42" customFormat="1" ht="16.5" customHeight="1">
      <c r="A46" s="572"/>
      <c r="B46" s="585" t="s">
        <v>645</v>
      </c>
      <c r="C46" s="574">
        <v>70</v>
      </c>
      <c r="D46" s="574"/>
    </row>
    <row r="47" spans="1:4" s="42" customFormat="1" ht="16.5" customHeight="1">
      <c r="A47" s="572"/>
      <c r="B47" s="573" t="s">
        <v>646</v>
      </c>
      <c r="C47" s="587">
        <v>200</v>
      </c>
      <c r="D47" s="587">
        <v>200</v>
      </c>
    </row>
    <row r="48" spans="1:4" s="42" customFormat="1" ht="16.5" customHeight="1">
      <c r="A48" s="572"/>
      <c r="B48" s="585" t="s">
        <v>647</v>
      </c>
      <c r="C48" s="577">
        <v>1000</v>
      </c>
      <c r="D48" s="577">
        <v>700</v>
      </c>
    </row>
    <row r="49" spans="1:4" s="42" customFormat="1" ht="16.5" customHeight="1">
      <c r="A49" s="572"/>
      <c r="B49" s="585" t="s">
        <v>649</v>
      </c>
      <c r="C49" s="577">
        <v>400</v>
      </c>
      <c r="D49" s="577">
        <v>400</v>
      </c>
    </row>
    <row r="50" spans="1:4" s="42" customFormat="1" ht="25.5" customHeight="1">
      <c r="A50" s="572"/>
      <c r="B50" s="585" t="s">
        <v>650</v>
      </c>
      <c r="C50" s="577">
        <v>800</v>
      </c>
      <c r="D50" s="577">
        <v>900</v>
      </c>
    </row>
    <row r="51" spans="1:4" s="42" customFormat="1" ht="16.5" customHeight="1">
      <c r="A51" s="572"/>
      <c r="B51" s="585" t="s">
        <v>651</v>
      </c>
      <c r="C51" s="577">
        <v>600</v>
      </c>
      <c r="D51" s="577">
        <v>600</v>
      </c>
    </row>
    <row r="52" spans="1:4" s="42" customFormat="1" ht="16.5" customHeight="1">
      <c r="A52" s="572"/>
      <c r="B52" s="585" t="s">
        <v>814</v>
      </c>
      <c r="C52" s="577">
        <v>100</v>
      </c>
      <c r="D52" s="577">
        <v>100</v>
      </c>
    </row>
    <row r="53" spans="1:4" s="42" customFormat="1" ht="16.5" customHeight="1">
      <c r="A53" s="572"/>
      <c r="B53" s="585" t="s">
        <v>652</v>
      </c>
      <c r="C53" s="577">
        <v>600</v>
      </c>
      <c r="D53" s="577">
        <v>600</v>
      </c>
    </row>
    <row r="54" spans="1:4" s="42" customFormat="1" ht="16.5" customHeight="1">
      <c r="A54" s="572"/>
      <c r="B54" s="585" t="s">
        <v>653</v>
      </c>
      <c r="C54" s="577">
        <v>800</v>
      </c>
      <c r="D54" s="577">
        <v>1000</v>
      </c>
    </row>
    <row r="55" spans="1:4" s="42" customFormat="1" ht="16.5" customHeight="1">
      <c r="A55" s="572"/>
      <c r="B55" s="585" t="s">
        <v>791</v>
      </c>
      <c r="C55" s="581"/>
      <c r="D55" s="581">
        <v>300</v>
      </c>
    </row>
    <row r="56" spans="1:4" s="42" customFormat="1" ht="16.5" customHeight="1">
      <c r="A56" s="572"/>
      <c r="B56" s="585" t="s">
        <v>792</v>
      </c>
      <c r="C56" s="581"/>
      <c r="D56" s="581">
        <v>500</v>
      </c>
    </row>
    <row r="57" spans="1:4" s="42" customFormat="1" ht="16.5" customHeight="1">
      <c r="A57" s="572"/>
      <c r="B57" s="573" t="s">
        <v>654</v>
      </c>
      <c r="C57" s="581">
        <v>35200</v>
      </c>
      <c r="D57" s="581">
        <v>34200</v>
      </c>
    </row>
    <row r="58" spans="1:4" s="42" customFormat="1" ht="16.5" customHeight="1">
      <c r="A58" s="572"/>
      <c r="B58" s="573" t="s">
        <v>840</v>
      </c>
      <c r="C58" s="581"/>
      <c r="D58" s="581">
        <v>1600</v>
      </c>
    </row>
    <row r="59" spans="1:4" s="42" customFormat="1" ht="16.5" customHeight="1">
      <c r="A59" s="572"/>
      <c r="B59" s="573" t="s">
        <v>655</v>
      </c>
      <c r="C59" s="581">
        <v>19784</v>
      </c>
      <c r="D59" s="581">
        <v>20000</v>
      </c>
    </row>
    <row r="60" spans="1:4" s="42" customFormat="1" ht="16.5" customHeight="1">
      <c r="A60" s="572"/>
      <c r="B60" s="573" t="s">
        <v>656</v>
      </c>
      <c r="C60" s="581">
        <v>2032</v>
      </c>
      <c r="D60" s="581">
        <v>2200</v>
      </c>
    </row>
    <row r="61" spans="1:4" s="42" customFormat="1" ht="16.5" customHeight="1">
      <c r="A61" s="572"/>
      <c r="B61" s="573" t="s">
        <v>920</v>
      </c>
      <c r="C61" s="581">
        <v>0</v>
      </c>
      <c r="D61" s="581">
        <v>4554</v>
      </c>
    </row>
    <row r="62" spans="1:4" s="42" customFormat="1" ht="16.5" customHeight="1">
      <c r="A62" s="572"/>
      <c r="B62" s="573" t="s">
        <v>657</v>
      </c>
      <c r="C62" s="581">
        <v>2794</v>
      </c>
      <c r="D62" s="581">
        <v>27310</v>
      </c>
    </row>
    <row r="63" spans="1:4" s="42" customFormat="1" ht="16.5" customHeight="1">
      <c r="A63" s="572"/>
      <c r="B63" s="573" t="s">
        <v>658</v>
      </c>
      <c r="C63" s="577">
        <v>4000</v>
      </c>
      <c r="D63" s="577">
        <v>0</v>
      </c>
    </row>
    <row r="64" spans="1:4" s="588" customFormat="1" ht="16.5" customHeight="1">
      <c r="A64" s="572"/>
      <c r="B64" s="573" t="s">
        <v>659</v>
      </c>
      <c r="C64" s="586">
        <v>1627</v>
      </c>
      <c r="D64" s="586">
        <v>2052</v>
      </c>
    </row>
    <row r="65" spans="1:4" s="588" customFormat="1" ht="16.5" customHeight="1">
      <c r="A65" s="572"/>
      <c r="B65" s="580" t="s">
        <v>841</v>
      </c>
      <c r="C65" s="575"/>
      <c r="D65" s="575">
        <v>50</v>
      </c>
    </row>
    <row r="66" spans="1:4" s="588" customFormat="1" ht="16.5" customHeight="1">
      <c r="A66" s="572"/>
      <c r="B66" s="589" t="s">
        <v>919</v>
      </c>
      <c r="C66" s="586"/>
      <c r="D66" s="586">
        <v>100</v>
      </c>
    </row>
    <row r="67" spans="2:4" ht="12.75">
      <c r="B67" s="589"/>
      <c r="C67" s="587"/>
      <c r="D67" s="587"/>
    </row>
    <row r="68" spans="1:4" ht="16.5" customHeight="1">
      <c r="A68" s="569" t="s">
        <v>660</v>
      </c>
      <c r="B68" s="591" t="s">
        <v>661</v>
      </c>
      <c r="C68" s="592">
        <f>C69+C70+C82+C77+C78+C79+C80+C81</f>
        <v>7427</v>
      </c>
      <c r="D68" s="592">
        <f>D69+D70+D71+D72+D73+D74+D75+D76+D77+D78+D79+D80+D81+D82</f>
        <v>5096</v>
      </c>
    </row>
    <row r="69" spans="1:4" ht="16.5" customHeight="1">
      <c r="A69" s="572"/>
      <c r="B69" s="576" t="s">
        <v>662</v>
      </c>
      <c r="C69" s="575">
        <v>4620</v>
      </c>
      <c r="D69" s="575"/>
    </row>
    <row r="70" spans="1:4" s="588" customFormat="1" ht="16.5" customHeight="1">
      <c r="A70" s="572"/>
      <c r="B70" s="576" t="s">
        <v>663</v>
      </c>
      <c r="C70" s="575">
        <v>2807</v>
      </c>
      <c r="D70" s="575"/>
    </row>
    <row r="71" spans="1:4" s="588" customFormat="1" ht="16.5" customHeight="1">
      <c r="A71" s="689"/>
      <c r="B71" s="694" t="s">
        <v>831</v>
      </c>
      <c r="C71" s="692"/>
      <c r="D71" s="693">
        <v>356</v>
      </c>
    </row>
    <row r="72" spans="1:4" s="588" customFormat="1" ht="16.5" customHeight="1">
      <c r="A72" s="689"/>
      <c r="B72" s="694" t="s">
        <v>832</v>
      </c>
      <c r="C72" s="692"/>
      <c r="D72" s="693">
        <v>254</v>
      </c>
    </row>
    <row r="73" spans="1:4" s="588" customFormat="1" ht="16.5" customHeight="1">
      <c r="A73" s="689"/>
      <c r="B73" s="694" t="s">
        <v>833</v>
      </c>
      <c r="C73" s="692"/>
      <c r="D73" s="693">
        <v>406</v>
      </c>
    </row>
    <row r="74" spans="1:4" s="588" customFormat="1" ht="16.5" customHeight="1">
      <c r="A74" s="689"/>
      <c r="B74" s="694" t="s">
        <v>834</v>
      </c>
      <c r="C74" s="692"/>
      <c r="D74" s="693">
        <v>32</v>
      </c>
    </row>
    <row r="75" spans="1:4" s="588" customFormat="1" ht="16.5" customHeight="1">
      <c r="A75" s="690"/>
      <c r="B75" s="694" t="s">
        <v>835</v>
      </c>
      <c r="C75" s="693"/>
      <c r="D75" s="693">
        <v>470</v>
      </c>
    </row>
    <row r="76" spans="1:4" s="588" customFormat="1" ht="16.5" customHeight="1">
      <c r="A76" s="690"/>
      <c r="B76" s="694" t="s">
        <v>836</v>
      </c>
      <c r="C76" s="693"/>
      <c r="D76" s="693">
        <v>324</v>
      </c>
    </row>
    <row r="77" spans="1:4" s="588" customFormat="1" ht="16.5" customHeight="1">
      <c r="A77" s="690"/>
      <c r="B77" s="694" t="s">
        <v>837</v>
      </c>
      <c r="C77" s="693"/>
      <c r="D77" s="693">
        <v>178</v>
      </c>
    </row>
    <row r="78" spans="1:4" s="588" customFormat="1" ht="16.5" customHeight="1">
      <c r="A78" s="572"/>
      <c r="B78" s="580" t="s">
        <v>664</v>
      </c>
      <c r="C78" s="575"/>
      <c r="D78" s="575">
        <v>1200</v>
      </c>
    </row>
    <row r="79" spans="1:4" s="588" customFormat="1" ht="16.5" customHeight="1">
      <c r="A79" s="572"/>
      <c r="B79" s="580" t="s">
        <v>665</v>
      </c>
      <c r="C79" s="575"/>
      <c r="D79" s="575">
        <v>280</v>
      </c>
    </row>
    <row r="80" spans="1:4" s="588" customFormat="1" ht="16.5" customHeight="1">
      <c r="A80" s="572"/>
      <c r="B80" s="580" t="s">
        <v>666</v>
      </c>
      <c r="C80" s="575"/>
      <c r="D80" s="575">
        <v>596</v>
      </c>
    </row>
    <row r="81" spans="1:4" s="588" customFormat="1" ht="16.5" customHeight="1">
      <c r="A81" s="572"/>
      <c r="B81" s="580" t="s">
        <v>839</v>
      </c>
      <c r="C81" s="575"/>
      <c r="D81" s="575">
        <v>1000</v>
      </c>
    </row>
    <row r="82" spans="1:4" s="588" customFormat="1" ht="16.5" customHeight="1">
      <c r="A82" s="572"/>
      <c r="B82" s="593"/>
      <c r="C82" s="574"/>
      <c r="D82" s="574"/>
    </row>
    <row r="83" spans="1:4" ht="12.75">
      <c r="A83" s="569" t="s">
        <v>667</v>
      </c>
      <c r="B83" s="591" t="s">
        <v>668</v>
      </c>
      <c r="C83" s="594">
        <f>SUM(C84:C87)</f>
        <v>2225</v>
      </c>
      <c r="D83" s="594">
        <f>SUM(D84:D87)</f>
        <v>3390</v>
      </c>
    </row>
    <row r="84" spans="1:4" s="42" customFormat="1" ht="16.5" customHeight="1">
      <c r="A84" s="572"/>
      <c r="B84" s="585" t="s">
        <v>648</v>
      </c>
      <c r="C84" s="577">
        <v>2225</v>
      </c>
      <c r="D84" s="577">
        <v>1100</v>
      </c>
    </row>
    <row r="85" spans="1:4" s="42" customFormat="1" ht="12.75">
      <c r="A85" s="572"/>
      <c r="B85" s="585" t="s">
        <v>842</v>
      </c>
      <c r="C85" s="581"/>
      <c r="D85" s="581">
        <v>2290</v>
      </c>
    </row>
    <row r="86" spans="1:4" s="42" customFormat="1" ht="12.75">
      <c r="A86" s="572"/>
      <c r="B86" s="585"/>
      <c r="C86" s="581"/>
      <c r="D86" s="581"/>
    </row>
    <row r="87" spans="1:4" s="42" customFormat="1" ht="16.5" customHeight="1">
      <c r="A87" s="572"/>
      <c r="B87" s="595"/>
      <c r="C87" s="596"/>
      <c r="D87" s="596"/>
    </row>
    <row r="88" spans="1:4" s="599" customFormat="1" ht="12.75">
      <c r="A88" s="597"/>
      <c r="B88" s="597" t="s">
        <v>669</v>
      </c>
      <c r="C88" s="598">
        <f>C4+C36+C68+C83</f>
        <v>434211</v>
      </c>
      <c r="D88" s="598">
        <f>D4+D36+D68+D83</f>
        <v>407892</v>
      </c>
    </row>
    <row r="89" spans="1:4" ht="12.75">
      <c r="A89" s="600"/>
      <c r="B89" s="600"/>
      <c r="C89" s="601"/>
      <c r="D89" s="601"/>
    </row>
    <row r="90" spans="1:4" s="602" customFormat="1" ht="12.75">
      <c r="A90" s="600"/>
      <c r="B90" s="600"/>
      <c r="C90" s="601"/>
      <c r="D90" s="601"/>
    </row>
    <row r="91" spans="1:4" s="602" customFormat="1" ht="12.75">
      <c r="A91" s="600"/>
      <c r="B91" s="600"/>
      <c r="C91" s="601"/>
      <c r="D91" s="601"/>
    </row>
    <row r="92" spans="1:4" s="602" customFormat="1" ht="12.75">
      <c r="A92" s="600"/>
      <c r="B92" s="600"/>
      <c r="C92" s="601"/>
      <c r="D92" s="601"/>
    </row>
    <row r="93" spans="1:4" s="602" customFormat="1" ht="12.75">
      <c r="A93" s="600"/>
      <c r="B93" s="600"/>
      <c r="C93" s="601"/>
      <c r="D93" s="601"/>
    </row>
    <row r="94" spans="1:4" s="602" customFormat="1" ht="12.75">
      <c r="A94" s="600"/>
      <c r="B94" s="600"/>
      <c r="C94" s="601"/>
      <c r="D94" s="601"/>
    </row>
    <row r="95" spans="1:4" s="602" customFormat="1" ht="12.75">
      <c r="A95" s="600"/>
      <c r="B95" s="600"/>
      <c r="C95" s="601"/>
      <c r="D95" s="601"/>
    </row>
    <row r="96" spans="1:4" s="602" customFormat="1" ht="12.75">
      <c r="A96" s="600"/>
      <c r="B96" s="600"/>
      <c r="C96" s="601"/>
      <c r="D96" s="601"/>
    </row>
    <row r="97" spans="1:4" s="602" customFormat="1" ht="12.75">
      <c r="A97" s="600"/>
      <c r="B97" s="600"/>
      <c r="C97" s="601"/>
      <c r="D97" s="601"/>
    </row>
    <row r="98" spans="1:4" s="602" customFormat="1" ht="12.75">
      <c r="A98" s="600"/>
      <c r="B98" s="600"/>
      <c r="C98" s="601"/>
      <c r="D98" s="601"/>
    </row>
    <row r="99" spans="1:4" s="602" customFormat="1" ht="12.75">
      <c r="A99" s="600"/>
      <c r="B99" s="600"/>
      <c r="C99" s="601"/>
      <c r="D99" s="601"/>
    </row>
    <row r="100" spans="1:4" s="602" customFormat="1" ht="12.75">
      <c r="A100" s="600"/>
      <c r="B100" s="600"/>
      <c r="C100" s="601"/>
      <c r="D100" s="601"/>
    </row>
    <row r="101" spans="1:4" s="602" customFormat="1" ht="12.75">
      <c r="A101" s="600"/>
      <c r="B101" s="600"/>
      <c r="C101" s="601"/>
      <c r="D101" s="601"/>
    </row>
    <row r="102" spans="1:4" s="602" customFormat="1" ht="12.75">
      <c r="A102" s="600"/>
      <c r="B102" s="600"/>
      <c r="C102" s="601"/>
      <c r="D102" s="601"/>
    </row>
    <row r="103" spans="1:4" s="602" customFormat="1" ht="12.75">
      <c r="A103" s="600"/>
      <c r="B103" s="600"/>
      <c r="C103" s="601"/>
      <c r="D103" s="601"/>
    </row>
    <row r="104" spans="1:4" s="602" customFormat="1" ht="12.75">
      <c r="A104" s="600"/>
      <c r="B104" s="600"/>
      <c r="C104" s="601"/>
      <c r="D104" s="601"/>
    </row>
    <row r="105" spans="1:4" s="602" customFormat="1" ht="12.75">
      <c r="A105" s="600"/>
      <c r="B105" s="600"/>
      <c r="C105" s="601"/>
      <c r="D105" s="601"/>
    </row>
    <row r="106" spans="1:4" s="602" customFormat="1" ht="12.75">
      <c r="A106" s="600"/>
      <c r="B106" s="600"/>
      <c r="C106" s="601"/>
      <c r="D106" s="601"/>
    </row>
    <row r="107" spans="1:4" s="602" customFormat="1" ht="12.75">
      <c r="A107" s="600"/>
      <c r="B107" s="600"/>
      <c r="C107" s="601"/>
      <c r="D107" s="601"/>
    </row>
    <row r="108" spans="1:4" s="602" customFormat="1" ht="12.75">
      <c r="A108" s="600"/>
      <c r="B108" s="600"/>
      <c r="C108" s="601"/>
      <c r="D108" s="601"/>
    </row>
    <row r="109" spans="1:4" s="602" customFormat="1" ht="12.75">
      <c r="A109" s="600"/>
      <c r="B109" s="600"/>
      <c r="C109" s="601"/>
      <c r="D109" s="601"/>
    </row>
    <row r="110" spans="1:4" s="602" customFormat="1" ht="12.75">
      <c r="A110" s="600"/>
      <c r="B110" s="600"/>
      <c r="C110" s="601"/>
      <c r="D110" s="601"/>
    </row>
    <row r="111" spans="1:4" s="602" customFormat="1" ht="12.75">
      <c r="A111" s="600"/>
      <c r="B111" s="600"/>
      <c r="C111" s="601"/>
      <c r="D111" s="601"/>
    </row>
    <row r="112" spans="1:4" s="602" customFormat="1" ht="12.75">
      <c r="A112" s="600"/>
      <c r="B112" s="600"/>
      <c r="C112" s="601"/>
      <c r="D112" s="601"/>
    </row>
    <row r="113" spans="1:4" s="602" customFormat="1" ht="12.75">
      <c r="A113" s="600"/>
      <c r="B113" s="600"/>
      <c r="C113" s="601"/>
      <c r="D113" s="601"/>
    </row>
    <row r="114" spans="1:4" s="602" customFormat="1" ht="12.75">
      <c r="A114" s="600"/>
      <c r="B114" s="600"/>
      <c r="C114" s="601"/>
      <c r="D114" s="601"/>
    </row>
    <row r="115" spans="1:4" s="602" customFormat="1" ht="12.75">
      <c r="A115" s="600"/>
      <c r="B115" s="600"/>
      <c r="C115" s="601"/>
      <c r="D115" s="601"/>
    </row>
    <row r="116" spans="1:4" s="602" customFormat="1" ht="12.75">
      <c r="A116" s="600"/>
      <c r="B116" s="600"/>
      <c r="C116" s="601"/>
      <c r="D116" s="601"/>
    </row>
    <row r="117" spans="1:4" s="602" customFormat="1" ht="12.75">
      <c r="A117" s="600"/>
      <c r="B117" s="600"/>
      <c r="C117" s="601"/>
      <c r="D117" s="601"/>
    </row>
    <row r="118" spans="1:4" s="602" customFormat="1" ht="12.75">
      <c r="A118" s="600"/>
      <c r="B118" s="600"/>
      <c r="C118" s="601"/>
      <c r="D118" s="601"/>
    </row>
    <row r="119" spans="1:4" s="602" customFormat="1" ht="12.75">
      <c r="A119" s="600"/>
      <c r="B119" s="600"/>
      <c r="C119" s="601"/>
      <c r="D119" s="601"/>
    </row>
    <row r="120" spans="1:4" s="602" customFormat="1" ht="12.75">
      <c r="A120" s="600"/>
      <c r="B120" s="600"/>
      <c r="C120" s="601"/>
      <c r="D120" s="601"/>
    </row>
    <row r="121" spans="1:4" s="602" customFormat="1" ht="12.75">
      <c r="A121" s="600"/>
      <c r="B121" s="600"/>
      <c r="C121" s="601"/>
      <c r="D121" s="601"/>
    </row>
    <row r="122" spans="1:4" s="602" customFormat="1" ht="12.75">
      <c r="A122" s="600"/>
      <c r="B122" s="600"/>
      <c r="C122" s="601"/>
      <c r="D122" s="601"/>
    </row>
    <row r="123" spans="1:4" s="602" customFormat="1" ht="12.75">
      <c r="A123" s="600"/>
      <c r="B123" s="600"/>
      <c r="C123" s="601"/>
      <c r="D123" s="601"/>
    </row>
    <row r="124" spans="1:4" s="602" customFormat="1" ht="12.75">
      <c r="A124" s="600"/>
      <c r="B124" s="600"/>
      <c r="C124" s="601"/>
      <c r="D124" s="601"/>
    </row>
    <row r="125" spans="1:4" s="602" customFormat="1" ht="12.75">
      <c r="A125" s="600"/>
      <c r="B125" s="600"/>
      <c r="C125" s="601"/>
      <c r="D125" s="601"/>
    </row>
    <row r="126" spans="1:4" s="602" customFormat="1" ht="12.75">
      <c r="A126" s="600"/>
      <c r="B126" s="600"/>
      <c r="C126" s="601"/>
      <c r="D126" s="601"/>
    </row>
    <row r="127" spans="1:4" s="602" customFormat="1" ht="12.75">
      <c r="A127" s="600"/>
      <c r="B127" s="600"/>
      <c r="C127" s="601"/>
      <c r="D127" s="601"/>
    </row>
    <row r="128" spans="1:4" s="602" customFormat="1" ht="12.75">
      <c r="A128" s="600"/>
      <c r="B128" s="600"/>
      <c r="C128" s="601"/>
      <c r="D128" s="601"/>
    </row>
    <row r="129" spans="1:4" s="602" customFormat="1" ht="12.75">
      <c r="A129" s="600"/>
      <c r="B129" s="600"/>
      <c r="C129" s="601"/>
      <c r="D129" s="601"/>
    </row>
    <row r="130" spans="1:4" s="602" customFormat="1" ht="12.75">
      <c r="A130" s="600"/>
      <c r="B130" s="600"/>
      <c r="C130" s="601"/>
      <c r="D130" s="601"/>
    </row>
    <row r="131" spans="1:4" s="602" customFormat="1" ht="12.75">
      <c r="A131" s="600"/>
      <c r="B131" s="600"/>
      <c r="C131" s="601"/>
      <c r="D131" s="601"/>
    </row>
    <row r="132" spans="1:4" s="602" customFormat="1" ht="12.75">
      <c r="A132" s="600"/>
      <c r="B132" s="600"/>
      <c r="C132" s="601"/>
      <c r="D132" s="601"/>
    </row>
    <row r="133" spans="1:4" s="602" customFormat="1" ht="12.75">
      <c r="A133" s="600"/>
      <c r="B133" s="600"/>
      <c r="C133" s="601"/>
      <c r="D133" s="601"/>
    </row>
    <row r="134" spans="1:4" s="602" customFormat="1" ht="12.75">
      <c r="A134" s="600"/>
      <c r="B134" s="600"/>
      <c r="C134" s="601"/>
      <c r="D134" s="601"/>
    </row>
    <row r="135" spans="1:4" s="602" customFormat="1" ht="12.75">
      <c r="A135" s="600"/>
      <c r="B135" s="600"/>
      <c r="C135" s="601"/>
      <c r="D135" s="601"/>
    </row>
    <row r="136" spans="1:4" s="602" customFormat="1" ht="12.75">
      <c r="A136" s="600"/>
      <c r="B136" s="600"/>
      <c r="C136" s="601"/>
      <c r="D136" s="601"/>
    </row>
    <row r="137" spans="1:4" s="602" customFormat="1" ht="12.75">
      <c r="A137" s="600"/>
      <c r="B137" s="600"/>
      <c r="C137" s="601"/>
      <c r="D137" s="601"/>
    </row>
    <row r="138" spans="1:4" s="602" customFormat="1" ht="12.75">
      <c r="A138" s="600"/>
      <c r="B138" s="600"/>
      <c r="C138" s="601"/>
      <c r="D138" s="601"/>
    </row>
    <row r="139" spans="1:4" s="602" customFormat="1" ht="12.75">
      <c r="A139" s="600"/>
      <c r="B139" s="600"/>
      <c r="C139" s="601"/>
      <c r="D139" s="601"/>
    </row>
    <row r="140" spans="1:4" s="602" customFormat="1" ht="12.75">
      <c r="A140" s="600"/>
      <c r="B140" s="600"/>
      <c r="C140" s="601"/>
      <c r="D140" s="601"/>
    </row>
    <row r="141" spans="1:4" s="602" customFormat="1" ht="12.75">
      <c r="A141" s="600"/>
      <c r="B141" s="600"/>
      <c r="C141" s="601"/>
      <c r="D141" s="601"/>
    </row>
    <row r="142" spans="1:4" s="602" customFormat="1" ht="12.75">
      <c r="A142" s="600"/>
      <c r="B142" s="600"/>
      <c r="C142" s="601"/>
      <c r="D142" s="601"/>
    </row>
    <row r="143" spans="1:4" s="602" customFormat="1" ht="12.75">
      <c r="A143" s="600"/>
      <c r="B143" s="600"/>
      <c r="C143" s="601"/>
      <c r="D143" s="601"/>
    </row>
    <row r="144" spans="1:4" ht="12.75">
      <c r="A144" s="603"/>
      <c r="B144" s="603"/>
      <c r="C144" s="604"/>
      <c r="D144" s="604"/>
    </row>
  </sheetData>
  <sheetProtection/>
  <conditionalFormatting sqref="D40">
    <cfRule type="cellIs" priority="2" dxfId="5" operator="equal" stopIfTrue="1">
      <formula>0</formula>
    </cfRule>
  </conditionalFormatting>
  <conditionalFormatting sqref="C40">
    <cfRule type="cellIs" priority="1" dxfId="5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fitToHeight="3" fitToWidth="1" horizontalDpi="600" verticalDpi="600" orientation="portrait" paperSize="9" r:id="rId1"/>
  <headerFooter alignWithMargins="0">
    <oddHeader>&amp;R&amp;"Times New Roman CE,Félkövér dőlt"&amp;11 6. tájékoztató tábla 3/2016.(III.5.)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B3" sqref="B3"/>
    </sheetView>
  </sheetViews>
  <sheetFormatPr defaultColWidth="9.00390625" defaultRowHeight="12.75"/>
  <cols>
    <col min="1" max="1" width="9.00390625" style="411" customWidth="1"/>
    <col min="2" max="2" width="66.375" style="411" bestFit="1" customWidth="1"/>
    <col min="3" max="3" width="15.50390625" style="412" customWidth="1"/>
    <col min="4" max="5" width="15.50390625" style="411" customWidth="1"/>
    <col min="6" max="6" width="9.00390625" style="445" customWidth="1"/>
    <col min="7" max="16384" width="9.375" style="445" customWidth="1"/>
  </cols>
  <sheetData>
    <row r="1" spans="1:5" ht="15.75" customHeight="1">
      <c r="A1" s="745" t="s">
        <v>15</v>
      </c>
      <c r="B1" s="745"/>
      <c r="C1" s="745"/>
      <c r="D1" s="745"/>
      <c r="E1" s="745"/>
    </row>
    <row r="2" spans="1:5" ht="15.75" customHeight="1" thickBot="1">
      <c r="A2" s="746" t="s">
        <v>149</v>
      </c>
      <c r="B2" s="746"/>
      <c r="D2" s="160"/>
      <c r="E2" s="333" t="s">
        <v>229</v>
      </c>
    </row>
    <row r="3" spans="1:5" ht="37.5" customHeight="1" thickBot="1">
      <c r="A3" s="23" t="s">
        <v>70</v>
      </c>
      <c r="B3" s="24" t="s">
        <v>17</v>
      </c>
      <c r="C3" s="24" t="str">
        <f>+CONCATENATE(LEFT(ÖSSZEFÜGGÉSEK!A5,4)+1,". évi")</f>
        <v>2017. évi</v>
      </c>
      <c r="D3" s="436" t="str">
        <f>+CONCATENATE(LEFT(ÖSSZEFÜGGÉSEK!A5,4)+2,". évi")</f>
        <v>2018. évi</v>
      </c>
      <c r="E3" s="181" t="str">
        <f>+CONCATENATE(LEFT(ÖSSZEFÜGGÉSEK!A5,4)+3,". évi")</f>
        <v>2019. évi</v>
      </c>
    </row>
    <row r="4" spans="1:5" s="446" customFormat="1" ht="12" customHeight="1" thickBot="1">
      <c r="A4" s="32" t="s">
        <v>495</v>
      </c>
      <c r="B4" s="33" t="s">
        <v>496</v>
      </c>
      <c r="C4" s="33" t="s">
        <v>497</v>
      </c>
      <c r="D4" s="33" t="s">
        <v>499</v>
      </c>
      <c r="E4" s="478" t="s">
        <v>498</v>
      </c>
    </row>
    <row r="5" spans="1:5" s="447" customFormat="1" ht="12" customHeight="1" thickBot="1">
      <c r="A5" s="20" t="s">
        <v>18</v>
      </c>
      <c r="B5" s="21" t="s">
        <v>531</v>
      </c>
      <c r="C5" s="496">
        <v>385000</v>
      </c>
      <c r="D5" s="496">
        <v>390000</v>
      </c>
      <c r="E5" s="497">
        <v>410000</v>
      </c>
    </row>
    <row r="6" spans="1:5" s="447" customFormat="1" ht="12" customHeight="1" thickBot="1">
      <c r="A6" s="20" t="s">
        <v>19</v>
      </c>
      <c r="B6" s="318" t="s">
        <v>380</v>
      </c>
      <c r="C6" s="496">
        <v>98000</v>
      </c>
      <c r="D6" s="496">
        <v>100000</v>
      </c>
      <c r="E6" s="497">
        <v>105000</v>
      </c>
    </row>
    <row r="7" spans="1:5" s="447" customFormat="1" ht="12" customHeight="1" thickBot="1">
      <c r="A7" s="20" t="s">
        <v>20</v>
      </c>
      <c r="B7" s="21" t="s">
        <v>388</v>
      </c>
      <c r="C7" s="496">
        <v>16000</v>
      </c>
      <c r="D7" s="496">
        <v>20000</v>
      </c>
      <c r="E7" s="497">
        <v>25000</v>
      </c>
    </row>
    <row r="8" spans="1:5" s="447" customFormat="1" ht="12" customHeight="1" thickBot="1">
      <c r="A8" s="20" t="s">
        <v>170</v>
      </c>
      <c r="B8" s="21" t="s">
        <v>269</v>
      </c>
      <c r="C8" s="435">
        <f>SUM(C9:C15)</f>
        <v>271350</v>
      </c>
      <c r="D8" s="435">
        <f>SUM(D9:D15)</f>
        <v>278550</v>
      </c>
      <c r="E8" s="477">
        <f>SUM(E9:E15)</f>
        <v>280250</v>
      </c>
    </row>
    <row r="9" spans="1:5" s="447" customFormat="1" ht="12" customHeight="1">
      <c r="A9" s="15" t="s">
        <v>270</v>
      </c>
      <c r="B9" s="448" t="s">
        <v>555</v>
      </c>
      <c r="C9" s="430"/>
      <c r="D9" s="430"/>
      <c r="E9" s="294"/>
    </row>
    <row r="10" spans="1:5" s="447" customFormat="1" ht="12" customHeight="1">
      <c r="A10" s="14" t="s">
        <v>271</v>
      </c>
      <c r="B10" s="449" t="s">
        <v>823</v>
      </c>
      <c r="C10" s="429">
        <v>33000</v>
      </c>
      <c r="D10" s="429">
        <v>34000</v>
      </c>
      <c r="E10" s="293">
        <v>33500</v>
      </c>
    </row>
    <row r="11" spans="1:5" s="447" customFormat="1" ht="12" customHeight="1">
      <c r="A11" s="14" t="s">
        <v>272</v>
      </c>
      <c r="B11" s="449" t="s">
        <v>557</v>
      </c>
      <c r="C11" s="429">
        <v>220000</v>
      </c>
      <c r="D11" s="429">
        <v>226000</v>
      </c>
      <c r="E11" s="293">
        <v>228000</v>
      </c>
    </row>
    <row r="12" spans="1:5" s="447" customFormat="1" ht="12" customHeight="1">
      <c r="A12" s="14" t="s">
        <v>273</v>
      </c>
      <c r="B12" s="449" t="s">
        <v>558</v>
      </c>
      <c r="C12" s="429">
        <v>650</v>
      </c>
      <c r="D12" s="429">
        <v>650</v>
      </c>
      <c r="E12" s="293">
        <v>650</v>
      </c>
    </row>
    <row r="13" spans="1:5" s="447" customFormat="1" ht="12" customHeight="1">
      <c r="A13" s="14" t="s">
        <v>552</v>
      </c>
      <c r="B13" s="449" t="s">
        <v>274</v>
      </c>
      <c r="C13" s="429">
        <v>16000</v>
      </c>
      <c r="D13" s="429">
        <v>16000</v>
      </c>
      <c r="E13" s="293">
        <v>16000</v>
      </c>
    </row>
    <row r="14" spans="1:5" s="447" customFormat="1" ht="12" customHeight="1">
      <c r="A14" s="14" t="s">
        <v>553</v>
      </c>
      <c r="B14" s="449" t="s">
        <v>275</v>
      </c>
      <c r="C14" s="429">
        <v>800</v>
      </c>
      <c r="D14" s="429">
        <v>900</v>
      </c>
      <c r="E14" s="293">
        <v>1000</v>
      </c>
    </row>
    <row r="15" spans="1:5" s="447" customFormat="1" ht="12" customHeight="1" thickBot="1">
      <c r="A15" s="16" t="s">
        <v>554</v>
      </c>
      <c r="B15" s="450" t="s">
        <v>276</v>
      </c>
      <c r="C15" s="431">
        <v>900</v>
      </c>
      <c r="D15" s="431">
        <v>1000</v>
      </c>
      <c r="E15" s="295">
        <v>1100</v>
      </c>
    </row>
    <row r="16" spans="1:5" s="447" customFormat="1" ht="12" customHeight="1" thickBot="1">
      <c r="A16" s="20" t="s">
        <v>22</v>
      </c>
      <c r="B16" s="21" t="s">
        <v>534</v>
      </c>
      <c r="C16" s="496">
        <v>30000</v>
      </c>
      <c r="D16" s="496">
        <v>32000</v>
      </c>
      <c r="E16" s="497">
        <v>33000</v>
      </c>
    </row>
    <row r="17" spans="1:5" s="447" customFormat="1" ht="12" customHeight="1" thickBot="1">
      <c r="A17" s="20" t="s">
        <v>23</v>
      </c>
      <c r="B17" s="21" t="s">
        <v>10</v>
      </c>
      <c r="C17" s="496">
        <v>1000</v>
      </c>
      <c r="D17" s="496">
        <v>1200</v>
      </c>
      <c r="E17" s="497">
        <v>1500</v>
      </c>
    </row>
    <row r="18" spans="1:5" s="447" customFormat="1" ht="12" customHeight="1" thickBot="1">
      <c r="A18" s="20" t="s">
        <v>177</v>
      </c>
      <c r="B18" s="21" t="s">
        <v>533</v>
      </c>
      <c r="C18" s="496">
        <v>15000</v>
      </c>
      <c r="D18" s="496">
        <v>16000</v>
      </c>
      <c r="E18" s="497">
        <v>14000</v>
      </c>
    </row>
    <row r="19" spans="1:5" s="447" customFormat="1" ht="12" customHeight="1" thickBot="1">
      <c r="A19" s="20" t="s">
        <v>25</v>
      </c>
      <c r="B19" s="318" t="s">
        <v>532</v>
      </c>
      <c r="C19" s="496">
        <v>1800</v>
      </c>
      <c r="D19" s="496">
        <v>1900</v>
      </c>
      <c r="E19" s="497">
        <v>2000</v>
      </c>
    </row>
    <row r="20" spans="1:5" s="447" customFormat="1" ht="12" customHeight="1" thickBot="1">
      <c r="A20" s="20" t="s">
        <v>26</v>
      </c>
      <c r="B20" s="21" t="s">
        <v>309</v>
      </c>
      <c r="C20" s="435">
        <f>+C5+C6+C7+C8+C16+C17+C18+C19</f>
        <v>818150</v>
      </c>
      <c r="D20" s="435">
        <f>+D5+D6+D7+D8+D16+D17+D18+D19</f>
        <v>839650</v>
      </c>
      <c r="E20" s="329">
        <f>+E5+E6+E7+E8+E16+E17+E18+E19</f>
        <v>870750</v>
      </c>
    </row>
    <row r="21" spans="1:5" s="447" customFormat="1" ht="12" customHeight="1" thickBot="1">
      <c r="A21" s="20" t="s">
        <v>27</v>
      </c>
      <c r="B21" s="21" t="s">
        <v>535</v>
      </c>
      <c r="C21" s="542">
        <v>31000</v>
      </c>
      <c r="D21" s="542">
        <v>32000</v>
      </c>
      <c r="E21" s="543">
        <v>33000</v>
      </c>
    </row>
    <row r="22" spans="1:5" s="447" customFormat="1" ht="12" customHeight="1" thickBot="1">
      <c r="A22" s="20" t="s">
        <v>28</v>
      </c>
      <c r="B22" s="21" t="s">
        <v>536</v>
      </c>
      <c r="C22" s="435">
        <f>+C20+C21</f>
        <v>849150</v>
      </c>
      <c r="D22" s="435">
        <f>+D20+D21</f>
        <v>871650</v>
      </c>
      <c r="E22" s="477">
        <f>+E20+E21</f>
        <v>903750</v>
      </c>
    </row>
    <row r="23" spans="1:5" s="447" customFormat="1" ht="12" customHeight="1">
      <c r="A23" s="401"/>
      <c r="B23" s="402"/>
      <c r="C23" s="403"/>
      <c r="D23" s="539"/>
      <c r="E23" s="540"/>
    </row>
    <row r="24" spans="1:5" s="447" customFormat="1" ht="12" customHeight="1">
      <c r="A24" s="745" t="s">
        <v>46</v>
      </c>
      <c r="B24" s="745"/>
      <c r="C24" s="745"/>
      <c r="D24" s="745"/>
      <c r="E24" s="745"/>
    </row>
    <row r="25" spans="1:5" s="447" customFormat="1" ht="12" customHeight="1" thickBot="1">
      <c r="A25" s="747" t="s">
        <v>150</v>
      </c>
      <c r="B25" s="747"/>
      <c r="C25" s="412"/>
      <c r="D25" s="160"/>
      <c r="E25" s="333" t="s">
        <v>229</v>
      </c>
    </row>
    <row r="26" spans="1:6" s="447" customFormat="1" ht="24" customHeight="1" thickBot="1">
      <c r="A26" s="23" t="s">
        <v>16</v>
      </c>
      <c r="B26" s="24" t="s">
        <v>47</v>
      </c>
      <c r="C26" s="24" t="str">
        <f>+C3</f>
        <v>2017. évi</v>
      </c>
      <c r="D26" s="24" t="str">
        <f>+D3</f>
        <v>2018. évi</v>
      </c>
      <c r="E26" s="181" t="str">
        <f>+E3</f>
        <v>2019. évi</v>
      </c>
      <c r="F26" s="541"/>
    </row>
    <row r="27" spans="1:6" s="447" customFormat="1" ht="12" customHeight="1" thickBot="1">
      <c r="A27" s="440" t="s">
        <v>495</v>
      </c>
      <c r="B27" s="441" t="s">
        <v>496</v>
      </c>
      <c r="C27" s="441" t="s">
        <v>497</v>
      </c>
      <c r="D27" s="441" t="s">
        <v>499</v>
      </c>
      <c r="E27" s="535" t="s">
        <v>498</v>
      </c>
      <c r="F27" s="541"/>
    </row>
    <row r="28" spans="1:6" s="447" customFormat="1" ht="15" customHeight="1" thickBot="1">
      <c r="A28" s="20" t="s">
        <v>18</v>
      </c>
      <c r="B28" s="30" t="s">
        <v>537</v>
      </c>
      <c r="C28" s="496">
        <v>802000</v>
      </c>
      <c r="D28" s="496">
        <v>805000</v>
      </c>
      <c r="E28" s="492">
        <v>810000</v>
      </c>
      <c r="F28" s="541"/>
    </row>
    <row r="29" spans="1:5" ht="12" customHeight="1" thickBot="1">
      <c r="A29" s="519" t="s">
        <v>19</v>
      </c>
      <c r="B29" s="536" t="s">
        <v>542</v>
      </c>
      <c r="C29" s="537">
        <f>+C30+C31+C32</f>
        <v>47150</v>
      </c>
      <c r="D29" s="537">
        <f>+D30+D31+D32</f>
        <v>66650</v>
      </c>
      <c r="E29" s="538">
        <f>+E30+E31+E32</f>
        <v>93750</v>
      </c>
    </row>
    <row r="30" spans="1:5" ht="12" customHeight="1">
      <c r="A30" s="15" t="s">
        <v>105</v>
      </c>
      <c r="B30" s="8" t="s">
        <v>228</v>
      </c>
      <c r="C30" s="430">
        <v>35000</v>
      </c>
      <c r="D30" s="430">
        <v>51000</v>
      </c>
      <c r="E30" s="294">
        <v>75000</v>
      </c>
    </row>
    <row r="31" spans="1:5" ht="12" customHeight="1">
      <c r="A31" s="15" t="s">
        <v>106</v>
      </c>
      <c r="B31" s="12" t="s">
        <v>184</v>
      </c>
      <c r="C31" s="429">
        <v>12150</v>
      </c>
      <c r="D31" s="429">
        <v>15650</v>
      </c>
      <c r="E31" s="293">
        <v>18750</v>
      </c>
    </row>
    <row r="32" spans="1:5" ht="12" customHeight="1" thickBot="1">
      <c r="A32" s="15" t="s">
        <v>107</v>
      </c>
      <c r="B32" s="320" t="s">
        <v>231</v>
      </c>
      <c r="C32" s="429"/>
      <c r="D32" s="429"/>
      <c r="E32" s="293"/>
    </row>
    <row r="33" spans="1:5" ht="12" customHeight="1" thickBot="1">
      <c r="A33" s="20" t="s">
        <v>20</v>
      </c>
      <c r="B33" s="144" t="s">
        <v>450</v>
      </c>
      <c r="C33" s="428">
        <f>+C28+C29</f>
        <v>849150</v>
      </c>
      <c r="D33" s="428">
        <f>+D28+D29</f>
        <v>871650</v>
      </c>
      <c r="E33" s="292">
        <f>+E28+E29</f>
        <v>903750</v>
      </c>
    </row>
    <row r="34" spans="1:6" ht="15" customHeight="1" thickBot="1">
      <c r="A34" s="20" t="s">
        <v>21</v>
      </c>
      <c r="B34" s="144" t="s">
        <v>538</v>
      </c>
      <c r="C34" s="544"/>
      <c r="D34" s="544"/>
      <c r="E34" s="545"/>
      <c r="F34" s="459"/>
    </row>
    <row r="35" spans="1:5" s="447" customFormat="1" ht="12.75" customHeight="1" thickBot="1">
      <c r="A35" s="321" t="s">
        <v>22</v>
      </c>
      <c r="B35" s="410" t="s">
        <v>539</v>
      </c>
      <c r="C35" s="534">
        <f>+C33+C34</f>
        <v>849150</v>
      </c>
      <c r="D35" s="534">
        <f>+D33+D34</f>
        <v>871650</v>
      </c>
      <c r="E35" s="528">
        <f>+E33+E34</f>
        <v>903750</v>
      </c>
    </row>
    <row r="36" ht="15.75">
      <c r="C36" s="411"/>
    </row>
    <row r="37" ht="15.75">
      <c r="C37" s="411"/>
    </row>
    <row r="38" ht="15.75">
      <c r="C38" s="411"/>
    </row>
    <row r="39" ht="16.5" customHeight="1">
      <c r="C39" s="411"/>
    </row>
    <row r="40" ht="15.75">
      <c r="C40" s="411"/>
    </row>
    <row r="41" ht="15.75">
      <c r="C41" s="411"/>
    </row>
    <row r="42" spans="6:7" s="411" customFormat="1" ht="15.75">
      <c r="F42" s="445"/>
      <c r="G42" s="445"/>
    </row>
    <row r="43" spans="6:7" s="411" customFormat="1" ht="15.75">
      <c r="F43" s="445"/>
      <c r="G43" s="445"/>
    </row>
    <row r="44" spans="6:7" s="411" customFormat="1" ht="15.75">
      <c r="F44" s="445"/>
      <c r="G44" s="445"/>
    </row>
    <row r="45" spans="6:7" s="411" customFormat="1" ht="15.75">
      <c r="F45" s="445"/>
      <c r="G45" s="445"/>
    </row>
    <row r="46" spans="6:7" s="411" customFormat="1" ht="15.75">
      <c r="F46" s="445"/>
      <c r="G46" s="445"/>
    </row>
    <row r="47" spans="6:7" s="411" customFormat="1" ht="15.75">
      <c r="F47" s="445"/>
      <c r="G47" s="445"/>
    </row>
    <row r="48" spans="6:7" s="411" customFormat="1" ht="15.75">
      <c r="F48" s="445"/>
      <c r="G48" s="445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CE,Félkövér"&amp;12Önkormányzat
2016. ÉVI KÖLTSÉGVETÉSI ÉVET KÖVETŐ 3 ÉV TERVEZETT BEVÉTELEI, KIADÁSAI&amp;R&amp;"Times New Roman CE,Félkövér dőlt"&amp;11 7. számú tájékoztató tábla
3/2016.(III.5.)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1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8.625" style="642" bestFit="1" customWidth="1"/>
    <col min="2" max="2" width="50.50390625" style="643" bestFit="1" customWidth="1"/>
    <col min="3" max="4" width="12.00390625" style="563" bestFit="1" customWidth="1"/>
    <col min="5" max="16384" width="9.375" style="563" customWidth="1"/>
  </cols>
  <sheetData>
    <row r="1" spans="1:4" ht="27">
      <c r="A1" s="605"/>
      <c r="B1" s="606"/>
      <c r="C1" s="607"/>
      <c r="D1" s="607" t="s">
        <v>61</v>
      </c>
    </row>
    <row r="2" spans="1:4" s="566" customFormat="1" ht="38.25">
      <c r="A2" s="608"/>
      <c r="B2" s="609" t="s">
        <v>670</v>
      </c>
      <c r="C2" s="565" t="s">
        <v>671</v>
      </c>
      <c r="D2" s="565" t="s">
        <v>784</v>
      </c>
    </row>
    <row r="3" spans="1:4" s="568" customFormat="1" ht="19.5" customHeight="1">
      <c r="A3" s="610">
        <v>1</v>
      </c>
      <c r="B3" s="610">
        <v>2</v>
      </c>
      <c r="C3" s="610">
        <v>3</v>
      </c>
      <c r="D3" s="610">
        <v>4</v>
      </c>
    </row>
    <row r="4" spans="1:4" s="614" customFormat="1" ht="21">
      <c r="A4" s="611" t="s">
        <v>672</v>
      </c>
      <c r="B4" s="612" t="s">
        <v>673</v>
      </c>
      <c r="C4" s="613">
        <f>C5+C9+C14+C19</f>
        <v>97972</v>
      </c>
      <c r="D4" s="613">
        <f>D5+D9+D14+D19</f>
        <v>96150</v>
      </c>
    </row>
    <row r="5" spans="1:4" s="618" customFormat="1" ht="19.5" customHeight="1">
      <c r="A5" s="615" t="s">
        <v>674</v>
      </c>
      <c r="B5" s="616" t="s">
        <v>675</v>
      </c>
      <c r="C5" s="617">
        <f>C6+C7+C8</f>
        <v>0</v>
      </c>
      <c r="D5" s="617">
        <f>D6+D7+D8</f>
        <v>0</v>
      </c>
    </row>
    <row r="6" spans="1:4" s="42" customFormat="1" ht="19.5" customHeight="1">
      <c r="A6" s="619" t="s">
        <v>676</v>
      </c>
      <c r="B6" s="620"/>
      <c r="C6" s="621"/>
      <c r="D6" s="621"/>
    </row>
    <row r="7" spans="1:4" s="42" customFormat="1" ht="19.5" customHeight="1">
      <c r="A7" s="619" t="s">
        <v>677</v>
      </c>
      <c r="B7" s="620"/>
      <c r="C7" s="621"/>
      <c r="D7" s="621"/>
    </row>
    <row r="8" spans="1:4" ht="19.5" customHeight="1">
      <c r="A8" s="619" t="s">
        <v>678</v>
      </c>
      <c r="B8" s="8"/>
      <c r="C8" s="621"/>
      <c r="D8" s="621"/>
    </row>
    <row r="9" spans="1:4" ht="19.5" customHeight="1">
      <c r="A9" s="622" t="s">
        <v>679</v>
      </c>
      <c r="B9" s="616" t="s">
        <v>680</v>
      </c>
      <c r="C9" s="617">
        <f>SUM(C10:C13)</f>
        <v>0</v>
      </c>
      <c r="D9" s="617">
        <f>SUM(D10:D13)</f>
        <v>0</v>
      </c>
    </row>
    <row r="10" spans="1:4" s="42" customFormat="1" ht="19.5" customHeight="1">
      <c r="A10" s="619"/>
      <c r="B10" s="623"/>
      <c r="C10" s="621"/>
      <c r="D10" s="621"/>
    </row>
    <row r="11" spans="1:4" s="42" customFormat="1" ht="19.5" customHeight="1">
      <c r="A11" s="619"/>
      <c r="B11" s="623"/>
      <c r="C11" s="624"/>
      <c r="D11" s="624"/>
    </row>
    <row r="12" spans="1:4" s="42" customFormat="1" ht="19.5" customHeight="1">
      <c r="A12" s="619"/>
      <c r="B12" s="623"/>
      <c r="C12" s="624"/>
      <c r="D12" s="624"/>
    </row>
    <row r="13" spans="1:4" ht="19.5" customHeight="1">
      <c r="A13" s="619"/>
      <c r="B13" s="623"/>
      <c r="C13" s="621"/>
      <c r="D13" s="621"/>
    </row>
    <row r="14" spans="1:4" s="618" customFormat="1" ht="12.75">
      <c r="A14" s="615" t="s">
        <v>681</v>
      </c>
      <c r="B14" s="616" t="s">
        <v>682</v>
      </c>
      <c r="C14" s="617">
        <f>C15+C16+C17+C18</f>
        <v>80783</v>
      </c>
      <c r="D14" s="617">
        <f>D15+D16+D17+D18</f>
        <v>76398</v>
      </c>
    </row>
    <row r="15" spans="1:4" ht="19.5" customHeight="1">
      <c r="A15" s="619"/>
      <c r="B15" s="8" t="s">
        <v>683</v>
      </c>
      <c r="C15" s="621">
        <v>63747</v>
      </c>
      <c r="D15" s="621">
        <v>66547</v>
      </c>
    </row>
    <row r="16" spans="1:4" ht="19.5" customHeight="1">
      <c r="A16" s="619"/>
      <c r="B16" s="484" t="s">
        <v>689</v>
      </c>
      <c r="C16" s="629">
        <v>17036</v>
      </c>
      <c r="D16" s="624">
        <v>9851</v>
      </c>
    </row>
    <row r="17" spans="1:4" ht="19.5" customHeight="1">
      <c r="A17" s="619"/>
      <c r="B17" s="8"/>
      <c r="C17" s="621"/>
      <c r="D17" s="621"/>
    </row>
    <row r="18" spans="1:4" ht="19.5" customHeight="1">
      <c r="A18" s="619"/>
      <c r="B18" s="8"/>
      <c r="C18" s="621"/>
      <c r="D18" s="621"/>
    </row>
    <row r="19" spans="1:4" ht="19.5" customHeight="1">
      <c r="A19" s="615" t="s">
        <v>679</v>
      </c>
      <c r="B19" s="616" t="s">
        <v>684</v>
      </c>
      <c r="C19" s="617">
        <f>C21+C29+C40+C43</f>
        <v>17189</v>
      </c>
      <c r="D19" s="617">
        <f>D21+D29+D40+D43</f>
        <v>19752</v>
      </c>
    </row>
    <row r="20" spans="1:4" ht="19.5" customHeight="1">
      <c r="A20" s="619"/>
      <c r="B20" s="8"/>
      <c r="C20" s="621"/>
      <c r="D20" s="621"/>
    </row>
    <row r="21" spans="1:4" s="628" customFormat="1" ht="19.5" customHeight="1">
      <c r="A21" s="625" t="s">
        <v>685</v>
      </c>
      <c r="B21" s="626" t="s">
        <v>686</v>
      </c>
      <c r="C21" s="627">
        <f>SUM(C22:C28)</f>
        <v>3600</v>
      </c>
      <c r="D21" s="627">
        <f>SUM(D22:D28)</f>
        <v>3600</v>
      </c>
    </row>
    <row r="22" spans="1:4" s="42" customFormat="1" ht="19.5" customHeight="1">
      <c r="A22" s="619"/>
      <c r="B22" s="8" t="s">
        <v>687</v>
      </c>
      <c r="C22" s="621"/>
      <c r="D22" s="621"/>
    </row>
    <row r="23" spans="1:4" s="42" customFormat="1" ht="19.5" customHeight="1">
      <c r="A23" s="619"/>
      <c r="B23" s="8" t="s">
        <v>688</v>
      </c>
      <c r="C23" s="629">
        <v>3600</v>
      </c>
      <c r="D23" s="629">
        <v>3600</v>
      </c>
    </row>
    <row r="24" spans="1:4" s="42" customFormat="1" ht="19.5" customHeight="1">
      <c r="A24" s="619"/>
      <c r="B24" s="484"/>
      <c r="C24" s="629"/>
      <c r="D24" s="629"/>
    </row>
    <row r="25" spans="1:4" s="42" customFormat="1" ht="19.5" customHeight="1">
      <c r="A25" s="619"/>
      <c r="B25" s="630" t="s">
        <v>690</v>
      </c>
      <c r="C25" s="629"/>
      <c r="D25" s="629"/>
    </row>
    <row r="26" spans="1:4" s="42" customFormat="1" ht="19.5" customHeight="1">
      <c r="A26" s="619"/>
      <c r="B26" s="484" t="s">
        <v>691</v>
      </c>
      <c r="C26" s="621"/>
      <c r="D26" s="621"/>
    </row>
    <row r="27" spans="1:4" s="42" customFormat="1" ht="19.5" customHeight="1">
      <c r="A27" s="619"/>
      <c r="B27" s="484" t="s">
        <v>692</v>
      </c>
      <c r="C27" s="621"/>
      <c r="D27" s="621"/>
    </row>
    <row r="28" spans="1:4" ht="19.5" customHeight="1">
      <c r="A28" s="619"/>
      <c r="B28" s="484"/>
      <c r="C28" s="621"/>
      <c r="D28" s="621"/>
    </row>
    <row r="29" spans="1:4" s="628" customFormat="1" ht="19.5" customHeight="1">
      <c r="A29" s="625" t="s">
        <v>693</v>
      </c>
      <c r="B29" s="626" t="s">
        <v>694</v>
      </c>
      <c r="C29" s="627">
        <f>SUM(C30:C39)</f>
        <v>13589</v>
      </c>
      <c r="D29" s="627">
        <f>SUM(D30:D39)</f>
        <v>16152</v>
      </c>
    </row>
    <row r="30" spans="1:4" s="42" customFormat="1" ht="26.25" customHeight="1">
      <c r="A30" s="619"/>
      <c r="B30" s="8" t="s">
        <v>819</v>
      </c>
      <c r="C30" s="621"/>
      <c r="D30" s="621"/>
    </row>
    <row r="31" spans="1:4" s="42" customFormat="1" ht="19.5" customHeight="1">
      <c r="A31" s="619"/>
      <c r="B31" s="8" t="s">
        <v>820</v>
      </c>
      <c r="C31" s="629"/>
      <c r="D31" s="629"/>
    </row>
    <row r="32" spans="1:4" s="42" customFormat="1" ht="19.5" customHeight="1">
      <c r="A32" s="619"/>
      <c r="B32" s="8" t="s">
        <v>821</v>
      </c>
      <c r="C32" s="629"/>
      <c r="D32" s="629"/>
    </row>
    <row r="33" spans="1:4" s="42" customFormat="1" ht="19.5" customHeight="1">
      <c r="A33" s="619"/>
      <c r="B33" s="8" t="s">
        <v>822</v>
      </c>
      <c r="C33" s="629"/>
      <c r="D33" s="629"/>
    </row>
    <row r="34" spans="1:4" s="42" customFormat="1" ht="19.5" customHeight="1">
      <c r="A34" s="619"/>
      <c r="B34" s="8" t="s">
        <v>825</v>
      </c>
      <c r="C34" s="629"/>
      <c r="D34" s="629">
        <v>4348</v>
      </c>
    </row>
    <row r="35" spans="1:4" s="42" customFormat="1" ht="19.5" customHeight="1">
      <c r="A35" s="619"/>
      <c r="B35" s="8" t="s">
        <v>826</v>
      </c>
      <c r="C35" s="629"/>
      <c r="D35" s="629">
        <v>2898</v>
      </c>
    </row>
    <row r="36" spans="1:4" s="42" customFormat="1" ht="22.5">
      <c r="A36" s="619"/>
      <c r="B36" s="8" t="s">
        <v>827</v>
      </c>
      <c r="C36" s="629">
        <v>7279</v>
      </c>
      <c r="D36" s="629">
        <v>270</v>
      </c>
    </row>
    <row r="37" spans="1:7" s="42" customFormat="1" ht="19.5" customHeight="1">
      <c r="A37" s="619"/>
      <c r="B37" s="8" t="s">
        <v>695</v>
      </c>
      <c r="C37" s="629">
        <v>2782</v>
      </c>
      <c r="D37" s="629">
        <v>4164</v>
      </c>
      <c r="F37" s="629">
        <v>4009</v>
      </c>
      <c r="G37" s="42">
        <f>D37-F37</f>
        <v>155</v>
      </c>
    </row>
    <row r="38" spans="1:7" s="42" customFormat="1" ht="17.25" customHeight="1">
      <c r="A38" s="619"/>
      <c r="B38" s="8" t="s">
        <v>696</v>
      </c>
      <c r="C38" s="629">
        <v>3528</v>
      </c>
      <c r="D38" s="629">
        <v>4472</v>
      </c>
      <c r="F38" s="629">
        <v>4317</v>
      </c>
      <c r="G38" s="42">
        <f>D38-F38</f>
        <v>155</v>
      </c>
    </row>
    <row r="39" spans="1:7" ht="19.5" customHeight="1">
      <c r="A39" s="619"/>
      <c r="B39" s="8"/>
      <c r="C39" s="629"/>
      <c r="D39" s="629"/>
      <c r="G39" s="563">
        <f>SUM(G37:G38)</f>
        <v>310</v>
      </c>
    </row>
    <row r="40" spans="1:4" s="628" customFormat="1" ht="19.5" customHeight="1">
      <c r="A40" s="625" t="s">
        <v>697</v>
      </c>
      <c r="B40" s="626" t="s">
        <v>698</v>
      </c>
      <c r="C40" s="631">
        <f>SUM(C41:C42)</f>
        <v>0</v>
      </c>
      <c r="D40" s="631">
        <f>SUM(D41:D42)</f>
        <v>0</v>
      </c>
    </row>
    <row r="41" spans="1:4" s="42" customFormat="1" ht="24" customHeight="1">
      <c r="A41" s="619"/>
      <c r="B41" s="8"/>
      <c r="C41" s="621"/>
      <c r="D41" s="621"/>
    </row>
    <row r="42" spans="1:4" s="618" customFormat="1" ht="19.5" customHeight="1">
      <c r="A42" s="632"/>
      <c r="B42" s="8"/>
      <c r="C42" s="624"/>
      <c r="D42" s="624"/>
    </row>
    <row r="43" spans="1:4" s="628" customFormat="1" ht="19.5" customHeight="1">
      <c r="A43" s="625" t="s">
        <v>699</v>
      </c>
      <c r="B43" s="626" t="s">
        <v>700</v>
      </c>
      <c r="C43" s="627"/>
      <c r="D43" s="627"/>
    </row>
    <row r="44" spans="1:4" ht="12.75">
      <c r="A44" s="622" t="s">
        <v>96</v>
      </c>
      <c r="B44" s="633" t="s">
        <v>701</v>
      </c>
      <c r="C44" s="634">
        <f>C45+C47+C53+C60+C57</f>
        <v>116981</v>
      </c>
      <c r="D44" s="634">
        <f>D45+D47+D53+D60+D57</f>
        <v>12000</v>
      </c>
    </row>
    <row r="45" spans="1:4" ht="19.5" customHeight="1">
      <c r="A45" s="625" t="s">
        <v>702</v>
      </c>
      <c r="B45" s="635" t="s">
        <v>675</v>
      </c>
      <c r="C45" s="636"/>
      <c r="D45" s="636"/>
    </row>
    <row r="46" spans="1:4" ht="19.5" customHeight="1">
      <c r="A46" s="619"/>
      <c r="B46" s="8"/>
      <c r="C46" s="621"/>
      <c r="D46" s="621"/>
    </row>
    <row r="47" spans="1:4" ht="19.5" customHeight="1">
      <c r="A47" s="625" t="s">
        <v>703</v>
      </c>
      <c r="B47" s="635" t="s">
        <v>704</v>
      </c>
      <c r="C47" s="636">
        <f>SUM(C48:C52)</f>
        <v>102181</v>
      </c>
      <c r="D47" s="636">
        <f>SUM(D48:D52)</f>
        <v>0</v>
      </c>
    </row>
    <row r="48" spans="1:4" ht="19.5" customHeight="1">
      <c r="A48" s="625"/>
      <c r="B48" s="484" t="s">
        <v>705</v>
      </c>
      <c r="C48" s="624">
        <v>59996</v>
      </c>
      <c r="D48" s="624"/>
    </row>
    <row r="49" spans="1:4" ht="19.5" customHeight="1">
      <c r="A49" s="625"/>
      <c r="B49" s="484" t="s">
        <v>706</v>
      </c>
      <c r="C49" s="624">
        <v>42185</v>
      </c>
      <c r="D49" s="624"/>
    </row>
    <row r="50" spans="1:4" ht="19.5" customHeight="1">
      <c r="A50" s="625"/>
      <c r="B50" s="8"/>
      <c r="C50" s="624"/>
      <c r="D50" s="624"/>
    </row>
    <row r="51" spans="1:4" ht="19.5" customHeight="1">
      <c r="A51" s="625"/>
      <c r="B51" s="8"/>
      <c r="C51" s="624"/>
      <c r="D51" s="624"/>
    </row>
    <row r="52" spans="1:4" ht="19.5" customHeight="1">
      <c r="A52" s="625"/>
      <c r="B52" s="623"/>
      <c r="C52" s="624"/>
      <c r="D52" s="624"/>
    </row>
    <row r="53" spans="1:4" ht="18.75" customHeight="1">
      <c r="A53" s="625" t="s">
        <v>707</v>
      </c>
      <c r="B53" s="635" t="s">
        <v>682</v>
      </c>
      <c r="C53" s="636">
        <f>C54+C55</f>
        <v>14800</v>
      </c>
      <c r="D53" s="636">
        <f>D54+D55</f>
        <v>12000</v>
      </c>
    </row>
    <row r="54" spans="1:4" ht="19.5" customHeight="1">
      <c r="A54" s="619"/>
      <c r="B54" s="637" t="s">
        <v>708</v>
      </c>
      <c r="C54" s="624">
        <v>14800</v>
      </c>
      <c r="D54" s="624">
        <v>12000</v>
      </c>
    </row>
    <row r="55" spans="1:4" ht="19.5" customHeight="1">
      <c r="A55" s="619"/>
      <c r="B55" s="484"/>
      <c r="C55" s="629"/>
      <c r="D55" s="624"/>
    </row>
    <row r="56" spans="1:4" ht="19.5" customHeight="1">
      <c r="A56" s="619"/>
      <c r="B56" s="637"/>
      <c r="C56" s="624"/>
      <c r="D56" s="624"/>
    </row>
    <row r="57" spans="1:4" ht="18.75" customHeight="1">
      <c r="A57" s="625" t="s">
        <v>709</v>
      </c>
      <c r="B57" s="635" t="s">
        <v>710</v>
      </c>
      <c r="C57" s="636">
        <f>C58+C59</f>
        <v>0</v>
      </c>
      <c r="D57" s="636">
        <f>D58+D59</f>
        <v>0</v>
      </c>
    </row>
    <row r="58" spans="1:4" ht="19.5" customHeight="1">
      <c r="A58" s="619"/>
      <c r="B58" s="637"/>
      <c r="C58" s="624"/>
      <c r="D58" s="624"/>
    </row>
    <row r="59" spans="1:4" ht="19.5" customHeight="1">
      <c r="A59" s="638"/>
      <c r="B59" s="484"/>
      <c r="C59" s="624"/>
      <c r="D59" s="624"/>
    </row>
    <row r="60" spans="1:4" ht="19.5" customHeight="1">
      <c r="A60" s="625" t="s">
        <v>711</v>
      </c>
      <c r="B60" s="635" t="s">
        <v>712</v>
      </c>
      <c r="C60" s="636">
        <f>SUM(C61:C61)</f>
        <v>0</v>
      </c>
      <c r="D60" s="636">
        <f>SUM(D61:D61)</f>
        <v>0</v>
      </c>
    </row>
    <row r="61" spans="1:4" s="42" customFormat="1" ht="19.5" customHeight="1">
      <c r="A61" s="619"/>
      <c r="B61" s="8" t="s">
        <v>713</v>
      </c>
      <c r="C61" s="621"/>
      <c r="D61" s="621"/>
    </row>
    <row r="62" spans="1:4" ht="22.5" customHeight="1">
      <c r="A62" s="611" t="s">
        <v>290</v>
      </c>
      <c r="B62" s="639" t="s">
        <v>714</v>
      </c>
      <c r="C62" s="613">
        <f>SUM(C63:C65)</f>
        <v>7700</v>
      </c>
      <c r="D62" s="613">
        <f>SUM(D63:D65)</f>
        <v>7700</v>
      </c>
    </row>
    <row r="63" spans="1:4" ht="18.75" customHeight="1">
      <c r="A63" s="619"/>
      <c r="B63" s="8" t="s">
        <v>715</v>
      </c>
      <c r="C63" s="621">
        <v>7700</v>
      </c>
      <c r="D63" s="621">
        <v>7700</v>
      </c>
    </row>
    <row r="64" spans="1:4" ht="18.75" customHeight="1">
      <c r="A64" s="619"/>
      <c r="B64" s="8"/>
      <c r="C64" s="621"/>
      <c r="D64" s="621"/>
    </row>
    <row r="65" spans="1:4" ht="24" customHeight="1">
      <c r="A65" s="619"/>
      <c r="B65" s="8"/>
      <c r="C65" s="621"/>
      <c r="D65" s="621"/>
    </row>
    <row r="66" spans="1:4" ht="22.5">
      <c r="A66" s="611" t="s">
        <v>291</v>
      </c>
      <c r="B66" s="639" t="s">
        <v>716</v>
      </c>
      <c r="C66" s="613">
        <f>SUM(C67:C68)</f>
        <v>0</v>
      </c>
      <c r="D66" s="613">
        <f>SUM(D67:D68)</f>
        <v>2546</v>
      </c>
    </row>
    <row r="67" spans="1:4" s="42" customFormat="1" ht="19.5" customHeight="1">
      <c r="A67" s="619"/>
      <c r="B67" s="637" t="s">
        <v>828</v>
      </c>
      <c r="C67" s="64"/>
      <c r="D67" s="64">
        <v>746</v>
      </c>
    </row>
    <row r="68" spans="1:4" s="42" customFormat="1" ht="19.5" customHeight="1">
      <c r="A68" s="619"/>
      <c r="B68" s="637" t="s">
        <v>918</v>
      </c>
      <c r="C68" s="64"/>
      <c r="D68" s="64">
        <v>1800</v>
      </c>
    </row>
    <row r="69" spans="1:4" ht="25.5" customHeight="1">
      <c r="A69" s="640" t="s">
        <v>23</v>
      </c>
      <c r="B69" s="640" t="s">
        <v>717</v>
      </c>
      <c r="C69" s="641">
        <f>C4+C44+C62+C66</f>
        <v>222653</v>
      </c>
      <c r="D69" s="641">
        <f>D4+D44+D62+D66</f>
        <v>118396</v>
      </c>
    </row>
    <row r="70" spans="3:4" ht="19.5" customHeight="1">
      <c r="C70" s="644"/>
      <c r="D70" s="644"/>
    </row>
    <row r="71" spans="3:4" ht="19.5" customHeight="1">
      <c r="C71" s="644"/>
      <c r="D71" s="644"/>
    </row>
    <row r="72" spans="3:4" ht="19.5" customHeight="1">
      <c r="C72" s="644"/>
      <c r="D72" s="644"/>
    </row>
    <row r="73" spans="3:4" ht="19.5" customHeight="1">
      <c r="C73" s="644"/>
      <c r="D73" s="644"/>
    </row>
    <row r="74" spans="3:4" ht="19.5" customHeight="1">
      <c r="C74" s="644"/>
      <c r="D74" s="644"/>
    </row>
    <row r="75" spans="3:4" ht="19.5" customHeight="1">
      <c r="C75" s="644"/>
      <c r="D75" s="644"/>
    </row>
    <row r="76" spans="3:4" ht="19.5" customHeight="1">
      <c r="C76" s="644"/>
      <c r="D76" s="644"/>
    </row>
    <row r="77" spans="3:4" ht="19.5" customHeight="1">
      <c r="C77" s="644"/>
      <c r="D77" s="644"/>
    </row>
    <row r="78" spans="3:4" ht="19.5" customHeight="1">
      <c r="C78" s="644"/>
      <c r="D78" s="644"/>
    </row>
    <row r="79" spans="3:4" ht="19.5" customHeight="1">
      <c r="C79" s="644"/>
      <c r="D79" s="644"/>
    </row>
    <row r="80" spans="3:4" ht="19.5" customHeight="1">
      <c r="C80" s="644"/>
      <c r="D80" s="644"/>
    </row>
    <row r="81" spans="2:4" ht="19.5" customHeight="1">
      <c r="B81" s="645"/>
      <c r="C81" s="644"/>
      <c r="D81" s="644"/>
    </row>
    <row r="82" spans="2:4" ht="19.5" customHeight="1">
      <c r="B82" s="645"/>
      <c r="C82" s="644"/>
      <c r="D82" s="644"/>
    </row>
    <row r="83" spans="2:4" ht="19.5" customHeight="1">
      <c r="B83" s="645"/>
      <c r="C83" s="644"/>
      <c r="D83" s="644"/>
    </row>
    <row r="84" spans="2:4" ht="19.5" customHeight="1">
      <c r="B84" s="645"/>
      <c r="C84" s="644"/>
      <c r="D84" s="644"/>
    </row>
    <row r="85" spans="2:4" ht="19.5" customHeight="1">
      <c r="B85" s="645"/>
      <c r="C85" s="644"/>
      <c r="D85" s="644"/>
    </row>
    <row r="86" spans="2:4" ht="19.5" customHeight="1">
      <c r="B86" s="645"/>
      <c r="C86" s="644"/>
      <c r="D86" s="644"/>
    </row>
    <row r="87" spans="2:4" ht="19.5" customHeight="1">
      <c r="B87" s="645"/>
      <c r="C87" s="644"/>
      <c r="D87" s="644"/>
    </row>
    <row r="88" spans="2:4" ht="19.5" customHeight="1">
      <c r="B88" s="645"/>
      <c r="C88" s="644"/>
      <c r="D88" s="644"/>
    </row>
    <row r="89" spans="2:4" ht="19.5" customHeight="1">
      <c r="B89" s="645"/>
      <c r="C89" s="644"/>
      <c r="D89" s="644"/>
    </row>
    <row r="90" spans="2:4" ht="19.5" customHeight="1">
      <c r="B90" s="645"/>
      <c r="C90" s="644"/>
      <c r="D90" s="644"/>
    </row>
    <row r="91" spans="2:4" ht="19.5" customHeight="1">
      <c r="B91" s="645"/>
      <c r="C91" s="644"/>
      <c r="D91" s="644"/>
    </row>
    <row r="92" spans="2:4" ht="19.5" customHeight="1">
      <c r="B92" s="645"/>
      <c r="C92" s="644"/>
      <c r="D92" s="644"/>
    </row>
    <row r="93" spans="2:4" ht="19.5" customHeight="1">
      <c r="B93" s="645"/>
      <c r="C93" s="644"/>
      <c r="D93" s="644"/>
    </row>
    <row r="94" spans="2:4" ht="19.5" customHeight="1">
      <c r="B94" s="645"/>
      <c r="C94" s="644"/>
      <c r="D94" s="644"/>
    </row>
    <row r="95" spans="2:4" ht="19.5" customHeight="1">
      <c r="B95" s="645"/>
      <c r="C95" s="644"/>
      <c r="D95" s="644"/>
    </row>
    <row r="96" spans="2:4" ht="19.5" customHeight="1">
      <c r="B96" s="645"/>
      <c r="C96" s="644"/>
      <c r="D96" s="644"/>
    </row>
    <row r="97" spans="2:4" ht="19.5" customHeight="1">
      <c r="B97" s="645"/>
      <c r="C97" s="644"/>
      <c r="D97" s="644"/>
    </row>
    <row r="98" spans="2:4" ht="19.5" customHeight="1">
      <c r="B98" s="645"/>
      <c r="C98" s="644"/>
      <c r="D98" s="644"/>
    </row>
    <row r="99" spans="2:4" ht="19.5" customHeight="1">
      <c r="B99" s="645"/>
      <c r="C99" s="644"/>
      <c r="D99" s="644"/>
    </row>
    <row r="100" spans="2:4" ht="19.5" customHeight="1">
      <c r="B100" s="645"/>
      <c r="C100" s="644"/>
      <c r="D100" s="644"/>
    </row>
    <row r="101" spans="2:4" ht="19.5" customHeight="1">
      <c r="B101" s="645"/>
      <c r="C101" s="644"/>
      <c r="D101" s="644"/>
    </row>
    <row r="102" ht="19.5" customHeight="1">
      <c r="B102" s="645"/>
    </row>
    <row r="103" ht="19.5" customHeight="1">
      <c r="B103" s="645"/>
    </row>
    <row r="104" ht="19.5" customHeight="1">
      <c r="B104" s="645"/>
    </row>
    <row r="105" ht="19.5" customHeight="1">
      <c r="B105" s="645"/>
    </row>
    <row r="106" ht="19.5" customHeight="1">
      <c r="B106" s="645"/>
    </row>
    <row r="107" ht="19.5" customHeight="1">
      <c r="B107" s="645"/>
    </row>
    <row r="108" ht="19.5" customHeight="1">
      <c r="B108" s="645"/>
    </row>
    <row r="109" ht="19.5" customHeight="1">
      <c r="B109" s="645"/>
    </row>
    <row r="110" ht="19.5" customHeight="1">
      <c r="B110" s="645"/>
    </row>
    <row r="111" ht="19.5" customHeight="1">
      <c r="B111" s="6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&amp;R8. tájékoztató a 3/2016.(III.5)
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H63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6.125" style="647" customWidth="1"/>
    <col min="2" max="2" width="71.00390625" style="647" customWidth="1"/>
    <col min="3" max="4" width="14.50390625" style="647" customWidth="1"/>
    <col min="5" max="34" width="9.375" style="646" customWidth="1"/>
    <col min="35" max="16384" width="9.375" style="647" customWidth="1"/>
  </cols>
  <sheetData>
    <row r="1" spans="1:4" ht="30" customHeight="1">
      <c r="A1" s="812" t="s">
        <v>718</v>
      </c>
      <c r="B1" s="813"/>
      <c r="C1" s="813"/>
      <c r="D1" s="813"/>
    </row>
    <row r="2" spans="1:4" ht="45">
      <c r="A2" s="648" t="s">
        <v>719</v>
      </c>
      <c r="B2" s="648" t="s">
        <v>62</v>
      </c>
      <c r="C2" s="708" t="s">
        <v>720</v>
      </c>
      <c r="D2" s="648" t="s">
        <v>907</v>
      </c>
    </row>
    <row r="3" spans="1:4" ht="30" customHeight="1">
      <c r="A3" s="648">
        <v>1</v>
      </c>
      <c r="B3" s="648">
        <v>2</v>
      </c>
      <c r="C3" s="708">
        <v>3</v>
      </c>
      <c r="D3" s="648">
        <v>4</v>
      </c>
    </row>
    <row r="4" spans="1:4" ht="30" customHeight="1">
      <c r="A4" s="649"/>
      <c r="B4" s="650" t="s">
        <v>909</v>
      </c>
      <c r="C4" s="649"/>
      <c r="D4" s="649"/>
    </row>
    <row r="5" spans="1:4" ht="30" customHeight="1">
      <c r="A5" s="651" t="s">
        <v>18</v>
      </c>
      <c r="B5" s="652" t="s">
        <v>721</v>
      </c>
      <c r="C5" s="653"/>
      <c r="D5" s="653"/>
    </row>
    <row r="6" spans="1:4" ht="30" customHeight="1">
      <c r="A6" s="651" t="s">
        <v>19</v>
      </c>
      <c r="B6" s="652" t="s">
        <v>722</v>
      </c>
      <c r="C6" s="653"/>
      <c r="D6" s="653"/>
    </row>
    <row r="7" spans="1:4" ht="30" customHeight="1">
      <c r="A7" s="651" t="s">
        <v>20</v>
      </c>
      <c r="B7" s="652" t="s">
        <v>723</v>
      </c>
      <c r="C7" s="653">
        <v>3600</v>
      </c>
      <c r="D7" s="653">
        <v>3600</v>
      </c>
    </row>
    <row r="8" spans="1:4" ht="30" customHeight="1">
      <c r="A8" s="651" t="s">
        <v>21</v>
      </c>
      <c r="B8" s="652" t="s">
        <v>724</v>
      </c>
      <c r="C8" s="653"/>
      <c r="D8" s="653"/>
    </row>
    <row r="9" spans="1:4" ht="30" customHeight="1">
      <c r="A9" s="651" t="s">
        <v>22</v>
      </c>
      <c r="B9" s="652" t="s">
        <v>725</v>
      </c>
      <c r="C9" s="653"/>
      <c r="D9" s="653"/>
    </row>
    <row r="10" spans="1:4" ht="30" customHeight="1">
      <c r="A10" s="651" t="s">
        <v>23</v>
      </c>
      <c r="B10" s="652" t="s">
        <v>726</v>
      </c>
      <c r="C10" s="653"/>
      <c r="D10" s="653"/>
    </row>
    <row r="11" spans="1:4" ht="30" customHeight="1">
      <c r="A11" s="651" t="s">
        <v>24</v>
      </c>
      <c r="B11" s="652" t="s">
        <v>727</v>
      </c>
      <c r="C11" s="653"/>
      <c r="D11" s="653"/>
    </row>
    <row r="12" spans="1:4" ht="30" customHeight="1">
      <c r="A12" s="651" t="s">
        <v>25</v>
      </c>
      <c r="B12" s="652" t="s">
        <v>728</v>
      </c>
      <c r="C12" s="653"/>
      <c r="D12" s="653"/>
    </row>
    <row r="13" spans="1:4" ht="30" customHeight="1">
      <c r="A13" s="651" t="s">
        <v>26</v>
      </c>
      <c r="B13" s="652" t="s">
        <v>729</v>
      </c>
      <c r="C13" s="653"/>
      <c r="D13" s="653"/>
    </row>
    <row r="14" spans="1:4" ht="30" customHeight="1">
      <c r="A14" s="651" t="s">
        <v>27</v>
      </c>
      <c r="B14" s="654" t="s">
        <v>730</v>
      </c>
      <c r="C14" s="656">
        <f>SUM(C5:C13)</f>
        <v>3600</v>
      </c>
      <c r="D14" s="656">
        <f>SUM(D5:D13)</f>
        <v>3600</v>
      </c>
    </row>
    <row r="15" spans="1:4" ht="30" customHeight="1">
      <c r="A15" s="651" t="s">
        <v>28</v>
      </c>
      <c r="B15" s="652" t="s">
        <v>731</v>
      </c>
      <c r="C15" s="653"/>
      <c r="D15" s="653"/>
    </row>
    <row r="16" spans="1:4" ht="30" customHeight="1">
      <c r="A16" s="651" t="s">
        <v>29</v>
      </c>
      <c r="B16" s="652" t="s">
        <v>732</v>
      </c>
      <c r="C16" s="653"/>
      <c r="D16" s="653"/>
    </row>
    <row r="17" spans="1:4" ht="30" customHeight="1">
      <c r="A17" s="651" t="s">
        <v>30</v>
      </c>
      <c r="B17" s="652" t="s">
        <v>733</v>
      </c>
      <c r="C17" s="653"/>
      <c r="D17" s="653"/>
    </row>
    <row r="18" spans="1:4" ht="30" customHeight="1">
      <c r="A18" s="651" t="s">
        <v>31</v>
      </c>
      <c r="B18" s="652" t="s">
        <v>734</v>
      </c>
      <c r="C18" s="653">
        <v>350</v>
      </c>
      <c r="D18" s="653"/>
    </row>
    <row r="19" spans="1:4" ht="30" customHeight="1">
      <c r="A19" s="651" t="s">
        <v>32</v>
      </c>
      <c r="B19" s="652" t="s">
        <v>735</v>
      </c>
      <c r="C19" s="653">
        <v>500</v>
      </c>
      <c r="D19" s="653"/>
    </row>
    <row r="20" spans="1:4" ht="30" customHeight="1">
      <c r="A20" s="651" t="s">
        <v>33</v>
      </c>
      <c r="B20" s="652" t="s">
        <v>736</v>
      </c>
      <c r="C20" s="653">
        <v>100</v>
      </c>
      <c r="D20" s="653"/>
    </row>
    <row r="21" spans="1:4" ht="30" customHeight="1">
      <c r="A21" s="651" t="s">
        <v>34</v>
      </c>
      <c r="B21" s="652" t="s">
        <v>737</v>
      </c>
      <c r="C21" s="653">
        <v>600</v>
      </c>
      <c r="D21" s="653"/>
    </row>
    <row r="22" spans="1:4" ht="30" customHeight="1">
      <c r="A22" s="651" t="s">
        <v>35</v>
      </c>
      <c r="B22" s="652" t="s">
        <v>738</v>
      </c>
      <c r="C22" s="653">
        <v>0</v>
      </c>
      <c r="D22" s="653"/>
    </row>
    <row r="23" spans="1:4" ht="30" customHeight="1">
      <c r="A23" s="651" t="s">
        <v>36</v>
      </c>
      <c r="B23" s="654" t="s">
        <v>739</v>
      </c>
      <c r="C23" s="656">
        <f>SUM(C15:C22)</f>
        <v>1550</v>
      </c>
      <c r="D23" s="656">
        <f>SUM(D15:D22)</f>
        <v>0</v>
      </c>
    </row>
    <row r="24" spans="1:4" ht="30" customHeight="1">
      <c r="A24" s="651" t="s">
        <v>37</v>
      </c>
      <c r="B24" s="652" t="s">
        <v>740</v>
      </c>
      <c r="C24" s="653">
        <v>3000</v>
      </c>
      <c r="D24" s="653"/>
    </row>
    <row r="25" spans="1:4" ht="30" customHeight="1">
      <c r="A25" s="651" t="s">
        <v>38</v>
      </c>
      <c r="B25" s="652" t="s">
        <v>741</v>
      </c>
      <c r="C25" s="653">
        <v>2500</v>
      </c>
      <c r="D25" s="653"/>
    </row>
    <row r="26" spans="1:4" ht="30" customHeight="1">
      <c r="A26" s="651" t="s">
        <v>39</v>
      </c>
      <c r="B26" s="654" t="s">
        <v>742</v>
      </c>
      <c r="C26" s="656">
        <f>SUM(C24:C25)</f>
        <v>5500</v>
      </c>
      <c r="D26" s="656">
        <f>SUM(D24:D25)</f>
        <v>0</v>
      </c>
    </row>
    <row r="27" spans="1:4" ht="30" customHeight="1">
      <c r="A27" s="651" t="s">
        <v>40</v>
      </c>
      <c r="B27" s="652" t="s">
        <v>743</v>
      </c>
      <c r="C27" s="653"/>
      <c r="D27" s="653"/>
    </row>
    <row r="28" spans="1:4" ht="30" customHeight="1">
      <c r="A28" s="651" t="s">
        <v>41</v>
      </c>
      <c r="B28" s="652" t="s">
        <v>744</v>
      </c>
      <c r="C28" s="653">
        <v>7000</v>
      </c>
      <c r="D28" s="653"/>
    </row>
    <row r="29" spans="1:4" ht="30" customHeight="1">
      <c r="A29" s="651" t="s">
        <v>42</v>
      </c>
      <c r="B29" s="652" t="s">
        <v>745</v>
      </c>
      <c r="C29" s="653"/>
      <c r="D29" s="653"/>
    </row>
    <row r="30" spans="1:4" ht="30" customHeight="1">
      <c r="A30" s="651" t="s">
        <v>43</v>
      </c>
      <c r="B30" s="652" t="s">
        <v>746</v>
      </c>
      <c r="C30" s="653"/>
      <c r="D30" s="653"/>
    </row>
    <row r="31" spans="1:4" ht="30" customHeight="1">
      <c r="A31" s="651" t="s">
        <v>44</v>
      </c>
      <c r="B31" s="652" t="s">
        <v>747</v>
      </c>
      <c r="C31" s="653"/>
      <c r="D31" s="653"/>
    </row>
    <row r="32" spans="1:4" ht="30" customHeight="1">
      <c r="A32" s="651" t="s">
        <v>45</v>
      </c>
      <c r="B32" s="652" t="s">
        <v>748</v>
      </c>
      <c r="C32" s="653"/>
      <c r="D32" s="653"/>
    </row>
    <row r="33" spans="1:4" ht="30" customHeight="1">
      <c r="A33" s="651" t="s">
        <v>876</v>
      </c>
      <c r="B33" s="652" t="s">
        <v>749</v>
      </c>
      <c r="C33" s="653">
        <v>0</v>
      </c>
      <c r="D33" s="653">
        <v>0</v>
      </c>
    </row>
    <row r="34" spans="1:4" ht="30" customHeight="1">
      <c r="A34" s="651" t="s">
        <v>877</v>
      </c>
      <c r="B34" s="654" t="s">
        <v>750</v>
      </c>
      <c r="C34" s="656">
        <f>SUM(C27:C33)</f>
        <v>7000</v>
      </c>
      <c r="D34" s="656">
        <f>SUM(D27:D33)</f>
        <v>0</v>
      </c>
    </row>
    <row r="35" spans="1:4" ht="30" customHeight="1">
      <c r="A35" s="651" t="s">
        <v>878</v>
      </c>
      <c r="B35" s="652" t="s">
        <v>751</v>
      </c>
      <c r="C35" s="653"/>
      <c r="D35" s="653"/>
    </row>
    <row r="36" spans="1:4" ht="30" customHeight="1">
      <c r="A36" s="651" t="s">
        <v>879</v>
      </c>
      <c r="B36" s="652" t="s">
        <v>752</v>
      </c>
      <c r="C36" s="653"/>
      <c r="D36" s="653"/>
    </row>
    <row r="37" spans="1:4" ht="30" customHeight="1">
      <c r="A37" s="651" t="s">
        <v>880</v>
      </c>
      <c r="B37" s="652" t="s">
        <v>753</v>
      </c>
      <c r="C37" s="653"/>
      <c r="D37" s="653"/>
    </row>
    <row r="38" spans="1:4" ht="30" customHeight="1">
      <c r="A38" s="651" t="s">
        <v>881</v>
      </c>
      <c r="B38" s="654" t="s">
        <v>754</v>
      </c>
      <c r="C38" s="656"/>
      <c r="D38" s="656"/>
    </row>
    <row r="39" spans="1:4" ht="30" customHeight="1">
      <c r="A39" s="651" t="s">
        <v>882</v>
      </c>
      <c r="B39" s="652" t="s">
        <v>755</v>
      </c>
      <c r="C39" s="653"/>
      <c r="D39" s="653"/>
    </row>
    <row r="40" spans="1:4" ht="30" customHeight="1">
      <c r="A40" s="651" t="s">
        <v>883</v>
      </c>
      <c r="B40" s="652" t="s">
        <v>756</v>
      </c>
      <c r="C40" s="653"/>
      <c r="D40" s="653"/>
    </row>
    <row r="41" spans="1:4" ht="30" customHeight="1">
      <c r="A41" s="651" t="s">
        <v>884</v>
      </c>
      <c r="B41" s="652" t="s">
        <v>757</v>
      </c>
      <c r="C41" s="653"/>
      <c r="D41" s="653"/>
    </row>
    <row r="42" spans="1:4" ht="30" customHeight="1">
      <c r="A42" s="651" t="s">
        <v>885</v>
      </c>
      <c r="B42" s="652" t="s">
        <v>758</v>
      </c>
      <c r="C42" s="653"/>
      <c r="D42" s="653"/>
    </row>
    <row r="43" spans="1:4" ht="30" customHeight="1">
      <c r="A43" s="651" t="s">
        <v>886</v>
      </c>
      <c r="B43" s="652" t="s">
        <v>759</v>
      </c>
      <c r="C43" s="653"/>
      <c r="D43" s="653"/>
    </row>
    <row r="44" spans="1:4" ht="30" customHeight="1">
      <c r="A44" s="651" t="s">
        <v>887</v>
      </c>
      <c r="B44" s="657" t="s">
        <v>908</v>
      </c>
      <c r="C44" s="653"/>
      <c r="D44" s="653"/>
    </row>
    <row r="45" spans="1:4" ht="30" customHeight="1">
      <c r="A45" s="651" t="s">
        <v>888</v>
      </c>
      <c r="B45" s="652" t="s">
        <v>760</v>
      </c>
      <c r="C45" s="653">
        <v>3500</v>
      </c>
      <c r="D45" s="653">
        <v>6000</v>
      </c>
    </row>
    <row r="46" spans="1:4" ht="30" customHeight="1">
      <c r="A46" s="651" t="s">
        <v>889</v>
      </c>
      <c r="B46" s="652" t="s">
        <v>875</v>
      </c>
      <c r="C46" s="653">
        <v>3200</v>
      </c>
      <c r="D46" s="653">
        <v>4000</v>
      </c>
    </row>
    <row r="47" spans="1:4" ht="30" customHeight="1">
      <c r="A47" s="651" t="s">
        <v>890</v>
      </c>
      <c r="B47" s="652" t="s">
        <v>867</v>
      </c>
      <c r="C47" s="653"/>
      <c r="D47" s="653">
        <v>811</v>
      </c>
    </row>
    <row r="48" spans="1:4" ht="30" customHeight="1">
      <c r="A48" s="651" t="s">
        <v>891</v>
      </c>
      <c r="B48" s="652" t="s">
        <v>874</v>
      </c>
      <c r="C48" s="653">
        <v>2400</v>
      </c>
      <c r="D48" s="653">
        <v>3000</v>
      </c>
    </row>
    <row r="49" spans="1:4" ht="30" customHeight="1">
      <c r="A49" s="651" t="s">
        <v>892</v>
      </c>
      <c r="B49" s="652" t="s">
        <v>869</v>
      </c>
      <c r="C49" s="653">
        <v>300</v>
      </c>
      <c r="D49" s="653"/>
    </row>
    <row r="50" spans="1:4" ht="30" customHeight="1">
      <c r="A50" s="651" t="s">
        <v>893</v>
      </c>
      <c r="B50" s="652" t="s">
        <v>868</v>
      </c>
      <c r="C50" s="653">
        <v>500</v>
      </c>
      <c r="D50" s="653">
        <v>1000</v>
      </c>
    </row>
    <row r="51" spans="1:4" ht="30" customHeight="1">
      <c r="A51" s="651" t="s">
        <v>894</v>
      </c>
      <c r="B51" s="652" t="s">
        <v>761</v>
      </c>
      <c r="C51" s="653">
        <v>1600</v>
      </c>
      <c r="D51" s="653">
        <v>1600</v>
      </c>
    </row>
    <row r="52" spans="1:4" ht="30" customHeight="1">
      <c r="A52" s="651" t="s">
        <v>895</v>
      </c>
      <c r="B52" s="652" t="s">
        <v>870</v>
      </c>
      <c r="C52" s="653">
        <v>500</v>
      </c>
      <c r="D52" s="653">
        <v>250</v>
      </c>
    </row>
    <row r="53" spans="1:4" ht="30" customHeight="1">
      <c r="A53" s="651" t="s">
        <v>896</v>
      </c>
      <c r="B53" s="652" t="s">
        <v>871</v>
      </c>
      <c r="C53" s="653">
        <v>500</v>
      </c>
      <c r="D53" s="653"/>
    </row>
    <row r="54" spans="1:4" ht="30" customHeight="1">
      <c r="A54" s="651" t="s">
        <v>897</v>
      </c>
      <c r="B54" s="652" t="s">
        <v>762</v>
      </c>
      <c r="C54" s="653">
        <v>4014</v>
      </c>
      <c r="D54" s="653">
        <v>4014</v>
      </c>
    </row>
    <row r="55" spans="1:4" ht="30" customHeight="1">
      <c r="A55" s="651" t="s">
        <v>898</v>
      </c>
      <c r="B55" s="652" t="s">
        <v>872</v>
      </c>
      <c r="C55" s="653">
        <v>500</v>
      </c>
      <c r="D55" s="653">
        <v>300</v>
      </c>
    </row>
    <row r="56" spans="1:4" ht="30" customHeight="1">
      <c r="A56" s="651" t="s">
        <v>899</v>
      </c>
      <c r="B56" s="652" t="s">
        <v>763</v>
      </c>
      <c r="C56" s="653">
        <v>150</v>
      </c>
      <c r="D56" s="653">
        <v>160</v>
      </c>
    </row>
    <row r="57" spans="1:4" ht="30" customHeight="1">
      <c r="A57" s="651" t="s">
        <v>900</v>
      </c>
      <c r="B57" s="652" t="s">
        <v>873</v>
      </c>
      <c r="C57" s="653">
        <v>1400</v>
      </c>
      <c r="D57" s="653">
        <v>1200</v>
      </c>
    </row>
    <row r="58" spans="1:4" ht="30" customHeight="1">
      <c r="A58" s="651" t="s">
        <v>901</v>
      </c>
      <c r="B58" s="652" t="s">
        <v>865</v>
      </c>
      <c r="C58" s="653"/>
      <c r="D58" s="653">
        <v>250</v>
      </c>
    </row>
    <row r="59" spans="1:4" ht="30" customHeight="1">
      <c r="A59" s="651" t="s">
        <v>902</v>
      </c>
      <c r="B59" s="652" t="s">
        <v>866</v>
      </c>
      <c r="C59" s="653"/>
      <c r="D59" s="653">
        <v>220</v>
      </c>
    </row>
    <row r="60" spans="1:4" ht="30" customHeight="1">
      <c r="A60" s="651" t="s">
        <v>903</v>
      </c>
      <c r="B60" s="652"/>
      <c r="C60" s="653"/>
      <c r="D60" s="653"/>
    </row>
    <row r="61" spans="1:4" ht="30" customHeight="1">
      <c r="A61" s="651" t="s">
        <v>904</v>
      </c>
      <c r="B61" s="652"/>
      <c r="C61" s="653"/>
      <c r="D61" s="653"/>
    </row>
    <row r="62" spans="1:4" ht="30" customHeight="1">
      <c r="A62" s="651" t="s">
        <v>905</v>
      </c>
      <c r="B62" s="654" t="s">
        <v>764</v>
      </c>
      <c r="C62" s="655">
        <f>SUM(C45:C61)</f>
        <v>18564</v>
      </c>
      <c r="D62" s="655">
        <f>SUM(D45:D61)</f>
        <v>22805</v>
      </c>
    </row>
    <row r="63" spans="1:34" s="660" customFormat="1" ht="30" customHeight="1">
      <c r="A63" s="651" t="s">
        <v>906</v>
      </c>
      <c r="B63" s="658" t="s">
        <v>765</v>
      </c>
      <c r="C63" s="659">
        <f>C14+C23+C26+C34+C62</f>
        <v>36214</v>
      </c>
      <c r="D63" s="659">
        <f>D14+D23+D26+D34+D62</f>
        <v>26405</v>
      </c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646"/>
      <c r="AC63" s="646"/>
      <c r="AD63" s="646"/>
      <c r="AE63" s="646"/>
      <c r="AF63" s="646"/>
      <c r="AG63" s="646"/>
      <c r="AH63" s="646"/>
    </row>
    <row r="64" s="646" customFormat="1" ht="30" customHeight="1"/>
    <row r="65" s="646" customFormat="1" ht="30" customHeight="1"/>
    <row r="66" s="646" customFormat="1" ht="30" customHeight="1"/>
    <row r="67" s="646" customFormat="1" ht="30" customHeight="1"/>
    <row r="68" s="646" customFormat="1" ht="30" customHeight="1"/>
    <row r="69" s="646" customFormat="1" ht="30" customHeight="1"/>
    <row r="70" s="646" customFormat="1" ht="30" customHeight="1"/>
    <row r="71" s="646" customFormat="1" ht="30" customHeight="1"/>
    <row r="72" s="646" customFormat="1" ht="30" customHeight="1"/>
    <row r="73" s="646" customFormat="1" ht="30" customHeight="1"/>
    <row r="74" s="646" customFormat="1" ht="30" customHeight="1"/>
    <row r="75" s="646" customFormat="1" ht="30" customHeight="1"/>
    <row r="76" s="646" customFormat="1" ht="30" customHeight="1"/>
    <row r="77" s="646" customFormat="1" ht="30" customHeight="1"/>
    <row r="78" s="646" customFormat="1" ht="30" customHeight="1"/>
    <row r="79" s="646" customFormat="1" ht="30" customHeight="1"/>
    <row r="80" s="646" customFormat="1" ht="30" customHeight="1"/>
    <row r="81" s="646" customFormat="1" ht="30" customHeight="1"/>
    <row r="82" s="646" customFormat="1" ht="30" customHeight="1"/>
    <row r="83" s="646" customFormat="1" ht="30" customHeight="1"/>
    <row r="84" s="646" customFormat="1" ht="30" customHeight="1"/>
    <row r="85" s="646" customFormat="1" ht="30" customHeight="1"/>
    <row r="86" s="646" customFormat="1" ht="30" customHeight="1"/>
    <row r="87" s="646" customFormat="1" ht="30" customHeight="1"/>
    <row r="88" s="646" customFormat="1" ht="30" customHeight="1"/>
    <row r="89" s="646" customFormat="1" ht="30" customHeight="1"/>
    <row r="90" s="646" customFormat="1" ht="30" customHeight="1"/>
    <row r="91" s="646" customFormat="1" ht="30" customHeight="1"/>
    <row r="92" s="646" customFormat="1" ht="30" customHeight="1"/>
    <row r="93" s="646" customFormat="1" ht="30" customHeight="1"/>
    <row r="94" s="646" customFormat="1" ht="30" customHeight="1"/>
    <row r="95" s="646" customFormat="1" ht="30" customHeight="1"/>
    <row r="96" s="646" customFormat="1" ht="30" customHeight="1"/>
    <row r="97" s="646" customFormat="1" ht="30" customHeight="1"/>
    <row r="98" s="646" customFormat="1" ht="30" customHeight="1"/>
    <row r="99" s="646" customFormat="1" ht="30" customHeight="1"/>
    <row r="100" s="646" customFormat="1" ht="30" customHeight="1"/>
    <row r="101" s="646" customFormat="1" ht="30" customHeight="1"/>
    <row r="102" s="646" customFormat="1" ht="30" customHeight="1"/>
    <row r="103" s="646" customFormat="1" ht="30" customHeight="1"/>
    <row r="104" s="646" customFormat="1" ht="30" customHeight="1"/>
    <row r="105" s="646" customFormat="1" ht="30" customHeight="1"/>
    <row r="106" s="646" customFormat="1" ht="30" customHeight="1"/>
    <row r="107" s="646" customFormat="1" ht="30" customHeight="1"/>
    <row r="108" s="646" customFormat="1" ht="30" customHeight="1"/>
    <row r="109" s="646" customFormat="1" ht="30" customHeight="1"/>
    <row r="110" s="646" customFormat="1" ht="30" customHeight="1"/>
    <row r="111" s="646" customFormat="1" ht="30" customHeight="1"/>
    <row r="112" s="646" customFormat="1" ht="30" customHeight="1"/>
    <row r="113" s="646" customFormat="1" ht="30" customHeight="1"/>
    <row r="114" s="646" customFormat="1" ht="30" customHeight="1"/>
    <row r="115" s="646" customFormat="1" ht="30" customHeight="1"/>
    <row r="116" s="646" customFormat="1" ht="30" customHeight="1"/>
    <row r="117" s="646" customFormat="1" ht="30" customHeight="1"/>
    <row r="118" s="646" customFormat="1" ht="30" customHeight="1"/>
    <row r="119" s="646" customFormat="1" ht="30" customHeight="1"/>
    <row r="120" s="646" customFormat="1" ht="30" customHeight="1"/>
    <row r="121" s="646" customFormat="1" ht="30" customHeight="1"/>
    <row r="122" s="646" customFormat="1" ht="30" customHeight="1"/>
    <row r="123" s="646" customFormat="1" ht="30" customHeight="1"/>
    <row r="124" s="646" customFormat="1" ht="30" customHeight="1"/>
    <row r="125" s="646" customFormat="1" ht="30" customHeight="1"/>
    <row r="126" s="646" customFormat="1" ht="30" customHeight="1"/>
    <row r="127" s="646" customFormat="1" ht="30" customHeight="1"/>
    <row r="128" s="646" customFormat="1" ht="30" customHeight="1"/>
    <row r="129" s="646" customFormat="1" ht="30" customHeight="1"/>
    <row r="130" s="646" customFormat="1" ht="30" customHeight="1"/>
    <row r="131" s="646" customFormat="1" ht="30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2" r:id="rId1"/>
  <headerFooter>
    <oddHeader>&amp;R9. tájékoztató a 3/2016.(III.5.) 
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69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5.50390625" style="680" customWidth="1"/>
    <col min="2" max="2" width="12.625" style="680" customWidth="1"/>
    <col min="3" max="3" width="54.00390625" style="680" customWidth="1"/>
    <col min="4" max="4" width="13.875" style="681" customWidth="1"/>
  </cols>
  <sheetData>
    <row r="1" spans="1:4" ht="12.75">
      <c r="A1" s="661"/>
      <c r="B1" s="661"/>
      <c r="C1" s="662" t="s">
        <v>766</v>
      </c>
      <c r="D1" s="663" t="s">
        <v>912</v>
      </c>
    </row>
    <row r="2" spans="1:5" ht="24.75" customHeight="1">
      <c r="A2" s="664"/>
      <c r="B2" s="664" t="s">
        <v>767</v>
      </c>
      <c r="C2" s="701" t="s">
        <v>768</v>
      </c>
      <c r="D2" s="702">
        <v>1000</v>
      </c>
      <c r="E2" t="s">
        <v>914</v>
      </c>
    </row>
    <row r="3" spans="1:5" ht="24.75" customHeight="1">
      <c r="A3" s="664"/>
      <c r="B3" s="664" t="s">
        <v>767</v>
      </c>
      <c r="C3" s="665" t="s">
        <v>769</v>
      </c>
      <c r="D3" s="702">
        <v>1000</v>
      </c>
      <c r="E3" t="s">
        <v>914</v>
      </c>
    </row>
    <row r="4" spans="1:5" ht="24.75" customHeight="1">
      <c r="A4" s="664"/>
      <c r="B4" s="664" t="s">
        <v>767</v>
      </c>
      <c r="C4" s="665" t="s">
        <v>770</v>
      </c>
      <c r="D4" s="702">
        <v>5000</v>
      </c>
      <c r="E4" t="s">
        <v>914</v>
      </c>
    </row>
    <row r="5" spans="1:5" ht="24.75" customHeight="1">
      <c r="A5" s="664"/>
      <c r="B5" s="664" t="s">
        <v>767</v>
      </c>
      <c r="C5" s="665" t="s">
        <v>771</v>
      </c>
      <c r="D5" s="702">
        <v>1190</v>
      </c>
      <c r="E5" t="s">
        <v>915</v>
      </c>
    </row>
    <row r="6" spans="1:5" ht="24.75" customHeight="1">
      <c r="A6" s="664"/>
      <c r="B6" s="664" t="s">
        <v>767</v>
      </c>
      <c r="C6" s="665" t="s">
        <v>787</v>
      </c>
      <c r="D6" s="702">
        <v>432</v>
      </c>
      <c r="E6" t="s">
        <v>914</v>
      </c>
    </row>
    <row r="7" spans="1:5" ht="24.75" customHeight="1">
      <c r="A7" s="664"/>
      <c r="B7" s="664" t="s">
        <v>767</v>
      </c>
      <c r="C7" s="665" t="s">
        <v>788</v>
      </c>
      <c r="D7" s="702">
        <v>635</v>
      </c>
      <c r="E7" t="s">
        <v>914</v>
      </c>
    </row>
    <row r="8" spans="1:5" ht="24.75" customHeight="1">
      <c r="A8" s="664"/>
      <c r="B8" s="664" t="s">
        <v>767</v>
      </c>
      <c r="C8" s="665" t="s">
        <v>789</v>
      </c>
      <c r="D8" s="702">
        <v>3000</v>
      </c>
      <c r="E8" t="s">
        <v>914</v>
      </c>
    </row>
    <row r="9" spans="1:5" ht="24.75" customHeight="1">
      <c r="A9" s="664"/>
      <c r="B9" s="664" t="s">
        <v>767</v>
      </c>
      <c r="C9" s="665" t="s">
        <v>854</v>
      </c>
      <c r="D9" s="702">
        <v>1128</v>
      </c>
      <c r="E9" t="s">
        <v>915</v>
      </c>
    </row>
    <row r="10" spans="1:5" ht="24.75" customHeight="1">
      <c r="A10" s="664"/>
      <c r="B10" s="664" t="s">
        <v>767</v>
      </c>
      <c r="C10" s="665" t="s">
        <v>772</v>
      </c>
      <c r="D10" s="702">
        <v>4337</v>
      </c>
      <c r="E10" t="s">
        <v>915</v>
      </c>
    </row>
    <row r="11" spans="1:5" ht="24.75" customHeight="1">
      <c r="A11" s="664"/>
      <c r="B11" s="664" t="s">
        <v>767</v>
      </c>
      <c r="C11" s="665" t="s">
        <v>811</v>
      </c>
      <c r="D11" s="702">
        <v>746</v>
      </c>
      <c r="E11" t="s">
        <v>915</v>
      </c>
    </row>
    <row r="12" spans="1:5" ht="12.75">
      <c r="A12" s="664"/>
      <c r="B12" s="664" t="s">
        <v>767</v>
      </c>
      <c r="C12" s="665" t="s">
        <v>794</v>
      </c>
      <c r="D12" s="702">
        <v>15000</v>
      </c>
      <c r="E12" t="s">
        <v>914</v>
      </c>
    </row>
    <row r="13" spans="1:5" ht="12.75">
      <c r="A13" s="664"/>
      <c r="B13" s="664" t="s">
        <v>767</v>
      </c>
      <c r="C13" s="665" t="s">
        <v>799</v>
      </c>
      <c r="D13" s="702">
        <v>10000</v>
      </c>
      <c r="E13" t="s">
        <v>914</v>
      </c>
    </row>
    <row r="14" spans="1:5" ht="12.75">
      <c r="A14" s="664"/>
      <c r="B14" s="664" t="s">
        <v>767</v>
      </c>
      <c r="C14" s="665" t="s">
        <v>812</v>
      </c>
      <c r="D14" s="702">
        <v>16703</v>
      </c>
      <c r="E14" t="s">
        <v>915</v>
      </c>
    </row>
    <row r="15" spans="1:4" ht="12.75">
      <c r="A15" s="664"/>
      <c r="B15" s="664" t="s">
        <v>767</v>
      </c>
      <c r="C15" s="665"/>
      <c r="D15" s="706"/>
    </row>
    <row r="16" spans="1:4" ht="24.75" customHeight="1">
      <c r="A16" s="664"/>
      <c r="B16" s="664" t="s">
        <v>767</v>
      </c>
      <c r="C16" s="665"/>
      <c r="D16" s="666"/>
    </row>
    <row r="17" spans="1:4" ht="24.75" customHeight="1">
      <c r="A17" s="667"/>
      <c r="B17" s="668" t="s">
        <v>767</v>
      </c>
      <c r="C17" s="669" t="s">
        <v>773</v>
      </c>
      <c r="D17" s="670">
        <f>SUM(D2:D16)</f>
        <v>60171</v>
      </c>
    </row>
    <row r="18" spans="1:5" ht="24.75" customHeight="1">
      <c r="A18" s="664"/>
      <c r="B18" s="671" t="s">
        <v>774</v>
      </c>
      <c r="C18" s="672" t="s">
        <v>775</v>
      </c>
      <c r="D18" s="577">
        <v>150</v>
      </c>
      <c r="E18" t="s">
        <v>914</v>
      </c>
    </row>
    <row r="19" spans="1:5" ht="24.75" customHeight="1">
      <c r="A19" s="664"/>
      <c r="B19" s="671" t="s">
        <v>774</v>
      </c>
      <c r="C19" s="664" t="s">
        <v>776</v>
      </c>
      <c r="D19" s="577">
        <v>60</v>
      </c>
      <c r="E19" t="s">
        <v>914</v>
      </c>
    </row>
    <row r="20" spans="1:5" ht="24.75" customHeight="1">
      <c r="A20" s="664"/>
      <c r="B20" s="671" t="s">
        <v>774</v>
      </c>
      <c r="C20" s="664" t="s">
        <v>777</v>
      </c>
      <c r="D20" s="577">
        <v>150</v>
      </c>
      <c r="E20" t="s">
        <v>914</v>
      </c>
    </row>
    <row r="21" spans="1:5" ht="24.75" customHeight="1">
      <c r="A21" s="664"/>
      <c r="B21" s="671" t="s">
        <v>774</v>
      </c>
      <c r="C21" s="664" t="s">
        <v>785</v>
      </c>
      <c r="D21" s="577">
        <v>500</v>
      </c>
      <c r="E21" t="s">
        <v>915</v>
      </c>
    </row>
    <row r="22" spans="1:5" ht="24.75" customHeight="1">
      <c r="A22" s="664"/>
      <c r="B22" s="671" t="s">
        <v>774</v>
      </c>
      <c r="C22" s="664" t="s">
        <v>786</v>
      </c>
      <c r="D22" s="577">
        <v>8000</v>
      </c>
      <c r="E22" t="s">
        <v>916</v>
      </c>
    </row>
    <row r="23" spans="1:5" ht="24.75" customHeight="1">
      <c r="A23" s="664"/>
      <c r="B23" s="671" t="s">
        <v>774</v>
      </c>
      <c r="C23" s="664" t="s">
        <v>790</v>
      </c>
      <c r="D23" s="577">
        <v>1000</v>
      </c>
      <c r="E23" t="s">
        <v>915</v>
      </c>
    </row>
    <row r="24" spans="1:5" ht="24.75" customHeight="1">
      <c r="A24" s="664"/>
      <c r="B24" s="671" t="s">
        <v>774</v>
      </c>
      <c r="C24" s="664" t="s">
        <v>793</v>
      </c>
      <c r="D24" s="577">
        <v>2000</v>
      </c>
      <c r="E24" t="s">
        <v>914</v>
      </c>
    </row>
    <row r="25" spans="1:5" ht="24.75" customHeight="1">
      <c r="A25" s="664"/>
      <c r="B25" s="671" t="s">
        <v>774</v>
      </c>
      <c r="C25" s="664" t="s">
        <v>824</v>
      </c>
      <c r="D25" s="577">
        <v>529</v>
      </c>
      <c r="E25" t="s">
        <v>915</v>
      </c>
    </row>
    <row r="26" spans="1:5" ht="24.75" customHeight="1">
      <c r="A26" s="664"/>
      <c r="B26" s="671" t="s">
        <v>774</v>
      </c>
      <c r="C26" s="665" t="s">
        <v>913</v>
      </c>
      <c r="D26" s="702">
        <v>14268</v>
      </c>
      <c r="E26" t="s">
        <v>915</v>
      </c>
    </row>
    <row r="27" spans="1:5" ht="24.75" customHeight="1">
      <c r="A27" s="664"/>
      <c r="B27" s="671" t="s">
        <v>774</v>
      </c>
      <c r="C27" s="664" t="s">
        <v>778</v>
      </c>
      <c r="D27" s="703">
        <v>4000</v>
      </c>
      <c r="E27" t="s">
        <v>915</v>
      </c>
    </row>
    <row r="28" spans="1:4" ht="24.75" customHeight="1">
      <c r="A28" s="664"/>
      <c r="B28" s="671"/>
      <c r="C28" s="664"/>
      <c r="D28" s="703"/>
    </row>
    <row r="29" spans="1:4" ht="24.75" customHeight="1">
      <c r="A29" s="673"/>
      <c r="B29" s="674" t="s">
        <v>774</v>
      </c>
      <c r="C29" s="675" t="s">
        <v>779</v>
      </c>
      <c r="D29" s="676">
        <f>SUM(D18:D28)</f>
        <v>30657</v>
      </c>
    </row>
    <row r="30" spans="1:4" s="47" customFormat="1" ht="24.75" customHeight="1">
      <c r="A30" s="677"/>
      <c r="B30" s="678"/>
      <c r="C30" s="678" t="s">
        <v>780</v>
      </c>
      <c r="D30" s="679">
        <f>D17+D29</f>
        <v>90828</v>
      </c>
    </row>
    <row r="31" spans="1:4" ht="37.5" customHeight="1">
      <c r="A31" s="704"/>
      <c r="B31" s="705"/>
      <c r="C31" s="705"/>
      <c r="D31" s="705"/>
    </row>
    <row r="32" spans="1:4" ht="24.75" customHeight="1">
      <c r="A32" s="704"/>
      <c r="B32" s="705"/>
      <c r="C32" s="705"/>
      <c r="D32" s="705"/>
    </row>
    <row r="33" spans="1:4" ht="24.75" customHeight="1">
      <c r="A33" s="704"/>
      <c r="B33" s="705"/>
      <c r="C33" s="705"/>
      <c r="D33" s="705"/>
    </row>
    <row r="34" spans="1:4" ht="24.75" customHeight="1">
      <c r="A34" s="704"/>
      <c r="B34" s="705"/>
      <c r="C34" s="705"/>
      <c r="D34" s="705"/>
    </row>
    <row r="35" spans="1:4" ht="24.75" customHeight="1">
      <c r="A35" s="704"/>
      <c r="B35" s="705"/>
      <c r="C35" s="705"/>
      <c r="D35" s="705"/>
    </row>
    <row r="36" spans="1:4" ht="24.75" customHeight="1">
      <c r="A36" s="704"/>
      <c r="B36" s="705"/>
      <c r="C36" s="705"/>
      <c r="D36" s="705"/>
    </row>
    <row r="37" spans="1:4" ht="24.75" customHeight="1">
      <c r="A37" s="704"/>
      <c r="B37" s="705"/>
      <c r="C37" s="705"/>
      <c r="D37" s="705"/>
    </row>
    <row r="38" spans="1:4" ht="24.75" customHeight="1">
      <c r="A38" s="704"/>
      <c r="B38" s="705"/>
      <c r="C38" s="705"/>
      <c r="D38" s="705"/>
    </row>
    <row r="39" spans="1:4" ht="24.75" customHeight="1">
      <c r="A39" s="704"/>
      <c r="B39" s="705"/>
      <c r="C39" s="705"/>
      <c r="D39" s="705"/>
    </row>
    <row r="40" spans="1:4" ht="24.75" customHeight="1">
      <c r="A40" s="704"/>
      <c r="B40" s="705"/>
      <c r="C40" s="705"/>
      <c r="D40" s="705"/>
    </row>
    <row r="41" spans="1:4" ht="24.75" customHeight="1">
      <c r="A41" s="704"/>
      <c r="B41" s="705"/>
      <c r="C41" s="705"/>
      <c r="D41" s="705"/>
    </row>
    <row r="42" spans="1:4" ht="24.75" customHeight="1">
      <c r="A42" s="704"/>
      <c r="B42" s="705"/>
      <c r="C42" s="705"/>
      <c r="D42" s="705"/>
    </row>
    <row r="43" spans="1:4" ht="24.75" customHeight="1">
      <c r="A43" s="704"/>
      <c r="B43" s="705"/>
      <c r="C43" s="705"/>
      <c r="D43" s="705"/>
    </row>
    <row r="44" spans="1:4" ht="24.75" customHeight="1">
      <c r="A44" s="704"/>
      <c r="B44" s="705"/>
      <c r="C44" s="705"/>
      <c r="D44" s="705"/>
    </row>
    <row r="45" spans="1:4" ht="24.75" customHeight="1">
      <c r="A45" s="704"/>
      <c r="B45" s="705"/>
      <c r="C45" s="705"/>
      <c r="D45" s="705"/>
    </row>
    <row r="46" spans="1:4" ht="24.75" customHeight="1">
      <c r="A46" s="704"/>
      <c r="B46" s="705"/>
      <c r="C46" s="705"/>
      <c r="D46" s="705"/>
    </row>
    <row r="47" spans="1:4" ht="24.75" customHeight="1">
      <c r="A47" s="704"/>
      <c r="B47" s="705"/>
      <c r="C47" s="705"/>
      <c r="D47" s="705"/>
    </row>
    <row r="48" spans="1:4" ht="24.75" customHeight="1">
      <c r="A48" s="704"/>
      <c r="B48" s="705"/>
      <c r="C48" s="705"/>
      <c r="D48" s="705"/>
    </row>
    <row r="49" spans="1:4" ht="24.75" customHeight="1">
      <c r="A49" s="704"/>
      <c r="B49" s="705"/>
      <c r="C49" s="705"/>
      <c r="D49" s="705"/>
    </row>
    <row r="50" spans="1:4" ht="24.75" customHeight="1">
      <c r="A50" s="704"/>
      <c r="B50" s="705"/>
      <c r="C50" s="705"/>
      <c r="D50" s="705"/>
    </row>
    <row r="51" spans="1:4" ht="24.75" customHeight="1">
      <c r="A51" s="704"/>
      <c r="B51" s="705"/>
      <c r="C51" s="705"/>
      <c r="D51" s="705"/>
    </row>
    <row r="52" spans="1:4" ht="24.75" customHeight="1">
      <c r="A52" s="704"/>
      <c r="B52" s="705"/>
      <c r="C52" s="705"/>
      <c r="D52" s="705"/>
    </row>
    <row r="53" spans="1:4" ht="24.75" customHeight="1">
      <c r="A53" s="704"/>
      <c r="B53" s="705"/>
      <c r="C53" s="705"/>
      <c r="D53" s="705"/>
    </row>
    <row r="54" spans="1:4" ht="24.75" customHeight="1">
      <c r="A54" s="704"/>
      <c r="B54" s="705"/>
      <c r="C54" s="705"/>
      <c r="D54" s="705"/>
    </row>
    <row r="55" spans="1:4" ht="24.75" customHeight="1">
      <c r="A55" s="704"/>
      <c r="B55" s="705"/>
      <c r="C55" s="705"/>
      <c r="D55" s="705"/>
    </row>
    <row r="56" spans="1:4" ht="24.75" customHeight="1">
      <c r="A56" s="704"/>
      <c r="B56" s="705"/>
      <c r="C56" s="705"/>
      <c r="D56" s="705"/>
    </row>
    <row r="57" spans="1:4" ht="24.75" customHeight="1">
      <c r="A57" s="704"/>
      <c r="B57" s="705"/>
      <c r="C57" s="705"/>
      <c r="D57" s="705"/>
    </row>
    <row r="58" spans="1:4" ht="12.75">
      <c r="A58" s="704"/>
      <c r="B58" s="705"/>
      <c r="C58" s="705"/>
      <c r="D58" s="705"/>
    </row>
    <row r="59" spans="1:4" ht="24.75" customHeight="1">
      <c r="A59" s="704"/>
      <c r="B59" s="705"/>
      <c r="C59" s="705"/>
      <c r="D59" s="705"/>
    </row>
    <row r="60" spans="1:4" ht="24.75" customHeight="1">
      <c r="A60" s="705"/>
      <c r="B60" s="705"/>
      <c r="C60" s="705"/>
      <c r="D60" s="705"/>
    </row>
    <row r="61" spans="1:4" ht="24.75" customHeight="1">
      <c r="A61" s="705"/>
      <c r="B61" s="705"/>
      <c r="C61" s="705"/>
      <c r="D61" s="705"/>
    </row>
    <row r="62" spans="1:4" ht="24.75" customHeight="1">
      <c r="A62" s="705"/>
      <c r="B62" s="705"/>
      <c r="C62" s="705"/>
      <c r="D62" s="705"/>
    </row>
    <row r="63" spans="1:4" ht="24.75" customHeight="1">
      <c r="A63" s="705"/>
      <c r="B63" s="705"/>
      <c r="C63" s="705"/>
      <c r="D63" s="705"/>
    </row>
    <row r="64" spans="1:4" ht="24.75" customHeight="1">
      <c r="A64" s="705"/>
      <c r="B64" s="705"/>
      <c r="C64" s="705"/>
      <c r="D64" s="705"/>
    </row>
    <row r="65" spans="1:4" ht="24.75" customHeight="1">
      <c r="A65" s="705"/>
      <c r="B65" s="705"/>
      <c r="C65" s="705"/>
      <c r="D65" s="705"/>
    </row>
    <row r="66" spans="1:4" ht="24.75" customHeight="1">
      <c r="A66" s="705"/>
      <c r="B66" s="705"/>
      <c r="C66" s="705"/>
      <c r="D66" s="705"/>
    </row>
    <row r="67" spans="1:4" ht="24.75" customHeight="1">
      <c r="A67" s="705"/>
      <c r="B67" s="705"/>
      <c r="C67" s="705"/>
      <c r="D67" s="705"/>
    </row>
    <row r="68" spans="1:4" ht="12.75">
      <c r="A68" s="705"/>
      <c r="B68" s="705"/>
      <c r="C68" s="705"/>
      <c r="D68" s="705"/>
    </row>
    <row r="69" spans="1:4" ht="12.75">
      <c r="A69" s="705"/>
      <c r="B69" s="705"/>
      <c r="C69" s="705"/>
      <c r="D69" s="70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&amp;R10. sz. tájékoztató a 3/2016.(III.5.) 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9"/>
  <sheetViews>
    <sheetView view="pageLayout" zoomScaleNormal="110" zoomScaleSheetLayoutView="100" workbookViewId="0" topLeftCell="A1">
      <selection activeCell="B9" sqref="B9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16384" width="9.375" style="445" customWidth="1"/>
  </cols>
  <sheetData>
    <row r="1" spans="1:3" ht="15.75" customHeight="1">
      <c r="A1" s="745" t="s">
        <v>15</v>
      </c>
      <c r="B1" s="745"/>
      <c r="C1" s="745"/>
    </row>
    <row r="2" spans="1:3" ht="15.75" customHeight="1" thickBot="1">
      <c r="A2" s="746" t="s">
        <v>149</v>
      </c>
      <c r="B2" s="746"/>
      <c r="C2" s="333" t="s">
        <v>229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46" customFormat="1" ht="12" customHeight="1" thickBot="1">
      <c r="A4" s="440"/>
      <c r="B4" s="441" t="s">
        <v>495</v>
      </c>
      <c r="C4" s="442" t="s">
        <v>496</v>
      </c>
    </row>
    <row r="5" spans="1:3" s="447" customFormat="1" ht="12" customHeight="1" thickBot="1">
      <c r="A5" s="20" t="s">
        <v>18</v>
      </c>
      <c r="B5" s="21" t="s">
        <v>254</v>
      </c>
      <c r="C5" s="323">
        <f>+C6+C7+C8+C9+C10+C11</f>
        <v>363357</v>
      </c>
    </row>
    <row r="6" spans="1:3" s="447" customFormat="1" ht="12" customHeight="1">
      <c r="A6" s="15" t="s">
        <v>99</v>
      </c>
      <c r="B6" s="448" t="s">
        <v>255</v>
      </c>
      <c r="C6" s="326">
        <v>110662</v>
      </c>
    </row>
    <row r="7" spans="1:3" s="447" customFormat="1" ht="12" customHeight="1">
      <c r="A7" s="14" t="s">
        <v>100</v>
      </c>
      <c r="B7" s="449" t="s">
        <v>256</v>
      </c>
      <c r="C7" s="325">
        <v>142732</v>
      </c>
    </row>
    <row r="8" spans="1:3" s="447" customFormat="1" ht="12" customHeight="1">
      <c r="A8" s="14" t="s">
        <v>101</v>
      </c>
      <c r="B8" s="449" t="s">
        <v>550</v>
      </c>
      <c r="C8" s="325">
        <v>102462</v>
      </c>
    </row>
    <row r="9" spans="1:3" s="447" customFormat="1" ht="12" customHeight="1">
      <c r="A9" s="14" t="s">
        <v>102</v>
      </c>
      <c r="B9" s="449" t="s">
        <v>258</v>
      </c>
      <c r="C9" s="325">
        <v>7501</v>
      </c>
    </row>
    <row r="10" spans="1:3" s="447" customFormat="1" ht="12" customHeight="1">
      <c r="A10" s="14" t="s">
        <v>145</v>
      </c>
      <c r="B10" s="319" t="s">
        <v>434</v>
      </c>
      <c r="C10" s="325"/>
    </row>
    <row r="11" spans="1:3" s="447" customFormat="1" ht="12" customHeight="1" thickBot="1">
      <c r="A11" s="16" t="s">
        <v>103</v>
      </c>
      <c r="B11" s="320" t="s">
        <v>435</v>
      </c>
      <c r="C11" s="325"/>
    </row>
    <row r="12" spans="1:3" s="447" customFormat="1" ht="12" customHeight="1" thickBot="1">
      <c r="A12" s="20" t="s">
        <v>19</v>
      </c>
      <c r="B12" s="318" t="s">
        <v>259</v>
      </c>
      <c r="C12" s="323">
        <f>+C13+C14+C15+C16+C17</f>
        <v>16174</v>
      </c>
    </row>
    <row r="13" spans="1:3" s="447" customFormat="1" ht="12" customHeight="1">
      <c r="A13" s="15" t="s">
        <v>105</v>
      </c>
      <c r="B13" s="448" t="s">
        <v>260</v>
      </c>
      <c r="C13" s="326"/>
    </row>
    <row r="14" spans="1:3" s="447" customFormat="1" ht="12" customHeight="1">
      <c r="A14" s="14" t="s">
        <v>106</v>
      </c>
      <c r="B14" s="449" t="s">
        <v>261</v>
      </c>
      <c r="C14" s="325"/>
    </row>
    <row r="15" spans="1:3" s="447" customFormat="1" ht="12" customHeight="1">
      <c r="A15" s="14" t="s">
        <v>107</v>
      </c>
      <c r="B15" s="449" t="s">
        <v>426</v>
      </c>
      <c r="C15" s="325"/>
    </row>
    <row r="16" spans="1:3" s="447" customFormat="1" ht="12" customHeight="1">
      <c r="A16" s="14" t="s">
        <v>108</v>
      </c>
      <c r="B16" s="449" t="s">
        <v>427</v>
      </c>
      <c r="C16" s="325"/>
    </row>
    <row r="17" spans="1:3" s="447" customFormat="1" ht="12" customHeight="1">
      <c r="A17" s="14" t="s">
        <v>109</v>
      </c>
      <c r="B17" s="449" t="s">
        <v>262</v>
      </c>
      <c r="C17" s="325">
        <v>16174</v>
      </c>
    </row>
    <row r="18" spans="1:3" s="447" customFormat="1" ht="12" customHeight="1" thickBot="1">
      <c r="A18" s="16" t="s">
        <v>118</v>
      </c>
      <c r="B18" s="320" t="s">
        <v>263</v>
      </c>
      <c r="C18" s="327"/>
    </row>
    <row r="19" spans="1:3" s="447" customFormat="1" ht="12" customHeight="1" thickBot="1">
      <c r="A19" s="20" t="s">
        <v>20</v>
      </c>
      <c r="B19" s="21" t="s">
        <v>264</v>
      </c>
      <c r="C19" s="323">
        <f>+C20+C21+C22+C23+C24</f>
        <v>0</v>
      </c>
    </row>
    <row r="20" spans="1:3" s="447" customFormat="1" ht="12" customHeight="1">
      <c r="A20" s="15" t="s">
        <v>88</v>
      </c>
      <c r="B20" s="448" t="s">
        <v>265</v>
      </c>
      <c r="C20" s="326"/>
    </row>
    <row r="21" spans="1:3" s="447" customFormat="1" ht="12" customHeight="1">
      <c r="A21" s="14" t="s">
        <v>89</v>
      </c>
      <c r="B21" s="449" t="s">
        <v>266</v>
      </c>
      <c r="C21" s="325"/>
    </row>
    <row r="22" spans="1:3" s="447" customFormat="1" ht="12" customHeight="1">
      <c r="A22" s="14" t="s">
        <v>90</v>
      </c>
      <c r="B22" s="449" t="s">
        <v>428</v>
      </c>
      <c r="C22" s="325"/>
    </row>
    <row r="23" spans="1:3" s="447" customFormat="1" ht="12" customHeight="1">
      <c r="A23" s="14" t="s">
        <v>91</v>
      </c>
      <c r="B23" s="449" t="s">
        <v>429</v>
      </c>
      <c r="C23" s="325"/>
    </row>
    <row r="24" spans="1:3" s="447" customFormat="1" ht="12" customHeight="1">
      <c r="A24" s="14" t="s">
        <v>168</v>
      </c>
      <c r="B24" s="449" t="s">
        <v>267</v>
      </c>
      <c r="C24" s="325"/>
    </row>
    <row r="25" spans="1:3" s="447" customFormat="1" ht="12" customHeight="1" thickBot="1">
      <c r="A25" s="16" t="s">
        <v>169</v>
      </c>
      <c r="B25" s="450" t="s">
        <v>268</v>
      </c>
      <c r="C25" s="327"/>
    </row>
    <row r="26" spans="1:3" s="447" customFormat="1" ht="12" customHeight="1" thickBot="1">
      <c r="A26" s="20" t="s">
        <v>170</v>
      </c>
      <c r="B26" s="21" t="s">
        <v>561</v>
      </c>
      <c r="C26" s="329">
        <f>SUM(C27:C33)</f>
        <v>15005</v>
      </c>
    </row>
    <row r="27" spans="1:3" s="447" customFormat="1" ht="12" customHeight="1">
      <c r="A27" s="15" t="s">
        <v>270</v>
      </c>
      <c r="B27" s="448" t="s">
        <v>555</v>
      </c>
      <c r="C27" s="326"/>
    </row>
    <row r="28" spans="1:3" s="447" customFormat="1" ht="12" customHeight="1">
      <c r="A28" s="14" t="s">
        <v>271</v>
      </c>
      <c r="B28" s="449" t="s">
        <v>556</v>
      </c>
      <c r="C28" s="325"/>
    </row>
    <row r="29" spans="1:3" s="447" customFormat="1" ht="12" customHeight="1">
      <c r="A29" s="14" t="s">
        <v>272</v>
      </c>
      <c r="B29" s="449" t="s">
        <v>557</v>
      </c>
      <c r="C29" s="325"/>
    </row>
    <row r="30" spans="1:3" s="447" customFormat="1" ht="12" customHeight="1">
      <c r="A30" s="14" t="s">
        <v>273</v>
      </c>
      <c r="B30" s="449" t="s">
        <v>558</v>
      </c>
      <c r="C30" s="325"/>
    </row>
    <row r="31" spans="1:3" s="447" customFormat="1" ht="12" customHeight="1">
      <c r="A31" s="14" t="s">
        <v>552</v>
      </c>
      <c r="B31" s="449" t="s">
        <v>274</v>
      </c>
      <c r="C31" s="325">
        <v>15000</v>
      </c>
    </row>
    <row r="32" spans="1:3" s="447" customFormat="1" ht="12" customHeight="1">
      <c r="A32" s="14" t="s">
        <v>553</v>
      </c>
      <c r="B32" s="449" t="s">
        <v>275</v>
      </c>
      <c r="C32" s="325"/>
    </row>
    <row r="33" spans="1:3" s="447" customFormat="1" ht="12" customHeight="1" thickBot="1">
      <c r="A33" s="16" t="s">
        <v>554</v>
      </c>
      <c r="B33" s="546" t="s">
        <v>276</v>
      </c>
      <c r="C33" s="327">
        <v>5</v>
      </c>
    </row>
    <row r="34" spans="1:3" s="447" customFormat="1" ht="12" customHeight="1" thickBot="1">
      <c r="A34" s="20" t="s">
        <v>22</v>
      </c>
      <c r="B34" s="21" t="s">
        <v>436</v>
      </c>
      <c r="C34" s="323">
        <f>SUM(C35:C45)</f>
        <v>24332</v>
      </c>
    </row>
    <row r="35" spans="1:3" s="447" customFormat="1" ht="12" customHeight="1">
      <c r="A35" s="15" t="s">
        <v>92</v>
      </c>
      <c r="B35" s="448" t="s">
        <v>279</v>
      </c>
      <c r="C35" s="326">
        <v>100</v>
      </c>
    </row>
    <row r="36" spans="1:3" s="447" customFormat="1" ht="12" customHeight="1">
      <c r="A36" s="14" t="s">
        <v>93</v>
      </c>
      <c r="B36" s="449" t="s">
        <v>280</v>
      </c>
      <c r="C36" s="325">
        <v>3616</v>
      </c>
    </row>
    <row r="37" spans="1:3" s="447" customFormat="1" ht="12" customHeight="1">
      <c r="A37" s="14" t="s">
        <v>94</v>
      </c>
      <c r="B37" s="449" t="s">
        <v>281</v>
      </c>
      <c r="C37" s="325">
        <v>2430</v>
      </c>
    </row>
    <row r="38" spans="1:3" s="447" customFormat="1" ht="12" customHeight="1">
      <c r="A38" s="14" t="s">
        <v>172</v>
      </c>
      <c r="B38" s="449" t="s">
        <v>282</v>
      </c>
      <c r="C38" s="325">
        <v>13425</v>
      </c>
    </row>
    <row r="39" spans="1:3" s="447" customFormat="1" ht="12" customHeight="1">
      <c r="A39" s="14" t="s">
        <v>173</v>
      </c>
      <c r="B39" s="449" t="s">
        <v>283</v>
      </c>
      <c r="C39" s="325"/>
    </row>
    <row r="40" spans="1:3" s="447" customFormat="1" ht="12" customHeight="1">
      <c r="A40" s="14" t="s">
        <v>174</v>
      </c>
      <c r="B40" s="449" t="s">
        <v>284</v>
      </c>
      <c r="C40" s="325">
        <v>2939</v>
      </c>
    </row>
    <row r="41" spans="1:3" s="447" customFormat="1" ht="12" customHeight="1">
      <c r="A41" s="14" t="s">
        <v>175</v>
      </c>
      <c r="B41" s="449" t="s">
        <v>285</v>
      </c>
      <c r="C41" s="325">
        <v>1550</v>
      </c>
    </row>
    <row r="42" spans="1:3" s="447" customFormat="1" ht="12" customHeight="1">
      <c r="A42" s="14" t="s">
        <v>176</v>
      </c>
      <c r="B42" s="449" t="s">
        <v>560</v>
      </c>
      <c r="C42" s="325">
        <v>253</v>
      </c>
    </row>
    <row r="43" spans="1:3" s="447" customFormat="1" ht="12" customHeight="1">
      <c r="A43" s="14" t="s">
        <v>277</v>
      </c>
      <c r="B43" s="449" t="s">
        <v>287</v>
      </c>
      <c r="C43" s="328"/>
    </row>
    <row r="44" spans="1:3" s="447" customFormat="1" ht="12" customHeight="1">
      <c r="A44" s="16" t="s">
        <v>278</v>
      </c>
      <c r="B44" s="450" t="s">
        <v>438</v>
      </c>
      <c r="C44" s="434"/>
    </row>
    <row r="45" spans="1:3" s="447" customFormat="1" ht="12" customHeight="1" thickBot="1">
      <c r="A45" s="16" t="s">
        <v>437</v>
      </c>
      <c r="B45" s="320" t="s">
        <v>288</v>
      </c>
      <c r="C45" s="434">
        <v>19</v>
      </c>
    </row>
    <row r="46" spans="1:3" s="447" customFormat="1" ht="12" customHeight="1" thickBot="1">
      <c r="A46" s="20" t="s">
        <v>23</v>
      </c>
      <c r="B46" s="21" t="s">
        <v>289</v>
      </c>
      <c r="C46" s="323">
        <f>SUM(C47:C51)</f>
        <v>0</v>
      </c>
    </row>
    <row r="47" spans="1:3" s="447" customFormat="1" ht="12" customHeight="1">
      <c r="A47" s="15" t="s">
        <v>95</v>
      </c>
      <c r="B47" s="448" t="s">
        <v>293</v>
      </c>
      <c r="C47" s="491"/>
    </row>
    <row r="48" spans="1:3" s="447" customFormat="1" ht="12" customHeight="1">
      <c r="A48" s="14" t="s">
        <v>96</v>
      </c>
      <c r="B48" s="449" t="s">
        <v>294</v>
      </c>
      <c r="C48" s="328"/>
    </row>
    <row r="49" spans="1:3" s="447" customFormat="1" ht="12" customHeight="1">
      <c r="A49" s="14" t="s">
        <v>290</v>
      </c>
      <c r="B49" s="449" t="s">
        <v>295</v>
      </c>
      <c r="C49" s="328"/>
    </row>
    <row r="50" spans="1:3" s="447" customFormat="1" ht="12" customHeight="1">
      <c r="A50" s="14" t="s">
        <v>291</v>
      </c>
      <c r="B50" s="449" t="s">
        <v>296</v>
      </c>
      <c r="C50" s="328"/>
    </row>
    <row r="51" spans="1:3" s="447" customFormat="1" ht="12" customHeight="1" thickBot="1">
      <c r="A51" s="16" t="s">
        <v>292</v>
      </c>
      <c r="B51" s="320" t="s">
        <v>297</v>
      </c>
      <c r="C51" s="434"/>
    </row>
    <row r="52" spans="1:3" s="447" customFormat="1" ht="12" customHeight="1" thickBot="1">
      <c r="A52" s="20" t="s">
        <v>177</v>
      </c>
      <c r="B52" s="21" t="s">
        <v>298</v>
      </c>
      <c r="C52" s="323">
        <f>SUM(C53:C55)</f>
        <v>30</v>
      </c>
    </row>
    <row r="53" spans="1:3" s="447" customFormat="1" ht="12" customHeight="1">
      <c r="A53" s="15" t="s">
        <v>97</v>
      </c>
      <c r="B53" s="448" t="s">
        <v>299</v>
      </c>
      <c r="C53" s="326"/>
    </row>
    <row r="54" spans="1:3" s="447" customFormat="1" ht="12" customHeight="1">
      <c r="A54" s="14" t="s">
        <v>98</v>
      </c>
      <c r="B54" s="449" t="s">
        <v>430</v>
      </c>
      <c r="C54" s="325">
        <v>30</v>
      </c>
    </row>
    <row r="55" spans="1:3" s="447" customFormat="1" ht="12" customHeight="1">
      <c r="A55" s="14" t="s">
        <v>302</v>
      </c>
      <c r="B55" s="449" t="s">
        <v>300</v>
      </c>
      <c r="C55" s="325"/>
    </row>
    <row r="56" spans="1:3" s="447" customFormat="1" ht="12" customHeight="1" thickBot="1">
      <c r="A56" s="16" t="s">
        <v>303</v>
      </c>
      <c r="B56" s="320" t="s">
        <v>301</v>
      </c>
      <c r="C56" s="327"/>
    </row>
    <row r="57" spans="1:3" s="447" customFormat="1" ht="12" customHeight="1" thickBot="1">
      <c r="A57" s="20" t="s">
        <v>25</v>
      </c>
      <c r="B57" s="318" t="s">
        <v>304</v>
      </c>
      <c r="C57" s="323">
        <f>SUM(C58:C60)</f>
        <v>5396</v>
      </c>
    </row>
    <row r="58" spans="1:3" s="447" customFormat="1" ht="12" customHeight="1">
      <c r="A58" s="15" t="s">
        <v>178</v>
      </c>
      <c r="B58" s="448" t="s">
        <v>306</v>
      </c>
      <c r="C58" s="328"/>
    </row>
    <row r="59" spans="1:3" s="447" customFormat="1" ht="12" customHeight="1">
      <c r="A59" s="14" t="s">
        <v>179</v>
      </c>
      <c r="B59" s="449" t="s">
        <v>431</v>
      </c>
      <c r="C59" s="328">
        <v>4650</v>
      </c>
    </row>
    <row r="60" spans="1:3" s="447" customFormat="1" ht="12" customHeight="1">
      <c r="A60" s="14" t="s">
        <v>230</v>
      </c>
      <c r="B60" s="449" t="s">
        <v>307</v>
      </c>
      <c r="C60" s="328">
        <v>746</v>
      </c>
    </row>
    <row r="61" spans="1:3" s="447" customFormat="1" ht="12" customHeight="1" thickBot="1">
      <c r="A61" s="16" t="s">
        <v>305</v>
      </c>
      <c r="B61" s="320" t="s">
        <v>308</v>
      </c>
      <c r="C61" s="328"/>
    </row>
    <row r="62" spans="1:3" s="447" customFormat="1" ht="12" customHeight="1" thickBot="1">
      <c r="A62" s="524" t="s">
        <v>478</v>
      </c>
      <c r="B62" s="21" t="s">
        <v>309</v>
      </c>
      <c r="C62" s="329">
        <f>+C5+C12+C19+C26+C34+C46+C52+C57</f>
        <v>424294</v>
      </c>
    </row>
    <row r="63" spans="1:3" s="447" customFormat="1" ht="12" customHeight="1" thickBot="1">
      <c r="A63" s="494" t="s">
        <v>310</v>
      </c>
      <c r="B63" s="318" t="s">
        <v>311</v>
      </c>
      <c r="C63" s="323">
        <f>SUM(C64:C66)</f>
        <v>0</v>
      </c>
    </row>
    <row r="64" spans="1:3" s="447" customFormat="1" ht="12" customHeight="1">
      <c r="A64" s="15" t="s">
        <v>342</v>
      </c>
      <c r="B64" s="448" t="s">
        <v>312</v>
      </c>
      <c r="C64" s="328"/>
    </row>
    <row r="65" spans="1:3" s="447" customFormat="1" ht="12" customHeight="1">
      <c r="A65" s="14" t="s">
        <v>351</v>
      </c>
      <c r="B65" s="449" t="s">
        <v>313</v>
      </c>
      <c r="C65" s="328"/>
    </row>
    <row r="66" spans="1:3" s="447" customFormat="1" ht="12" customHeight="1" thickBot="1">
      <c r="A66" s="16" t="s">
        <v>352</v>
      </c>
      <c r="B66" s="518" t="s">
        <v>463</v>
      </c>
      <c r="C66" s="328"/>
    </row>
    <row r="67" spans="1:3" s="447" customFormat="1" ht="12" customHeight="1" thickBot="1">
      <c r="A67" s="494" t="s">
        <v>315</v>
      </c>
      <c r="B67" s="318" t="s">
        <v>316</v>
      </c>
      <c r="C67" s="323">
        <f>SUM(C68:C71)</f>
        <v>0</v>
      </c>
    </row>
    <row r="68" spans="1:3" s="447" customFormat="1" ht="12" customHeight="1">
      <c r="A68" s="15" t="s">
        <v>146</v>
      </c>
      <c r="B68" s="448" t="s">
        <v>317</v>
      </c>
      <c r="C68" s="328"/>
    </row>
    <row r="69" spans="1:3" s="447" customFormat="1" ht="12" customHeight="1">
      <c r="A69" s="14" t="s">
        <v>147</v>
      </c>
      <c r="B69" s="449" t="s">
        <v>318</v>
      </c>
      <c r="C69" s="328"/>
    </row>
    <row r="70" spans="1:3" s="447" customFormat="1" ht="12" customHeight="1">
      <c r="A70" s="14" t="s">
        <v>343</v>
      </c>
      <c r="B70" s="449" t="s">
        <v>319</v>
      </c>
      <c r="C70" s="328"/>
    </row>
    <row r="71" spans="1:3" s="447" customFormat="1" ht="12" customHeight="1" thickBot="1">
      <c r="A71" s="16" t="s">
        <v>344</v>
      </c>
      <c r="B71" s="320" t="s">
        <v>320</v>
      </c>
      <c r="C71" s="328"/>
    </row>
    <row r="72" spans="1:3" s="447" customFormat="1" ht="12" customHeight="1" thickBot="1">
      <c r="A72" s="494" t="s">
        <v>321</v>
      </c>
      <c r="B72" s="318" t="s">
        <v>322</v>
      </c>
      <c r="C72" s="323">
        <f>SUM(C73:C74)</f>
        <v>1101</v>
      </c>
    </row>
    <row r="73" spans="1:3" s="447" customFormat="1" ht="12" customHeight="1">
      <c r="A73" s="15" t="s">
        <v>345</v>
      </c>
      <c r="B73" s="448" t="s">
        <v>323</v>
      </c>
      <c r="C73" s="328">
        <v>1101</v>
      </c>
    </row>
    <row r="74" spans="1:3" s="447" customFormat="1" ht="12" customHeight="1" thickBot="1">
      <c r="A74" s="16" t="s">
        <v>346</v>
      </c>
      <c r="B74" s="320" t="s">
        <v>324</v>
      </c>
      <c r="C74" s="328"/>
    </row>
    <row r="75" spans="1:3" s="447" customFormat="1" ht="12" customHeight="1" thickBot="1">
      <c r="A75" s="494" t="s">
        <v>325</v>
      </c>
      <c r="B75" s="318" t="s">
        <v>326</v>
      </c>
      <c r="C75" s="323">
        <f>SUM(C76:C78)</f>
        <v>0</v>
      </c>
    </row>
    <row r="76" spans="1:3" s="447" customFormat="1" ht="12" customHeight="1">
      <c r="A76" s="15" t="s">
        <v>347</v>
      </c>
      <c r="B76" s="448" t="s">
        <v>327</v>
      </c>
      <c r="C76" s="328"/>
    </row>
    <row r="77" spans="1:3" s="447" customFormat="1" ht="12" customHeight="1">
      <c r="A77" s="14" t="s">
        <v>348</v>
      </c>
      <c r="B77" s="449" t="s">
        <v>328</v>
      </c>
      <c r="C77" s="328"/>
    </row>
    <row r="78" spans="1:3" s="447" customFormat="1" ht="12" customHeight="1" thickBot="1">
      <c r="A78" s="16" t="s">
        <v>349</v>
      </c>
      <c r="B78" s="320" t="s">
        <v>329</v>
      </c>
      <c r="C78" s="328"/>
    </row>
    <row r="79" spans="1:3" s="447" customFormat="1" ht="12" customHeight="1" thickBot="1">
      <c r="A79" s="494" t="s">
        <v>330</v>
      </c>
      <c r="B79" s="318" t="s">
        <v>350</v>
      </c>
      <c r="C79" s="323">
        <f>SUM(C80:C83)</f>
        <v>0</v>
      </c>
    </row>
    <row r="80" spans="1:3" s="447" customFormat="1" ht="12" customHeight="1">
      <c r="A80" s="452" t="s">
        <v>331</v>
      </c>
      <c r="B80" s="448" t="s">
        <v>332</v>
      </c>
      <c r="C80" s="328"/>
    </row>
    <row r="81" spans="1:3" s="447" customFormat="1" ht="12" customHeight="1">
      <c r="A81" s="453" t="s">
        <v>333</v>
      </c>
      <c r="B81" s="449" t="s">
        <v>334</v>
      </c>
      <c r="C81" s="328"/>
    </row>
    <row r="82" spans="1:3" s="447" customFormat="1" ht="12" customHeight="1">
      <c r="A82" s="453" t="s">
        <v>335</v>
      </c>
      <c r="B82" s="449" t="s">
        <v>336</v>
      </c>
      <c r="C82" s="328"/>
    </row>
    <row r="83" spans="1:3" s="447" customFormat="1" ht="12" customHeight="1" thickBot="1">
      <c r="A83" s="454" t="s">
        <v>337</v>
      </c>
      <c r="B83" s="320" t="s">
        <v>338</v>
      </c>
      <c r="C83" s="328"/>
    </row>
    <row r="84" spans="1:3" s="447" customFormat="1" ht="12" customHeight="1" thickBot="1">
      <c r="A84" s="494" t="s">
        <v>339</v>
      </c>
      <c r="B84" s="318" t="s">
        <v>477</v>
      </c>
      <c r="C84" s="492"/>
    </row>
    <row r="85" spans="1:3" s="447" customFormat="1" ht="13.5" customHeight="1" thickBot="1">
      <c r="A85" s="494" t="s">
        <v>341</v>
      </c>
      <c r="B85" s="318" t="s">
        <v>340</v>
      </c>
      <c r="C85" s="492"/>
    </row>
    <row r="86" spans="1:3" s="447" customFormat="1" ht="15.75" customHeight="1" thickBot="1">
      <c r="A86" s="494" t="s">
        <v>353</v>
      </c>
      <c r="B86" s="455" t="s">
        <v>480</v>
      </c>
      <c r="C86" s="329">
        <f>+C63+C67+C72+C75+C79+C85+C84</f>
        <v>1101</v>
      </c>
    </row>
    <row r="87" spans="1:3" s="447" customFormat="1" ht="16.5" customHeight="1" thickBot="1">
      <c r="A87" s="495" t="s">
        <v>479</v>
      </c>
      <c r="B87" s="456" t="s">
        <v>481</v>
      </c>
      <c r="C87" s="329">
        <f>+C62+C86</f>
        <v>425395</v>
      </c>
    </row>
    <row r="88" spans="1:3" s="447" customFormat="1" ht="83.25" customHeight="1">
      <c r="A88" s="5"/>
      <c r="B88" s="6"/>
      <c r="C88" s="330"/>
    </row>
    <row r="89" spans="1:3" ht="16.5" customHeight="1">
      <c r="A89" s="745" t="s">
        <v>46</v>
      </c>
      <c r="B89" s="745"/>
      <c r="C89" s="745"/>
    </row>
    <row r="90" spans="1:3" s="457" customFormat="1" ht="16.5" customHeight="1" thickBot="1">
      <c r="A90" s="747" t="s">
        <v>150</v>
      </c>
      <c r="B90" s="747"/>
      <c r="C90" s="159" t="s">
        <v>229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46" customFormat="1" ht="12" customHeight="1" thickBot="1">
      <c r="A92" s="32"/>
      <c r="B92" s="33" t="s">
        <v>495</v>
      </c>
      <c r="C92" s="34" t="s">
        <v>496</v>
      </c>
    </row>
    <row r="93" spans="1:3" ht="12" customHeight="1" thickBot="1">
      <c r="A93" s="22" t="s">
        <v>18</v>
      </c>
      <c r="B93" s="31" t="s">
        <v>439</v>
      </c>
      <c r="C93" s="322">
        <f>C94+C95+C96+C97+C98+C111</f>
        <v>625508</v>
      </c>
    </row>
    <row r="94" spans="1:3" ht="12" customHeight="1">
      <c r="A94" s="17" t="s">
        <v>99</v>
      </c>
      <c r="B94" s="10" t="s">
        <v>48</v>
      </c>
      <c r="C94" s="324">
        <v>124916</v>
      </c>
    </row>
    <row r="95" spans="1:3" ht="12" customHeight="1">
      <c r="A95" s="14" t="s">
        <v>100</v>
      </c>
      <c r="B95" s="8" t="s">
        <v>180</v>
      </c>
      <c r="C95" s="325">
        <v>33099</v>
      </c>
    </row>
    <row r="96" spans="1:3" ht="12" customHeight="1">
      <c r="A96" s="14" t="s">
        <v>101</v>
      </c>
      <c r="B96" s="8" t="s">
        <v>136</v>
      </c>
      <c r="C96" s="327">
        <v>104060</v>
      </c>
    </row>
    <row r="97" spans="1:3" ht="12" customHeight="1">
      <c r="A97" s="14" t="s">
        <v>102</v>
      </c>
      <c r="B97" s="11" t="s">
        <v>181</v>
      </c>
      <c r="C97" s="327">
        <v>13375</v>
      </c>
    </row>
    <row r="98" spans="1:3" ht="12" customHeight="1">
      <c r="A98" s="14" t="s">
        <v>113</v>
      </c>
      <c r="B98" s="19" t="s">
        <v>182</v>
      </c>
      <c r="C98" s="327">
        <f>C99+C100+C101+C102+C103+C104+C105+C106+C107+C108+C109+C110</f>
        <v>305657</v>
      </c>
    </row>
    <row r="99" spans="1:3" ht="12" customHeight="1">
      <c r="A99" s="14" t="s">
        <v>103</v>
      </c>
      <c r="B99" s="8" t="s">
        <v>444</v>
      </c>
      <c r="C99" s="327"/>
    </row>
    <row r="100" spans="1:3" ht="12" customHeight="1">
      <c r="A100" s="14" t="s">
        <v>104</v>
      </c>
      <c r="B100" s="164" t="s">
        <v>443</v>
      </c>
      <c r="C100" s="327"/>
    </row>
    <row r="101" spans="1:3" ht="12" customHeight="1">
      <c r="A101" s="14" t="s">
        <v>114</v>
      </c>
      <c r="B101" s="164" t="s">
        <v>442</v>
      </c>
      <c r="C101" s="327"/>
    </row>
    <row r="102" spans="1:3" ht="12" customHeight="1">
      <c r="A102" s="14" t="s">
        <v>115</v>
      </c>
      <c r="B102" s="162" t="s">
        <v>356</v>
      </c>
      <c r="C102" s="327"/>
    </row>
    <row r="103" spans="1:3" ht="12" customHeight="1">
      <c r="A103" s="14" t="s">
        <v>116</v>
      </c>
      <c r="B103" s="163" t="s">
        <v>357</v>
      </c>
      <c r="C103" s="327"/>
    </row>
    <row r="104" spans="1:3" ht="12" customHeight="1">
      <c r="A104" s="14" t="s">
        <v>117</v>
      </c>
      <c r="B104" s="163" t="s">
        <v>358</v>
      </c>
      <c r="C104" s="327"/>
    </row>
    <row r="105" spans="1:3" ht="12" customHeight="1">
      <c r="A105" s="14" t="s">
        <v>119</v>
      </c>
      <c r="B105" s="162" t="s">
        <v>359</v>
      </c>
      <c r="C105" s="327">
        <v>305657</v>
      </c>
    </row>
    <row r="106" spans="1:3" ht="12" customHeight="1">
      <c r="A106" s="14" t="s">
        <v>183</v>
      </c>
      <c r="B106" s="162" t="s">
        <v>360</v>
      </c>
      <c r="C106" s="327"/>
    </row>
    <row r="107" spans="1:3" ht="12" customHeight="1">
      <c r="A107" s="14" t="s">
        <v>354</v>
      </c>
      <c r="B107" s="163" t="s">
        <v>361</v>
      </c>
      <c r="C107" s="327"/>
    </row>
    <row r="108" spans="1:3" ht="12" customHeight="1">
      <c r="A108" s="13" t="s">
        <v>355</v>
      </c>
      <c r="B108" s="164" t="s">
        <v>362</v>
      </c>
      <c r="C108" s="327"/>
    </row>
    <row r="109" spans="1:3" ht="12" customHeight="1">
      <c r="A109" s="14" t="s">
        <v>440</v>
      </c>
      <c r="B109" s="164" t="s">
        <v>363</v>
      </c>
      <c r="C109" s="327"/>
    </row>
    <row r="110" spans="1:3" ht="12" customHeight="1">
      <c r="A110" s="16" t="s">
        <v>441</v>
      </c>
      <c r="B110" s="164" t="s">
        <v>364</v>
      </c>
      <c r="C110" s="327"/>
    </row>
    <row r="111" spans="1:3" ht="12" customHeight="1">
      <c r="A111" s="14" t="s">
        <v>445</v>
      </c>
      <c r="B111" s="11" t="s">
        <v>49</v>
      </c>
      <c r="C111" s="325">
        <f>C112+C113</f>
        <v>44401</v>
      </c>
    </row>
    <row r="112" spans="1:3" ht="12" customHeight="1">
      <c r="A112" s="14" t="s">
        <v>446</v>
      </c>
      <c r="B112" s="8" t="s">
        <v>448</v>
      </c>
      <c r="C112" s="325"/>
    </row>
    <row r="113" spans="1:3" ht="12" customHeight="1" thickBot="1">
      <c r="A113" s="18" t="s">
        <v>447</v>
      </c>
      <c r="B113" s="522" t="s">
        <v>449</v>
      </c>
      <c r="C113" s="331">
        <v>44401</v>
      </c>
    </row>
    <row r="114" spans="1:3" ht="12" customHeight="1" thickBot="1">
      <c r="A114" s="519" t="s">
        <v>19</v>
      </c>
      <c r="B114" s="520" t="s">
        <v>365</v>
      </c>
      <c r="C114" s="521">
        <f>+C115+C117+C119</f>
        <v>35465</v>
      </c>
    </row>
    <row r="115" spans="1:3" ht="12" customHeight="1">
      <c r="A115" s="15" t="s">
        <v>105</v>
      </c>
      <c r="B115" s="8" t="s">
        <v>228</v>
      </c>
      <c r="C115" s="326">
        <v>18981</v>
      </c>
    </row>
    <row r="116" spans="1:3" ht="12" customHeight="1">
      <c r="A116" s="15" t="s">
        <v>106</v>
      </c>
      <c r="B116" s="12" t="s">
        <v>369</v>
      </c>
      <c r="C116" s="326"/>
    </row>
    <row r="117" spans="1:3" ht="12" customHeight="1">
      <c r="A117" s="15" t="s">
        <v>107</v>
      </c>
      <c r="B117" s="12" t="s">
        <v>184</v>
      </c>
      <c r="C117" s="325">
        <v>11922</v>
      </c>
    </row>
    <row r="118" spans="1:3" ht="12" customHeight="1">
      <c r="A118" s="15" t="s">
        <v>108</v>
      </c>
      <c r="B118" s="12" t="s">
        <v>370</v>
      </c>
      <c r="C118" s="293"/>
    </row>
    <row r="119" spans="1:3" ht="12" customHeight="1">
      <c r="A119" s="15" t="s">
        <v>109</v>
      </c>
      <c r="B119" s="320" t="s">
        <v>231</v>
      </c>
      <c r="C119" s="293">
        <f>C120+C121+C122+C123+C124+C125+C126+C127</f>
        <v>4562</v>
      </c>
    </row>
    <row r="120" spans="1:3" ht="12" customHeight="1">
      <c r="A120" s="15" t="s">
        <v>118</v>
      </c>
      <c r="B120" s="319" t="s">
        <v>432</v>
      </c>
      <c r="C120" s="293"/>
    </row>
    <row r="121" spans="1:3" ht="12" customHeight="1">
      <c r="A121" s="15" t="s">
        <v>120</v>
      </c>
      <c r="B121" s="444" t="s">
        <v>375</v>
      </c>
      <c r="C121" s="293"/>
    </row>
    <row r="122" spans="1:3" ht="15.75">
      <c r="A122" s="15" t="s">
        <v>185</v>
      </c>
      <c r="B122" s="163" t="s">
        <v>358</v>
      </c>
      <c r="C122" s="293"/>
    </row>
    <row r="123" spans="1:3" ht="12" customHeight="1">
      <c r="A123" s="15" t="s">
        <v>186</v>
      </c>
      <c r="B123" s="163" t="s">
        <v>374</v>
      </c>
      <c r="C123" s="293">
        <v>4562</v>
      </c>
    </row>
    <row r="124" spans="1:3" ht="12" customHeight="1">
      <c r="A124" s="15" t="s">
        <v>187</v>
      </c>
      <c r="B124" s="163" t="s">
        <v>373</v>
      </c>
      <c r="C124" s="293"/>
    </row>
    <row r="125" spans="1:3" ht="12" customHeight="1">
      <c r="A125" s="15" t="s">
        <v>366</v>
      </c>
      <c r="B125" s="163" t="s">
        <v>361</v>
      </c>
      <c r="C125" s="293"/>
    </row>
    <row r="126" spans="1:3" ht="12" customHeight="1">
      <c r="A126" s="15" t="s">
        <v>367</v>
      </c>
      <c r="B126" s="163" t="s">
        <v>372</v>
      </c>
      <c r="C126" s="293"/>
    </row>
    <row r="127" spans="1:3" ht="16.5" thickBot="1">
      <c r="A127" s="13" t="s">
        <v>368</v>
      </c>
      <c r="B127" s="163" t="s">
        <v>371</v>
      </c>
      <c r="C127" s="295"/>
    </row>
    <row r="128" spans="1:3" ht="12" customHeight="1" thickBot="1">
      <c r="A128" s="20" t="s">
        <v>20</v>
      </c>
      <c r="B128" s="144" t="s">
        <v>450</v>
      </c>
      <c r="C128" s="323">
        <f>+C93+C114</f>
        <v>660973</v>
      </c>
    </row>
    <row r="129" spans="1:3" ht="12" customHeight="1" thickBot="1">
      <c r="A129" s="20" t="s">
        <v>21</v>
      </c>
      <c r="B129" s="144" t="s">
        <v>451</v>
      </c>
      <c r="C129" s="323">
        <f>+C130+C131+C132</f>
        <v>5554</v>
      </c>
    </row>
    <row r="130" spans="1:3" ht="12" customHeight="1">
      <c r="A130" s="15" t="s">
        <v>270</v>
      </c>
      <c r="B130" s="12" t="s">
        <v>458</v>
      </c>
      <c r="C130" s="293">
        <v>1948</v>
      </c>
    </row>
    <row r="131" spans="1:3" ht="12" customHeight="1">
      <c r="A131" s="15" t="s">
        <v>271</v>
      </c>
      <c r="B131" s="12" t="s">
        <v>459</v>
      </c>
      <c r="C131" s="293"/>
    </row>
    <row r="132" spans="1:3" ht="12" customHeight="1" thickBot="1">
      <c r="A132" s="13" t="s">
        <v>272</v>
      </c>
      <c r="B132" s="12" t="s">
        <v>460</v>
      </c>
      <c r="C132" s="293">
        <v>3606</v>
      </c>
    </row>
    <row r="133" spans="1:3" ht="12" customHeight="1" thickBot="1">
      <c r="A133" s="20" t="s">
        <v>22</v>
      </c>
      <c r="B133" s="144" t="s">
        <v>452</v>
      </c>
      <c r="C133" s="323">
        <f>SUM(C134:C139)</f>
        <v>0</v>
      </c>
    </row>
    <row r="134" spans="1:3" ht="12" customHeight="1">
      <c r="A134" s="15" t="s">
        <v>92</v>
      </c>
      <c r="B134" s="9" t="s">
        <v>461</v>
      </c>
      <c r="C134" s="293"/>
    </row>
    <row r="135" spans="1:3" ht="12" customHeight="1">
      <c r="A135" s="15" t="s">
        <v>93</v>
      </c>
      <c r="B135" s="9" t="s">
        <v>453</v>
      </c>
      <c r="C135" s="293"/>
    </row>
    <row r="136" spans="1:3" ht="12" customHeight="1">
      <c r="A136" s="15" t="s">
        <v>94</v>
      </c>
      <c r="B136" s="9" t="s">
        <v>454</v>
      </c>
      <c r="C136" s="293"/>
    </row>
    <row r="137" spans="1:3" ht="12" customHeight="1">
      <c r="A137" s="15" t="s">
        <v>172</v>
      </c>
      <c r="B137" s="9" t="s">
        <v>455</v>
      </c>
      <c r="C137" s="293"/>
    </row>
    <row r="138" spans="1:3" ht="12" customHeight="1">
      <c r="A138" s="15" t="s">
        <v>173</v>
      </c>
      <c r="B138" s="9" t="s">
        <v>456</v>
      </c>
      <c r="C138" s="293"/>
    </row>
    <row r="139" spans="1:3" ht="12" customHeight="1" thickBot="1">
      <c r="A139" s="13" t="s">
        <v>174</v>
      </c>
      <c r="B139" s="9" t="s">
        <v>457</v>
      </c>
      <c r="C139" s="293"/>
    </row>
    <row r="140" spans="1:3" ht="12" customHeight="1" thickBot="1">
      <c r="A140" s="20" t="s">
        <v>23</v>
      </c>
      <c r="B140" s="144" t="s">
        <v>465</v>
      </c>
      <c r="C140" s="329">
        <f>+C141+C142+C143+C144</f>
        <v>12594</v>
      </c>
    </row>
    <row r="141" spans="1:3" ht="12" customHeight="1">
      <c r="A141" s="15" t="s">
        <v>95</v>
      </c>
      <c r="B141" s="9" t="s">
        <v>376</v>
      </c>
      <c r="C141" s="293"/>
    </row>
    <row r="142" spans="1:3" ht="12" customHeight="1">
      <c r="A142" s="15" t="s">
        <v>96</v>
      </c>
      <c r="B142" s="9" t="s">
        <v>377</v>
      </c>
      <c r="C142" s="293">
        <v>12594</v>
      </c>
    </row>
    <row r="143" spans="1:3" ht="12" customHeight="1">
      <c r="A143" s="15" t="s">
        <v>290</v>
      </c>
      <c r="B143" s="9" t="s">
        <v>466</v>
      </c>
      <c r="C143" s="293"/>
    </row>
    <row r="144" spans="1:3" ht="12" customHeight="1" thickBot="1">
      <c r="A144" s="13" t="s">
        <v>291</v>
      </c>
      <c r="B144" s="7" t="s">
        <v>396</v>
      </c>
      <c r="C144" s="293"/>
    </row>
    <row r="145" spans="1:3" ht="12" customHeight="1" thickBot="1">
      <c r="A145" s="20" t="s">
        <v>24</v>
      </c>
      <c r="B145" s="144" t="s">
        <v>467</v>
      </c>
      <c r="C145" s="332">
        <f>SUM(C146:C150)</f>
        <v>0</v>
      </c>
    </row>
    <row r="146" spans="1:3" ht="12" customHeight="1">
      <c r="A146" s="15" t="s">
        <v>97</v>
      </c>
      <c r="B146" s="9" t="s">
        <v>462</v>
      </c>
      <c r="C146" s="293"/>
    </row>
    <row r="147" spans="1:3" ht="12" customHeight="1">
      <c r="A147" s="15" t="s">
        <v>98</v>
      </c>
      <c r="B147" s="9" t="s">
        <v>469</v>
      </c>
      <c r="C147" s="293"/>
    </row>
    <row r="148" spans="1:3" ht="12" customHeight="1">
      <c r="A148" s="15" t="s">
        <v>302</v>
      </c>
      <c r="B148" s="9" t="s">
        <v>464</v>
      </c>
      <c r="C148" s="293"/>
    </row>
    <row r="149" spans="1:3" ht="12" customHeight="1">
      <c r="A149" s="15" t="s">
        <v>303</v>
      </c>
      <c r="B149" s="9" t="s">
        <v>470</v>
      </c>
      <c r="C149" s="293"/>
    </row>
    <row r="150" spans="1:3" ht="12" customHeight="1" thickBot="1">
      <c r="A150" s="15" t="s">
        <v>468</v>
      </c>
      <c r="B150" s="9" t="s">
        <v>471</v>
      </c>
      <c r="C150" s="293"/>
    </row>
    <row r="151" spans="1:3" ht="12" customHeight="1" thickBot="1">
      <c r="A151" s="20" t="s">
        <v>25</v>
      </c>
      <c r="B151" s="144" t="s">
        <v>472</v>
      </c>
      <c r="C151" s="523"/>
    </row>
    <row r="152" spans="1:3" ht="12" customHeight="1" thickBot="1">
      <c r="A152" s="20" t="s">
        <v>26</v>
      </c>
      <c r="B152" s="144" t="s">
        <v>473</v>
      </c>
      <c r="C152" s="523"/>
    </row>
    <row r="153" spans="1:3" ht="15" customHeight="1" thickBot="1">
      <c r="A153" s="20" t="s">
        <v>27</v>
      </c>
      <c r="B153" s="144" t="s">
        <v>475</v>
      </c>
      <c r="C153" s="458">
        <f>+C129+C133+C140+C145+C151+C152</f>
        <v>18148</v>
      </c>
    </row>
    <row r="154" spans="1:3" s="447" customFormat="1" ht="12.75" customHeight="1" thickBot="1">
      <c r="A154" s="321" t="s">
        <v>28</v>
      </c>
      <c r="B154" s="410" t="s">
        <v>474</v>
      </c>
      <c r="C154" s="458">
        <f>+C128+C153</f>
        <v>679121</v>
      </c>
    </row>
    <row r="155" ht="7.5" customHeight="1"/>
    <row r="156" spans="1:3" ht="15.75">
      <c r="A156" s="748" t="s">
        <v>378</v>
      </c>
      <c r="B156" s="748"/>
      <c r="C156" s="748"/>
    </row>
    <row r="157" spans="1:3" ht="15" customHeight="1" thickBot="1">
      <c r="A157" s="746" t="s">
        <v>151</v>
      </c>
      <c r="B157" s="746"/>
      <c r="C157" s="333" t="s">
        <v>229</v>
      </c>
    </row>
    <row r="158" spans="1:3" ht="13.5" customHeight="1" thickBot="1">
      <c r="A158" s="20">
        <v>1</v>
      </c>
      <c r="B158" s="30" t="s">
        <v>476</v>
      </c>
      <c r="C158" s="323">
        <f>+C62-C128</f>
        <v>-236679</v>
      </c>
    </row>
    <row r="159" spans="1:3" ht="27.75" customHeight="1" thickBot="1">
      <c r="A159" s="20" t="s">
        <v>19</v>
      </c>
      <c r="B159" s="30" t="s">
        <v>482</v>
      </c>
      <c r="C159" s="323">
        <f>+C86-C153</f>
        <v>-17047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Bátaszék Város Önkormányzat
2016. ÉVI KÖLTSÉGVETÉS
KÖTELEZŐ FELADATAINAK MÉRLEGE &amp;R&amp;"Times New Roman CE,Félkövér dőlt"&amp;11 1.2. melléklet a 3/2016. (III.5.) önkormányzati rendelethez</oddHeader>
    <oddFooter>&amp;C&amp;P</oddFoot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48"/>
  <sheetViews>
    <sheetView view="pageLayout" workbookViewId="0" topLeftCell="C1">
      <selection activeCell="D3" sqref="D3"/>
    </sheetView>
  </sheetViews>
  <sheetFormatPr defaultColWidth="8.875" defaultRowHeight="12.75"/>
  <cols>
    <col min="1" max="1" width="5.50390625" style="742" customWidth="1"/>
    <col min="2" max="2" width="12.625" style="742" customWidth="1"/>
    <col min="3" max="3" width="54.00390625" style="742" customWidth="1"/>
    <col min="4" max="4" width="13.875" style="743" customWidth="1"/>
    <col min="5" max="16384" width="8.875" style="742" customWidth="1"/>
  </cols>
  <sheetData>
    <row r="1" spans="1:4" ht="12.75">
      <c r="A1" s="740" t="s">
        <v>933</v>
      </c>
      <c r="B1" s="740" t="s">
        <v>934</v>
      </c>
      <c r="C1" s="740" t="s">
        <v>921</v>
      </c>
      <c r="D1" s="741" t="s">
        <v>912</v>
      </c>
    </row>
    <row r="2" spans="1:5" s="726" customFormat="1" ht="24.75" customHeight="1">
      <c r="A2" s="725" t="s">
        <v>18</v>
      </c>
      <c r="B2" s="725" t="s">
        <v>767</v>
      </c>
      <c r="C2" s="723" t="s">
        <v>924</v>
      </c>
      <c r="D2" s="724">
        <v>1000</v>
      </c>
      <c r="E2" s="726" t="s">
        <v>914</v>
      </c>
    </row>
    <row r="3" spans="1:5" s="726" customFormat="1" ht="24.75" customHeight="1">
      <c r="A3" s="725" t="s">
        <v>19</v>
      </c>
      <c r="B3" s="725" t="s">
        <v>767</v>
      </c>
      <c r="C3" s="723" t="s">
        <v>925</v>
      </c>
      <c r="D3" s="724">
        <v>1000</v>
      </c>
      <c r="E3" s="726" t="s">
        <v>914</v>
      </c>
    </row>
    <row r="4" spans="1:5" s="726" customFormat="1" ht="24.75" customHeight="1">
      <c r="A4" s="725" t="s">
        <v>20</v>
      </c>
      <c r="B4" s="725" t="s">
        <v>767</v>
      </c>
      <c r="C4" s="723" t="s">
        <v>926</v>
      </c>
      <c r="D4" s="724">
        <v>1190</v>
      </c>
      <c r="E4" s="726" t="s">
        <v>915</v>
      </c>
    </row>
    <row r="5" spans="1:5" s="726" customFormat="1" ht="24.75" customHeight="1">
      <c r="A5" s="725" t="s">
        <v>22</v>
      </c>
      <c r="B5" s="725" t="s">
        <v>767</v>
      </c>
      <c r="C5" s="723" t="s">
        <v>927</v>
      </c>
      <c r="D5" s="724">
        <v>635</v>
      </c>
      <c r="E5" s="726" t="s">
        <v>914</v>
      </c>
    </row>
    <row r="6" spans="1:5" s="726" customFormat="1" ht="12.75">
      <c r="A6" s="725" t="s">
        <v>23</v>
      </c>
      <c r="B6" s="725" t="s">
        <v>767</v>
      </c>
      <c r="C6" s="723" t="s">
        <v>928</v>
      </c>
      <c r="D6" s="724">
        <v>10000</v>
      </c>
      <c r="E6" s="726" t="s">
        <v>914</v>
      </c>
    </row>
    <row r="7" spans="1:5" s="726" customFormat="1" ht="12.75">
      <c r="A7" s="725" t="s">
        <v>24</v>
      </c>
      <c r="B7" s="725" t="s">
        <v>767</v>
      </c>
      <c r="C7" s="723" t="s">
        <v>929</v>
      </c>
      <c r="D7" s="724">
        <v>4000</v>
      </c>
      <c r="E7" s="726" t="s">
        <v>914</v>
      </c>
    </row>
    <row r="8" spans="1:4" s="726" customFormat="1" ht="12.75">
      <c r="A8" s="725" t="s">
        <v>25</v>
      </c>
      <c r="B8" s="725" t="s">
        <v>767</v>
      </c>
      <c r="C8" s="744" t="s">
        <v>850</v>
      </c>
      <c r="D8" s="724">
        <v>600</v>
      </c>
    </row>
    <row r="9" spans="1:4" s="726" customFormat="1" ht="12.75">
      <c r="A9" s="725" t="s">
        <v>26</v>
      </c>
      <c r="B9" s="725" t="s">
        <v>767</v>
      </c>
      <c r="C9" s="744" t="s">
        <v>923</v>
      </c>
      <c r="D9" s="724">
        <v>1500</v>
      </c>
    </row>
    <row r="10" spans="1:4" s="726" customFormat="1" ht="12.75">
      <c r="A10" s="725" t="s">
        <v>27</v>
      </c>
      <c r="B10" s="725" t="s">
        <v>767</v>
      </c>
      <c r="C10" s="744" t="s">
        <v>852</v>
      </c>
      <c r="D10" s="724">
        <v>2000</v>
      </c>
    </row>
    <row r="11" spans="1:4" s="726" customFormat="1" ht="12.75">
      <c r="A11" s="725" t="s">
        <v>28</v>
      </c>
      <c r="B11" s="725" t="s">
        <v>767</v>
      </c>
      <c r="C11" s="744" t="s">
        <v>853</v>
      </c>
      <c r="D11" s="724">
        <v>2000</v>
      </c>
    </row>
    <row r="12" spans="1:4" s="726" customFormat="1" ht="12.75">
      <c r="A12" s="725"/>
      <c r="B12" s="725"/>
      <c r="C12" s="723"/>
      <c r="D12" s="724"/>
    </row>
    <row r="13" spans="1:4" s="726" customFormat="1" ht="24.75" customHeight="1">
      <c r="A13" s="725"/>
      <c r="B13" s="725"/>
      <c r="C13" s="723"/>
      <c r="D13" s="724"/>
    </row>
    <row r="14" spans="1:4" s="726" customFormat="1" ht="24.75" customHeight="1">
      <c r="A14" s="727"/>
      <c r="B14" s="728"/>
      <c r="C14" s="729" t="s">
        <v>930</v>
      </c>
      <c r="D14" s="730">
        <f>SUM(D2:D13)</f>
        <v>23925</v>
      </c>
    </row>
    <row r="15" spans="1:4" s="726" customFormat="1" ht="24.75" customHeight="1">
      <c r="A15" s="725" t="s">
        <v>18</v>
      </c>
      <c r="B15" s="731" t="s">
        <v>774</v>
      </c>
      <c r="C15" s="725" t="s">
        <v>922</v>
      </c>
      <c r="D15" s="581">
        <v>10000</v>
      </c>
    </row>
    <row r="16" spans="1:4" s="726" customFormat="1" ht="24.75" customHeight="1">
      <c r="A16" s="725" t="s">
        <v>19</v>
      </c>
      <c r="B16" s="731" t="s">
        <v>774</v>
      </c>
      <c r="C16" s="725" t="s">
        <v>935</v>
      </c>
      <c r="D16" s="581">
        <v>6000</v>
      </c>
    </row>
    <row r="17" spans="1:4" s="726" customFormat="1" ht="24.75" customHeight="1">
      <c r="A17" s="725"/>
      <c r="B17" s="731"/>
      <c r="C17" s="725"/>
      <c r="D17" s="581"/>
    </row>
    <row r="18" spans="1:4" s="726" customFormat="1" ht="24.75" customHeight="1">
      <c r="A18" s="732"/>
      <c r="B18" s="733" t="s">
        <v>774</v>
      </c>
      <c r="C18" s="734" t="s">
        <v>931</v>
      </c>
      <c r="D18" s="735">
        <f>SUM(D15:D17)</f>
        <v>16000</v>
      </c>
    </row>
    <row r="19" spans="1:4" s="726" customFormat="1" ht="24.75" customHeight="1">
      <c r="A19" s="736"/>
      <c r="B19" s="737"/>
      <c r="C19" s="737" t="s">
        <v>932</v>
      </c>
      <c r="D19" s="738">
        <f>D14+D18</f>
        <v>39925</v>
      </c>
    </row>
    <row r="20" s="726" customFormat="1" ht="37.5" customHeight="1">
      <c r="A20" s="739"/>
    </row>
    <row r="21" s="726" customFormat="1" ht="24.75" customHeight="1">
      <c r="A21" s="739"/>
    </row>
    <row r="22" s="726" customFormat="1" ht="24.75" customHeight="1">
      <c r="A22" s="739"/>
    </row>
    <row r="23" s="726" customFormat="1" ht="24.75" customHeight="1">
      <c r="A23" s="739"/>
    </row>
    <row r="24" s="726" customFormat="1" ht="24.75" customHeight="1">
      <c r="A24" s="739"/>
    </row>
    <row r="25" s="726" customFormat="1" ht="24.75" customHeight="1">
      <c r="A25" s="739"/>
    </row>
    <row r="26" s="726" customFormat="1" ht="24.75" customHeight="1">
      <c r="A26" s="739"/>
    </row>
    <row r="27" s="726" customFormat="1" ht="24.75" customHeight="1">
      <c r="A27" s="739"/>
    </row>
    <row r="28" s="726" customFormat="1" ht="24.75" customHeight="1">
      <c r="A28" s="739"/>
    </row>
    <row r="29" s="726" customFormat="1" ht="24.75" customHeight="1">
      <c r="A29" s="739"/>
    </row>
    <row r="30" s="726" customFormat="1" ht="24.75" customHeight="1">
      <c r="A30" s="739"/>
    </row>
    <row r="31" s="726" customFormat="1" ht="24.75" customHeight="1">
      <c r="A31" s="739"/>
    </row>
    <row r="32" s="726" customFormat="1" ht="24.75" customHeight="1">
      <c r="A32" s="739"/>
    </row>
    <row r="33" s="726" customFormat="1" ht="24.75" customHeight="1">
      <c r="A33" s="739"/>
    </row>
    <row r="34" s="726" customFormat="1" ht="24.75" customHeight="1">
      <c r="A34" s="739"/>
    </row>
    <row r="35" s="726" customFormat="1" ht="24.75" customHeight="1">
      <c r="A35" s="739"/>
    </row>
    <row r="36" s="726" customFormat="1" ht="24.75" customHeight="1">
      <c r="A36" s="739"/>
    </row>
    <row r="37" s="726" customFormat="1" ht="24.75" customHeight="1">
      <c r="A37" s="739"/>
    </row>
    <row r="38" s="726" customFormat="1" ht="24.75" customHeight="1">
      <c r="A38" s="739"/>
    </row>
    <row r="39" s="726" customFormat="1" ht="24.75" customHeight="1">
      <c r="A39" s="739"/>
    </row>
    <row r="40" s="726" customFormat="1" ht="24.75" customHeight="1">
      <c r="A40" s="739"/>
    </row>
    <row r="41" s="726" customFormat="1" ht="24.75" customHeight="1">
      <c r="A41" s="739"/>
    </row>
    <row r="42" s="726" customFormat="1" ht="24.75" customHeight="1">
      <c r="A42" s="739"/>
    </row>
    <row r="43" s="726" customFormat="1" ht="24.75" customHeight="1">
      <c r="A43" s="739"/>
    </row>
    <row r="44" s="726" customFormat="1" ht="24.75" customHeight="1">
      <c r="A44" s="739"/>
    </row>
    <row r="45" s="726" customFormat="1" ht="24.75" customHeight="1">
      <c r="A45" s="739"/>
    </row>
    <row r="46" s="726" customFormat="1" ht="24.75" customHeight="1">
      <c r="A46" s="739"/>
    </row>
    <row r="47" s="726" customFormat="1" ht="12.75">
      <c r="A47" s="739"/>
    </row>
    <row r="48" s="726" customFormat="1" ht="24.75" customHeight="1">
      <c r="A48" s="739"/>
    </row>
    <row r="49" s="726" customFormat="1" ht="24.75" customHeight="1"/>
    <row r="50" s="726" customFormat="1" ht="24.75" customHeight="1"/>
    <row r="51" s="726" customFormat="1" ht="24.75" customHeight="1"/>
    <row r="52" s="726" customFormat="1" ht="24.75" customHeight="1"/>
    <row r="53" s="726" customFormat="1" ht="24.75" customHeight="1"/>
    <row r="54" s="726" customFormat="1" ht="24.75" customHeight="1"/>
    <row r="55" s="726" customFormat="1" ht="24.75" customHeight="1"/>
    <row r="56" s="726" customFormat="1" ht="24.75" customHeight="1"/>
    <row r="57" s="726" customFormat="1" ht="12.75"/>
    <row r="58" s="726" customFormat="1" ht="12.75"/>
    <row r="59" s="726" customFormat="1" ht="12.75"/>
    <row r="60" s="726" customFormat="1" ht="12.75"/>
    <row r="61" s="726" customFormat="1" ht="12.75"/>
    <row r="62" s="726" customFormat="1" ht="12.75"/>
    <row r="63" s="726" customFormat="1" ht="12.75"/>
    <row r="64" s="726" customFormat="1" ht="12.75"/>
    <row r="65" s="726" customFormat="1" ht="12.75"/>
    <row r="66" s="726" customFormat="1" ht="12.75"/>
    <row r="67" s="726" customFormat="1" ht="12.75"/>
    <row r="68" s="726" customFormat="1" ht="12.75"/>
    <row r="69" s="726" customFormat="1" ht="12.75"/>
    <row r="70" s="726" customFormat="1" ht="12.75"/>
    <row r="71" s="72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&amp;LBátaszék Város Önkormányzata&amp;CZárolt költségvetési előirányzatok 2016.év&amp;R11.sz. tájékoztató melléklet
3/2016.(III.5.) önk.i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9"/>
  <sheetViews>
    <sheetView view="pageLayout" zoomScaleNormal="110" zoomScaleSheetLayoutView="100" workbookViewId="0" topLeftCell="A1">
      <selection activeCell="B3" sqref="B3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16384" width="9.375" style="445" customWidth="1"/>
  </cols>
  <sheetData>
    <row r="1" spans="1:3" ht="15.75" customHeight="1">
      <c r="A1" s="745" t="s">
        <v>15</v>
      </c>
      <c r="B1" s="745"/>
      <c r="C1" s="745"/>
    </row>
    <row r="2" spans="1:3" ht="15.75" customHeight="1" thickBot="1">
      <c r="A2" s="746" t="s">
        <v>149</v>
      </c>
      <c r="B2" s="746"/>
      <c r="C2" s="333" t="s">
        <v>229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46" customFormat="1" ht="12" customHeight="1" thickBot="1">
      <c r="A4" s="440"/>
      <c r="B4" s="441" t="s">
        <v>495</v>
      </c>
      <c r="C4" s="442" t="s">
        <v>496</v>
      </c>
    </row>
    <row r="5" spans="1:3" s="447" customFormat="1" ht="12" customHeight="1" thickBot="1">
      <c r="A5" s="20" t="s">
        <v>18</v>
      </c>
      <c r="B5" s="21" t="s">
        <v>254</v>
      </c>
      <c r="C5" s="323">
        <f>+C6+C7+C8+C9+C10+C11</f>
        <v>0</v>
      </c>
    </row>
    <row r="6" spans="1:3" s="447" customFormat="1" ht="12" customHeight="1">
      <c r="A6" s="15" t="s">
        <v>99</v>
      </c>
      <c r="B6" s="448" t="s">
        <v>255</v>
      </c>
      <c r="C6" s="326"/>
    </row>
    <row r="7" spans="1:3" s="447" customFormat="1" ht="12" customHeight="1">
      <c r="A7" s="14" t="s">
        <v>100</v>
      </c>
      <c r="B7" s="449" t="s">
        <v>256</v>
      </c>
      <c r="C7" s="325"/>
    </row>
    <row r="8" spans="1:3" s="447" customFormat="1" ht="12" customHeight="1">
      <c r="A8" s="14" t="s">
        <v>101</v>
      </c>
      <c r="B8" s="449" t="s">
        <v>550</v>
      </c>
      <c r="C8" s="325"/>
    </row>
    <row r="9" spans="1:3" s="447" customFormat="1" ht="12" customHeight="1">
      <c r="A9" s="14" t="s">
        <v>102</v>
      </c>
      <c r="B9" s="449" t="s">
        <v>258</v>
      </c>
      <c r="C9" s="325"/>
    </row>
    <row r="10" spans="1:3" s="447" customFormat="1" ht="12" customHeight="1">
      <c r="A10" s="14" t="s">
        <v>145</v>
      </c>
      <c r="B10" s="319" t="s">
        <v>434</v>
      </c>
      <c r="C10" s="325"/>
    </row>
    <row r="11" spans="1:3" s="447" customFormat="1" ht="12" customHeight="1" thickBot="1">
      <c r="A11" s="16" t="s">
        <v>103</v>
      </c>
      <c r="B11" s="320" t="s">
        <v>435</v>
      </c>
      <c r="C11" s="325"/>
    </row>
    <row r="12" spans="1:3" s="447" customFormat="1" ht="12" customHeight="1" thickBot="1">
      <c r="A12" s="20" t="s">
        <v>19</v>
      </c>
      <c r="B12" s="318" t="s">
        <v>259</v>
      </c>
      <c r="C12" s="323">
        <f>+C13+C14+C15+C16+C17</f>
        <v>66547</v>
      </c>
    </row>
    <row r="13" spans="1:3" s="447" customFormat="1" ht="12" customHeight="1">
      <c r="A13" s="15" t="s">
        <v>105</v>
      </c>
      <c r="B13" s="448" t="s">
        <v>260</v>
      </c>
      <c r="C13" s="326"/>
    </row>
    <row r="14" spans="1:3" s="447" customFormat="1" ht="12" customHeight="1">
      <c r="A14" s="14" t="s">
        <v>106</v>
      </c>
      <c r="B14" s="449" t="s">
        <v>261</v>
      </c>
      <c r="C14" s="325"/>
    </row>
    <row r="15" spans="1:3" s="447" customFormat="1" ht="12" customHeight="1">
      <c r="A15" s="14" t="s">
        <v>107</v>
      </c>
      <c r="B15" s="449" t="s">
        <v>426</v>
      </c>
      <c r="C15" s="325"/>
    </row>
    <row r="16" spans="1:3" s="447" customFormat="1" ht="12" customHeight="1">
      <c r="A16" s="14" t="s">
        <v>108</v>
      </c>
      <c r="B16" s="449" t="s">
        <v>427</v>
      </c>
      <c r="C16" s="325"/>
    </row>
    <row r="17" spans="1:3" s="447" customFormat="1" ht="12" customHeight="1">
      <c r="A17" s="14" t="s">
        <v>109</v>
      </c>
      <c r="B17" s="449" t="s">
        <v>262</v>
      </c>
      <c r="C17" s="325">
        <v>66547</v>
      </c>
    </row>
    <row r="18" spans="1:3" s="447" customFormat="1" ht="12" customHeight="1" thickBot="1">
      <c r="A18" s="16" t="s">
        <v>118</v>
      </c>
      <c r="B18" s="320" t="s">
        <v>263</v>
      </c>
      <c r="C18" s="327"/>
    </row>
    <row r="19" spans="1:3" s="447" customFormat="1" ht="12" customHeight="1" thickBot="1">
      <c r="A19" s="20" t="s">
        <v>20</v>
      </c>
      <c r="B19" s="21" t="s">
        <v>264</v>
      </c>
      <c r="C19" s="323">
        <f>+C20+C21+C22+C23+C24</f>
        <v>12000</v>
      </c>
    </row>
    <row r="20" spans="1:3" s="447" customFormat="1" ht="12" customHeight="1">
      <c r="A20" s="15" t="s">
        <v>88</v>
      </c>
      <c r="B20" s="448" t="s">
        <v>265</v>
      </c>
      <c r="C20" s="326"/>
    </row>
    <row r="21" spans="1:3" s="447" customFormat="1" ht="12" customHeight="1">
      <c r="A21" s="14" t="s">
        <v>89</v>
      </c>
      <c r="B21" s="449" t="s">
        <v>266</v>
      </c>
      <c r="C21" s="325"/>
    </row>
    <row r="22" spans="1:3" s="447" customFormat="1" ht="12" customHeight="1">
      <c r="A22" s="14" t="s">
        <v>90</v>
      </c>
      <c r="B22" s="449" t="s">
        <v>428</v>
      </c>
      <c r="C22" s="325"/>
    </row>
    <row r="23" spans="1:3" s="447" customFormat="1" ht="12" customHeight="1">
      <c r="A23" s="14" t="s">
        <v>91</v>
      </c>
      <c r="B23" s="449" t="s">
        <v>429</v>
      </c>
      <c r="C23" s="325"/>
    </row>
    <row r="24" spans="1:3" s="447" customFormat="1" ht="12" customHeight="1">
      <c r="A24" s="14" t="s">
        <v>168</v>
      </c>
      <c r="B24" s="449" t="s">
        <v>267</v>
      </c>
      <c r="C24" s="325">
        <v>12000</v>
      </c>
    </row>
    <row r="25" spans="1:3" s="447" customFormat="1" ht="12" customHeight="1" thickBot="1">
      <c r="A25" s="16" t="s">
        <v>169</v>
      </c>
      <c r="B25" s="450" t="s">
        <v>268</v>
      </c>
      <c r="C25" s="327"/>
    </row>
    <row r="26" spans="1:3" s="447" customFormat="1" ht="12" customHeight="1" thickBot="1">
      <c r="A26" s="20" t="s">
        <v>170</v>
      </c>
      <c r="B26" s="21" t="s">
        <v>551</v>
      </c>
      <c r="C26" s="329">
        <f>SUM(C27:C33)</f>
        <v>250711</v>
      </c>
    </row>
    <row r="27" spans="1:3" s="447" customFormat="1" ht="12" customHeight="1">
      <c r="A27" s="15" t="s">
        <v>270</v>
      </c>
      <c r="B27" s="448" t="s">
        <v>555</v>
      </c>
      <c r="C27" s="326"/>
    </row>
    <row r="28" spans="1:3" s="447" customFormat="1" ht="12" customHeight="1">
      <c r="A28" s="14" t="s">
        <v>271</v>
      </c>
      <c r="B28" s="449" t="s">
        <v>823</v>
      </c>
      <c r="C28" s="325">
        <v>32500</v>
      </c>
    </row>
    <row r="29" spans="1:3" s="447" customFormat="1" ht="12" customHeight="1">
      <c r="A29" s="14" t="s">
        <v>272</v>
      </c>
      <c r="B29" s="449" t="s">
        <v>557</v>
      </c>
      <c r="C29" s="325">
        <v>216361</v>
      </c>
    </row>
    <row r="30" spans="1:3" s="447" customFormat="1" ht="12" customHeight="1">
      <c r="A30" s="14" t="s">
        <v>273</v>
      </c>
      <c r="B30" s="449" t="s">
        <v>558</v>
      </c>
      <c r="C30" s="325">
        <v>650</v>
      </c>
    </row>
    <row r="31" spans="1:3" s="447" customFormat="1" ht="12" customHeight="1">
      <c r="A31" s="14" t="s">
        <v>552</v>
      </c>
      <c r="B31" s="449" t="s">
        <v>274</v>
      </c>
      <c r="C31" s="325"/>
    </row>
    <row r="32" spans="1:3" s="447" customFormat="1" ht="12" customHeight="1">
      <c r="A32" s="14" t="s">
        <v>553</v>
      </c>
      <c r="B32" s="449" t="s">
        <v>275</v>
      </c>
      <c r="C32" s="325"/>
    </row>
    <row r="33" spans="1:3" s="447" customFormat="1" ht="12" customHeight="1" thickBot="1">
      <c r="A33" s="16" t="s">
        <v>554</v>
      </c>
      <c r="B33" s="546" t="s">
        <v>276</v>
      </c>
      <c r="C33" s="327">
        <v>1200</v>
      </c>
    </row>
    <row r="34" spans="1:3" s="447" customFormat="1" ht="12" customHeight="1" thickBot="1">
      <c r="A34" s="20" t="s">
        <v>22</v>
      </c>
      <c r="B34" s="21" t="s">
        <v>436</v>
      </c>
      <c r="C34" s="323">
        <f>SUM(C35:C45)</f>
        <v>620</v>
      </c>
    </row>
    <row r="35" spans="1:3" s="447" customFormat="1" ht="12" customHeight="1">
      <c r="A35" s="15" t="s">
        <v>92</v>
      </c>
      <c r="B35" s="448" t="s">
        <v>279</v>
      </c>
      <c r="C35" s="326"/>
    </row>
    <row r="36" spans="1:3" s="447" customFormat="1" ht="12" customHeight="1">
      <c r="A36" s="14" t="s">
        <v>93</v>
      </c>
      <c r="B36" s="449" t="s">
        <v>280</v>
      </c>
      <c r="C36" s="325">
        <v>250</v>
      </c>
    </row>
    <row r="37" spans="1:3" s="447" customFormat="1" ht="12" customHeight="1">
      <c r="A37" s="14" t="s">
        <v>94</v>
      </c>
      <c r="B37" s="449" t="s">
        <v>281</v>
      </c>
      <c r="C37" s="325"/>
    </row>
    <row r="38" spans="1:3" s="447" customFormat="1" ht="12" customHeight="1">
      <c r="A38" s="14" t="s">
        <v>172</v>
      </c>
      <c r="B38" s="449" t="s">
        <v>282</v>
      </c>
      <c r="C38" s="325">
        <v>370</v>
      </c>
    </row>
    <row r="39" spans="1:3" s="447" customFormat="1" ht="12" customHeight="1">
      <c r="A39" s="14" t="s">
        <v>173</v>
      </c>
      <c r="B39" s="449" t="s">
        <v>283</v>
      </c>
      <c r="C39" s="325"/>
    </row>
    <row r="40" spans="1:3" s="447" customFormat="1" ht="12" customHeight="1">
      <c r="A40" s="14" t="s">
        <v>174</v>
      </c>
      <c r="B40" s="449" t="s">
        <v>284</v>
      </c>
      <c r="C40" s="325"/>
    </row>
    <row r="41" spans="1:3" s="447" customFormat="1" ht="12" customHeight="1">
      <c r="A41" s="14" t="s">
        <v>175</v>
      </c>
      <c r="B41" s="449" t="s">
        <v>285</v>
      </c>
      <c r="C41" s="325"/>
    </row>
    <row r="42" spans="1:3" s="447" customFormat="1" ht="12" customHeight="1">
      <c r="A42" s="14" t="s">
        <v>176</v>
      </c>
      <c r="B42" s="449" t="s">
        <v>560</v>
      </c>
      <c r="C42" s="325"/>
    </row>
    <row r="43" spans="1:3" s="447" customFormat="1" ht="12" customHeight="1">
      <c r="A43" s="14" t="s">
        <v>277</v>
      </c>
      <c r="B43" s="449" t="s">
        <v>287</v>
      </c>
      <c r="C43" s="328"/>
    </row>
    <row r="44" spans="1:3" s="447" customFormat="1" ht="12" customHeight="1">
      <c r="A44" s="16" t="s">
        <v>278</v>
      </c>
      <c r="B44" s="450" t="s">
        <v>438</v>
      </c>
      <c r="C44" s="434"/>
    </row>
    <row r="45" spans="1:3" s="447" customFormat="1" ht="12" customHeight="1" thickBot="1">
      <c r="A45" s="16" t="s">
        <v>437</v>
      </c>
      <c r="B45" s="320" t="s">
        <v>288</v>
      </c>
      <c r="C45" s="434"/>
    </row>
    <row r="46" spans="1:3" s="447" customFormat="1" ht="12" customHeight="1" thickBot="1">
      <c r="A46" s="20" t="s">
        <v>23</v>
      </c>
      <c r="B46" s="21" t="s">
        <v>289</v>
      </c>
      <c r="C46" s="323">
        <f>SUM(C47:C51)</f>
        <v>0</v>
      </c>
    </row>
    <row r="47" spans="1:3" s="447" customFormat="1" ht="12" customHeight="1">
      <c r="A47" s="15" t="s">
        <v>95</v>
      </c>
      <c r="B47" s="448" t="s">
        <v>293</v>
      </c>
      <c r="C47" s="491"/>
    </row>
    <row r="48" spans="1:3" s="447" customFormat="1" ht="12" customHeight="1">
      <c r="A48" s="14" t="s">
        <v>96</v>
      </c>
      <c r="B48" s="449" t="s">
        <v>294</v>
      </c>
      <c r="C48" s="328"/>
    </row>
    <row r="49" spans="1:3" s="447" customFormat="1" ht="12" customHeight="1">
      <c r="A49" s="14" t="s">
        <v>290</v>
      </c>
      <c r="B49" s="449" t="s">
        <v>295</v>
      </c>
      <c r="C49" s="328"/>
    </row>
    <row r="50" spans="1:3" s="447" customFormat="1" ht="12" customHeight="1">
      <c r="A50" s="14" t="s">
        <v>291</v>
      </c>
      <c r="B50" s="449" t="s">
        <v>296</v>
      </c>
      <c r="C50" s="328"/>
    </row>
    <row r="51" spans="1:3" s="447" customFormat="1" ht="12" customHeight="1" thickBot="1">
      <c r="A51" s="16" t="s">
        <v>292</v>
      </c>
      <c r="B51" s="320" t="s">
        <v>297</v>
      </c>
      <c r="C51" s="434"/>
    </row>
    <row r="52" spans="1:3" s="447" customFormat="1" ht="12" customHeight="1" thickBot="1">
      <c r="A52" s="20" t="s">
        <v>177</v>
      </c>
      <c r="B52" s="21" t="s">
        <v>298</v>
      </c>
      <c r="C52" s="323">
        <f>SUM(C53:C55)</f>
        <v>7700</v>
      </c>
    </row>
    <row r="53" spans="1:3" s="447" customFormat="1" ht="12" customHeight="1">
      <c r="A53" s="15" t="s">
        <v>97</v>
      </c>
      <c r="B53" s="448" t="s">
        <v>299</v>
      </c>
      <c r="C53" s="326"/>
    </row>
    <row r="54" spans="1:3" s="447" customFormat="1" ht="12" customHeight="1">
      <c r="A54" s="14" t="s">
        <v>98</v>
      </c>
      <c r="B54" s="449" t="s">
        <v>430</v>
      </c>
      <c r="C54" s="325"/>
    </row>
    <row r="55" spans="1:3" s="447" customFormat="1" ht="12" customHeight="1">
      <c r="A55" s="14" t="s">
        <v>302</v>
      </c>
      <c r="B55" s="449" t="s">
        <v>300</v>
      </c>
      <c r="C55" s="325">
        <v>7700</v>
      </c>
    </row>
    <row r="56" spans="1:3" s="447" customFormat="1" ht="12" customHeight="1" thickBot="1">
      <c r="A56" s="16" t="s">
        <v>303</v>
      </c>
      <c r="B56" s="320" t="s">
        <v>301</v>
      </c>
      <c r="C56" s="327"/>
    </row>
    <row r="57" spans="1:3" s="447" customFormat="1" ht="12" customHeight="1" thickBot="1">
      <c r="A57" s="20" t="s">
        <v>25</v>
      </c>
      <c r="B57" s="318" t="s">
        <v>304</v>
      </c>
      <c r="C57" s="323">
        <f>SUM(C58:C60)</f>
        <v>1800</v>
      </c>
    </row>
    <row r="58" spans="1:3" s="447" customFormat="1" ht="12" customHeight="1">
      <c r="A58" s="15" t="s">
        <v>178</v>
      </c>
      <c r="B58" s="448" t="s">
        <v>306</v>
      </c>
      <c r="C58" s="328"/>
    </row>
    <row r="59" spans="1:3" s="447" customFormat="1" ht="12" customHeight="1">
      <c r="A59" s="14" t="s">
        <v>179</v>
      </c>
      <c r="B59" s="449" t="s">
        <v>431</v>
      </c>
      <c r="C59" s="328"/>
    </row>
    <row r="60" spans="1:3" s="447" customFormat="1" ht="12" customHeight="1">
      <c r="A60" s="14" t="s">
        <v>230</v>
      </c>
      <c r="B60" s="449" t="s">
        <v>307</v>
      </c>
      <c r="C60" s="328">
        <v>1800</v>
      </c>
    </row>
    <row r="61" spans="1:3" s="447" customFormat="1" ht="12" customHeight="1" thickBot="1">
      <c r="A61" s="16" t="s">
        <v>305</v>
      </c>
      <c r="B61" s="320" t="s">
        <v>308</v>
      </c>
      <c r="C61" s="328"/>
    </row>
    <row r="62" spans="1:3" s="447" customFormat="1" ht="12" customHeight="1" thickBot="1">
      <c r="A62" s="524" t="s">
        <v>478</v>
      </c>
      <c r="B62" s="21" t="s">
        <v>309</v>
      </c>
      <c r="C62" s="329">
        <f>+C5+C12+C19+C26+C34+C46+C52+C57</f>
        <v>339378</v>
      </c>
    </row>
    <row r="63" spans="1:3" s="447" customFormat="1" ht="12" customHeight="1" thickBot="1">
      <c r="A63" s="494" t="s">
        <v>310</v>
      </c>
      <c r="B63" s="318" t="s">
        <v>311</v>
      </c>
      <c r="C63" s="323">
        <f>SUM(C64:C66)</f>
        <v>0</v>
      </c>
    </row>
    <row r="64" spans="1:3" s="447" customFormat="1" ht="12" customHeight="1">
      <c r="A64" s="15" t="s">
        <v>342</v>
      </c>
      <c r="B64" s="448" t="s">
        <v>312</v>
      </c>
      <c r="C64" s="328"/>
    </row>
    <row r="65" spans="1:3" s="447" customFormat="1" ht="12" customHeight="1">
      <c r="A65" s="14" t="s">
        <v>351</v>
      </c>
      <c r="B65" s="449" t="s">
        <v>313</v>
      </c>
      <c r="C65" s="328"/>
    </row>
    <row r="66" spans="1:3" s="447" customFormat="1" ht="12" customHeight="1" thickBot="1">
      <c r="A66" s="16" t="s">
        <v>352</v>
      </c>
      <c r="B66" s="518" t="s">
        <v>463</v>
      </c>
      <c r="C66" s="328"/>
    </row>
    <row r="67" spans="1:3" s="447" customFormat="1" ht="12" customHeight="1" thickBot="1">
      <c r="A67" s="494" t="s">
        <v>315</v>
      </c>
      <c r="B67" s="318" t="s">
        <v>316</v>
      </c>
      <c r="C67" s="323">
        <f>SUM(C68:C71)</f>
        <v>0</v>
      </c>
    </row>
    <row r="68" spans="1:3" s="447" customFormat="1" ht="12" customHeight="1">
      <c r="A68" s="15" t="s">
        <v>146</v>
      </c>
      <c r="B68" s="448" t="s">
        <v>317</v>
      </c>
      <c r="C68" s="328"/>
    </row>
    <row r="69" spans="1:3" s="447" customFormat="1" ht="12" customHeight="1">
      <c r="A69" s="14" t="s">
        <v>147</v>
      </c>
      <c r="B69" s="449" t="s">
        <v>318</v>
      </c>
      <c r="C69" s="328"/>
    </row>
    <row r="70" spans="1:3" s="447" customFormat="1" ht="12" customHeight="1">
      <c r="A70" s="14" t="s">
        <v>343</v>
      </c>
      <c r="B70" s="449" t="s">
        <v>319</v>
      </c>
      <c r="C70" s="328"/>
    </row>
    <row r="71" spans="1:3" s="447" customFormat="1" ht="12" customHeight="1" thickBot="1">
      <c r="A71" s="16" t="s">
        <v>344</v>
      </c>
      <c r="B71" s="320" t="s">
        <v>320</v>
      </c>
      <c r="C71" s="328"/>
    </row>
    <row r="72" spans="1:3" s="447" customFormat="1" ht="12" customHeight="1" thickBot="1">
      <c r="A72" s="494" t="s">
        <v>321</v>
      </c>
      <c r="B72" s="318" t="s">
        <v>322</v>
      </c>
      <c r="C72" s="323">
        <f>SUM(C73:C74)</f>
        <v>151039</v>
      </c>
    </row>
    <row r="73" spans="1:3" s="447" customFormat="1" ht="12" customHeight="1">
      <c r="A73" s="15" t="s">
        <v>345</v>
      </c>
      <c r="B73" s="448" t="s">
        <v>323</v>
      </c>
      <c r="C73" s="328">
        <v>151039</v>
      </c>
    </row>
    <row r="74" spans="1:3" s="447" customFormat="1" ht="12" customHeight="1" thickBot="1">
      <c r="A74" s="16" t="s">
        <v>346</v>
      </c>
      <c r="B74" s="320" t="s">
        <v>324</v>
      </c>
      <c r="C74" s="328"/>
    </row>
    <row r="75" spans="1:3" s="447" customFormat="1" ht="12" customHeight="1" thickBot="1">
      <c r="A75" s="494" t="s">
        <v>325</v>
      </c>
      <c r="B75" s="318" t="s">
        <v>326</v>
      </c>
      <c r="C75" s="323">
        <f>SUM(C76:C78)</f>
        <v>0</v>
      </c>
    </row>
    <row r="76" spans="1:3" s="447" customFormat="1" ht="12" customHeight="1">
      <c r="A76" s="15" t="s">
        <v>347</v>
      </c>
      <c r="B76" s="448" t="s">
        <v>327</v>
      </c>
      <c r="C76" s="328"/>
    </row>
    <row r="77" spans="1:3" s="447" customFormat="1" ht="12" customHeight="1">
      <c r="A77" s="14" t="s">
        <v>348</v>
      </c>
      <c r="B77" s="449" t="s">
        <v>328</v>
      </c>
      <c r="C77" s="328"/>
    </row>
    <row r="78" spans="1:3" s="447" customFormat="1" ht="12" customHeight="1" thickBot="1">
      <c r="A78" s="16" t="s">
        <v>349</v>
      </c>
      <c r="B78" s="320" t="s">
        <v>329</v>
      </c>
      <c r="C78" s="328"/>
    </row>
    <row r="79" spans="1:3" s="447" customFormat="1" ht="12" customHeight="1" thickBot="1">
      <c r="A79" s="494" t="s">
        <v>330</v>
      </c>
      <c r="B79" s="318" t="s">
        <v>350</v>
      </c>
      <c r="C79" s="323">
        <f>SUM(C80:C83)</f>
        <v>0</v>
      </c>
    </row>
    <row r="80" spans="1:3" s="447" customFormat="1" ht="12" customHeight="1">
      <c r="A80" s="452" t="s">
        <v>331</v>
      </c>
      <c r="B80" s="448" t="s">
        <v>332</v>
      </c>
      <c r="C80" s="328"/>
    </row>
    <row r="81" spans="1:3" s="447" customFormat="1" ht="12" customHeight="1">
      <c r="A81" s="453" t="s">
        <v>333</v>
      </c>
      <c r="B81" s="449" t="s">
        <v>334</v>
      </c>
      <c r="C81" s="328"/>
    </row>
    <row r="82" spans="1:3" s="447" customFormat="1" ht="12" customHeight="1">
      <c r="A82" s="453" t="s">
        <v>335</v>
      </c>
      <c r="B82" s="449" t="s">
        <v>336</v>
      </c>
      <c r="C82" s="328"/>
    </row>
    <row r="83" spans="1:3" s="447" customFormat="1" ht="12" customHeight="1" thickBot="1">
      <c r="A83" s="454" t="s">
        <v>337</v>
      </c>
      <c r="B83" s="320" t="s">
        <v>338</v>
      </c>
      <c r="C83" s="328"/>
    </row>
    <row r="84" spans="1:3" s="447" customFormat="1" ht="12" customHeight="1" thickBot="1">
      <c r="A84" s="494" t="s">
        <v>339</v>
      </c>
      <c r="B84" s="318" t="s">
        <v>477</v>
      </c>
      <c r="C84" s="492"/>
    </row>
    <row r="85" spans="1:3" s="447" customFormat="1" ht="13.5" customHeight="1" thickBot="1">
      <c r="A85" s="494" t="s">
        <v>341</v>
      </c>
      <c r="B85" s="318" t="s">
        <v>340</v>
      </c>
      <c r="C85" s="492"/>
    </row>
    <row r="86" spans="1:3" s="447" customFormat="1" ht="15.75" customHeight="1" thickBot="1">
      <c r="A86" s="494" t="s">
        <v>353</v>
      </c>
      <c r="B86" s="455" t="s">
        <v>480</v>
      </c>
      <c r="C86" s="329">
        <f>+C63+C67+C72+C75+C79+C85+C84</f>
        <v>151039</v>
      </c>
    </row>
    <row r="87" spans="1:3" s="447" customFormat="1" ht="16.5" customHeight="1" thickBot="1">
      <c r="A87" s="495" t="s">
        <v>479</v>
      </c>
      <c r="B87" s="456" t="s">
        <v>481</v>
      </c>
      <c r="C87" s="329">
        <f>+C62+C86</f>
        <v>490417</v>
      </c>
    </row>
    <row r="88" spans="1:3" s="447" customFormat="1" ht="83.25" customHeight="1">
      <c r="A88" s="5"/>
      <c r="B88" s="6"/>
      <c r="C88" s="330"/>
    </row>
    <row r="89" spans="1:3" ht="16.5" customHeight="1">
      <c r="A89" s="745" t="s">
        <v>46</v>
      </c>
      <c r="B89" s="745"/>
      <c r="C89" s="745"/>
    </row>
    <row r="90" spans="1:3" s="457" customFormat="1" ht="16.5" customHeight="1" thickBot="1">
      <c r="A90" s="747" t="s">
        <v>150</v>
      </c>
      <c r="B90" s="747"/>
      <c r="C90" s="159" t="s">
        <v>229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46" customFormat="1" ht="12" customHeight="1" thickBot="1">
      <c r="A92" s="32"/>
      <c r="B92" s="33" t="s">
        <v>495</v>
      </c>
      <c r="C92" s="34" t="s">
        <v>496</v>
      </c>
    </row>
    <row r="93" spans="1:3" ht="12" customHeight="1" thickBot="1">
      <c r="A93" s="22" t="s">
        <v>18</v>
      </c>
      <c r="B93" s="31" t="s">
        <v>439</v>
      </c>
      <c r="C93" s="322">
        <f>C94+C95+C96+C97+C98+C111</f>
        <v>117139</v>
      </c>
    </row>
    <row r="94" spans="1:3" ht="12" customHeight="1">
      <c r="A94" s="17" t="s">
        <v>99</v>
      </c>
      <c r="B94" s="10" t="s">
        <v>48</v>
      </c>
      <c r="C94" s="324">
        <v>5060</v>
      </c>
    </row>
    <row r="95" spans="1:3" ht="12" customHeight="1">
      <c r="A95" s="14" t="s">
        <v>100</v>
      </c>
      <c r="B95" s="8" t="s">
        <v>180</v>
      </c>
      <c r="C95" s="325">
        <v>1068</v>
      </c>
    </row>
    <row r="96" spans="1:3" ht="12" customHeight="1">
      <c r="A96" s="14" t="s">
        <v>101</v>
      </c>
      <c r="B96" s="8" t="s">
        <v>136</v>
      </c>
      <c r="C96" s="327">
        <v>11698</v>
      </c>
    </row>
    <row r="97" spans="1:3" ht="12" customHeight="1">
      <c r="A97" s="14" t="s">
        <v>102</v>
      </c>
      <c r="B97" s="11" t="s">
        <v>181</v>
      </c>
      <c r="C97" s="327">
        <v>9430</v>
      </c>
    </row>
    <row r="98" spans="1:3" ht="12" customHeight="1">
      <c r="A98" s="14" t="s">
        <v>113</v>
      </c>
      <c r="B98" s="19" t="s">
        <v>182</v>
      </c>
      <c r="C98" s="327">
        <f>C99+C100+C101+C102+C103+C104+C105+C106+C107+C108+C109+C110</f>
        <v>30639</v>
      </c>
    </row>
    <row r="99" spans="1:3" ht="12" customHeight="1">
      <c r="A99" s="14" t="s">
        <v>103</v>
      </c>
      <c r="B99" s="8" t="s">
        <v>444</v>
      </c>
      <c r="C99" s="327"/>
    </row>
    <row r="100" spans="1:3" ht="12" customHeight="1">
      <c r="A100" s="14" t="s">
        <v>104</v>
      </c>
      <c r="B100" s="164" t="s">
        <v>443</v>
      </c>
      <c r="C100" s="327"/>
    </row>
    <row r="101" spans="1:3" ht="12" customHeight="1">
      <c r="A101" s="14" t="s">
        <v>114</v>
      </c>
      <c r="B101" s="164" t="s">
        <v>442</v>
      </c>
      <c r="C101" s="327"/>
    </row>
    <row r="102" spans="1:3" ht="12" customHeight="1">
      <c r="A102" s="14" t="s">
        <v>115</v>
      </c>
      <c r="B102" s="162" t="s">
        <v>356</v>
      </c>
      <c r="C102" s="327"/>
    </row>
    <row r="103" spans="1:3" ht="12" customHeight="1">
      <c r="A103" s="14" t="s">
        <v>116</v>
      </c>
      <c r="B103" s="163" t="s">
        <v>357</v>
      </c>
      <c r="C103" s="327"/>
    </row>
    <row r="104" spans="1:3" ht="12" customHeight="1">
      <c r="A104" s="14" t="s">
        <v>117</v>
      </c>
      <c r="B104" s="163" t="s">
        <v>358</v>
      </c>
      <c r="C104" s="327"/>
    </row>
    <row r="105" spans="1:3" ht="12" customHeight="1">
      <c r="A105" s="14" t="s">
        <v>119</v>
      </c>
      <c r="B105" s="162" t="s">
        <v>359</v>
      </c>
      <c r="C105" s="327">
        <v>17239</v>
      </c>
    </row>
    <row r="106" spans="1:3" ht="12" customHeight="1">
      <c r="A106" s="14" t="s">
        <v>183</v>
      </c>
      <c r="B106" s="162" t="s">
        <v>360</v>
      </c>
      <c r="C106" s="327"/>
    </row>
    <row r="107" spans="1:3" ht="12" customHeight="1">
      <c r="A107" s="14" t="s">
        <v>354</v>
      </c>
      <c r="B107" s="163" t="s">
        <v>361</v>
      </c>
      <c r="C107" s="327"/>
    </row>
    <row r="108" spans="1:3" ht="12" customHeight="1">
      <c r="A108" s="13" t="s">
        <v>355</v>
      </c>
      <c r="B108" s="164" t="s">
        <v>362</v>
      </c>
      <c r="C108" s="327"/>
    </row>
    <row r="109" spans="1:3" ht="12" customHeight="1">
      <c r="A109" s="14" t="s">
        <v>440</v>
      </c>
      <c r="B109" s="164" t="s">
        <v>363</v>
      </c>
      <c r="C109" s="327"/>
    </row>
    <row r="110" spans="1:3" ht="12" customHeight="1">
      <c r="A110" s="16" t="s">
        <v>441</v>
      </c>
      <c r="B110" s="164" t="s">
        <v>364</v>
      </c>
      <c r="C110" s="327">
        <v>13400</v>
      </c>
    </row>
    <row r="111" spans="1:3" ht="12" customHeight="1">
      <c r="A111" s="14" t="s">
        <v>445</v>
      </c>
      <c r="B111" s="11" t="s">
        <v>49</v>
      </c>
      <c r="C111" s="325">
        <f>C112+C113</f>
        <v>59244</v>
      </c>
    </row>
    <row r="112" spans="1:3" ht="12" customHeight="1">
      <c r="A112" s="14" t="s">
        <v>446</v>
      </c>
      <c r="B112" s="8" t="s">
        <v>448</v>
      </c>
      <c r="C112" s="325">
        <v>20817</v>
      </c>
    </row>
    <row r="113" spans="1:3" ht="12" customHeight="1" thickBot="1">
      <c r="A113" s="18" t="s">
        <v>447</v>
      </c>
      <c r="B113" s="522" t="s">
        <v>449</v>
      </c>
      <c r="C113" s="331">
        <v>38427</v>
      </c>
    </row>
    <row r="114" spans="1:3" ht="12" customHeight="1" thickBot="1">
      <c r="A114" s="519" t="s">
        <v>19</v>
      </c>
      <c r="B114" s="520" t="s">
        <v>365</v>
      </c>
      <c r="C114" s="521">
        <f>+C115+C117+C119</f>
        <v>6170</v>
      </c>
    </row>
    <row r="115" spans="1:3" ht="12" customHeight="1">
      <c r="A115" s="15" t="s">
        <v>105</v>
      </c>
      <c r="B115" s="8" t="s">
        <v>228</v>
      </c>
      <c r="C115" s="326">
        <v>250</v>
      </c>
    </row>
    <row r="116" spans="1:3" ht="12" customHeight="1">
      <c r="A116" s="15" t="s">
        <v>106</v>
      </c>
      <c r="B116" s="12" t="s">
        <v>369</v>
      </c>
      <c r="C116" s="326"/>
    </row>
    <row r="117" spans="1:3" ht="12" customHeight="1">
      <c r="A117" s="15" t="s">
        <v>107</v>
      </c>
      <c r="B117" s="12" t="s">
        <v>184</v>
      </c>
      <c r="C117" s="325">
        <v>1996</v>
      </c>
    </row>
    <row r="118" spans="1:3" ht="12" customHeight="1">
      <c r="A118" s="15" t="s">
        <v>108</v>
      </c>
      <c r="B118" s="12" t="s">
        <v>370</v>
      </c>
      <c r="C118" s="293"/>
    </row>
    <row r="119" spans="1:3" ht="12" customHeight="1">
      <c r="A119" s="15" t="s">
        <v>109</v>
      </c>
      <c r="B119" s="320" t="s">
        <v>231</v>
      </c>
      <c r="C119" s="293">
        <f>C120+C121+C122+C123+C124+C125+C126+C127</f>
        <v>3924</v>
      </c>
    </row>
    <row r="120" spans="1:3" ht="12" customHeight="1">
      <c r="A120" s="15" t="s">
        <v>118</v>
      </c>
      <c r="B120" s="319" t="s">
        <v>432</v>
      </c>
      <c r="C120" s="293"/>
    </row>
    <row r="121" spans="1:3" ht="12" customHeight="1">
      <c r="A121" s="15" t="s">
        <v>120</v>
      </c>
      <c r="B121" s="444" t="s">
        <v>375</v>
      </c>
      <c r="C121" s="293"/>
    </row>
    <row r="122" spans="1:3" ht="15.75">
      <c r="A122" s="15" t="s">
        <v>185</v>
      </c>
      <c r="B122" s="163" t="s">
        <v>358</v>
      </c>
      <c r="C122" s="293">
        <v>534</v>
      </c>
    </row>
    <row r="123" spans="1:3" ht="12" customHeight="1">
      <c r="A123" s="15" t="s">
        <v>186</v>
      </c>
      <c r="B123" s="163" t="s">
        <v>374</v>
      </c>
      <c r="C123" s="293"/>
    </row>
    <row r="124" spans="1:3" ht="12" customHeight="1">
      <c r="A124" s="15" t="s">
        <v>187</v>
      </c>
      <c r="B124" s="163" t="s">
        <v>373</v>
      </c>
      <c r="C124" s="293"/>
    </row>
    <row r="125" spans="1:3" ht="12" customHeight="1">
      <c r="A125" s="15" t="s">
        <v>366</v>
      </c>
      <c r="B125" s="163" t="s">
        <v>361</v>
      </c>
      <c r="C125" s="293"/>
    </row>
    <row r="126" spans="1:3" ht="12" customHeight="1">
      <c r="A126" s="15" t="s">
        <v>367</v>
      </c>
      <c r="B126" s="163" t="s">
        <v>372</v>
      </c>
      <c r="C126" s="293"/>
    </row>
    <row r="127" spans="1:3" ht="16.5" thickBot="1">
      <c r="A127" s="13" t="s">
        <v>368</v>
      </c>
      <c r="B127" s="163" t="s">
        <v>371</v>
      </c>
      <c r="C127" s="295">
        <v>3390</v>
      </c>
    </row>
    <row r="128" spans="1:3" ht="12" customHeight="1" thickBot="1">
      <c r="A128" s="20" t="s">
        <v>20</v>
      </c>
      <c r="B128" s="144" t="s">
        <v>450</v>
      </c>
      <c r="C128" s="323">
        <f>+C93+C114</f>
        <v>123309</v>
      </c>
    </row>
    <row r="129" spans="1:3" ht="12" customHeight="1" thickBot="1">
      <c r="A129" s="20" t="s">
        <v>21</v>
      </c>
      <c r="B129" s="144" t="s">
        <v>451</v>
      </c>
      <c r="C129" s="323">
        <f>+C130+C131+C132</f>
        <v>0</v>
      </c>
    </row>
    <row r="130" spans="1:3" ht="12" customHeight="1">
      <c r="A130" s="15" t="s">
        <v>270</v>
      </c>
      <c r="B130" s="12" t="s">
        <v>458</v>
      </c>
      <c r="C130" s="293"/>
    </row>
    <row r="131" spans="1:3" ht="12" customHeight="1">
      <c r="A131" s="15" t="s">
        <v>271</v>
      </c>
      <c r="B131" s="12" t="s">
        <v>459</v>
      </c>
      <c r="C131" s="293"/>
    </row>
    <row r="132" spans="1:3" ht="12" customHeight="1" thickBot="1">
      <c r="A132" s="13" t="s">
        <v>272</v>
      </c>
      <c r="B132" s="12" t="s">
        <v>460</v>
      </c>
      <c r="C132" s="293"/>
    </row>
    <row r="133" spans="1:3" ht="12" customHeight="1" thickBot="1">
      <c r="A133" s="20" t="s">
        <v>22</v>
      </c>
      <c r="B133" s="144" t="s">
        <v>452</v>
      </c>
      <c r="C133" s="323">
        <f>SUM(C134:C139)</f>
        <v>0</v>
      </c>
    </row>
    <row r="134" spans="1:3" ht="12" customHeight="1">
      <c r="A134" s="15" t="s">
        <v>92</v>
      </c>
      <c r="B134" s="9" t="s">
        <v>461</v>
      </c>
      <c r="C134" s="293"/>
    </row>
    <row r="135" spans="1:3" ht="12" customHeight="1">
      <c r="A135" s="15" t="s">
        <v>93</v>
      </c>
      <c r="B135" s="9" t="s">
        <v>453</v>
      </c>
      <c r="C135" s="293"/>
    </row>
    <row r="136" spans="1:3" ht="12" customHeight="1">
      <c r="A136" s="15" t="s">
        <v>94</v>
      </c>
      <c r="B136" s="9" t="s">
        <v>454</v>
      </c>
      <c r="C136" s="293"/>
    </row>
    <row r="137" spans="1:3" ht="12" customHeight="1">
      <c r="A137" s="15" t="s">
        <v>172</v>
      </c>
      <c r="B137" s="9" t="s">
        <v>455</v>
      </c>
      <c r="C137" s="293"/>
    </row>
    <row r="138" spans="1:3" ht="12" customHeight="1">
      <c r="A138" s="15" t="s">
        <v>173</v>
      </c>
      <c r="B138" s="9" t="s">
        <v>456</v>
      </c>
      <c r="C138" s="293"/>
    </row>
    <row r="139" spans="1:3" ht="12" customHeight="1" thickBot="1">
      <c r="A139" s="13" t="s">
        <v>174</v>
      </c>
      <c r="B139" s="9" t="s">
        <v>457</v>
      </c>
      <c r="C139" s="293"/>
    </row>
    <row r="140" spans="1:3" ht="12" customHeight="1" thickBot="1">
      <c r="A140" s="20" t="s">
        <v>23</v>
      </c>
      <c r="B140" s="144" t="s">
        <v>465</v>
      </c>
      <c r="C140" s="329">
        <f>+C141+C142+C143+C144</f>
        <v>0</v>
      </c>
    </row>
    <row r="141" spans="1:3" ht="12" customHeight="1">
      <c r="A141" s="15" t="s">
        <v>95</v>
      </c>
      <c r="B141" s="9" t="s">
        <v>376</v>
      </c>
      <c r="C141" s="293"/>
    </row>
    <row r="142" spans="1:3" ht="12" customHeight="1">
      <c r="A142" s="15" t="s">
        <v>96</v>
      </c>
      <c r="B142" s="9" t="s">
        <v>377</v>
      </c>
      <c r="C142" s="293"/>
    </row>
    <row r="143" spans="1:3" ht="12" customHeight="1">
      <c r="A143" s="15" t="s">
        <v>290</v>
      </c>
      <c r="B143" s="9" t="s">
        <v>466</v>
      </c>
      <c r="C143" s="293"/>
    </row>
    <row r="144" spans="1:3" ht="12" customHeight="1" thickBot="1">
      <c r="A144" s="13" t="s">
        <v>291</v>
      </c>
      <c r="B144" s="7" t="s">
        <v>396</v>
      </c>
      <c r="C144" s="293"/>
    </row>
    <row r="145" spans="1:3" ht="12" customHeight="1" thickBot="1">
      <c r="A145" s="20" t="s">
        <v>24</v>
      </c>
      <c r="B145" s="144" t="s">
        <v>467</v>
      </c>
      <c r="C145" s="332">
        <f>SUM(C146:C150)</f>
        <v>0</v>
      </c>
    </row>
    <row r="146" spans="1:3" ht="12" customHeight="1">
      <c r="A146" s="15" t="s">
        <v>97</v>
      </c>
      <c r="B146" s="9" t="s">
        <v>462</v>
      </c>
      <c r="C146" s="293"/>
    </row>
    <row r="147" spans="1:3" ht="12" customHeight="1">
      <c r="A147" s="15" t="s">
        <v>98</v>
      </c>
      <c r="B147" s="9" t="s">
        <v>469</v>
      </c>
      <c r="C147" s="293"/>
    </row>
    <row r="148" spans="1:3" ht="12" customHeight="1">
      <c r="A148" s="15" t="s">
        <v>302</v>
      </c>
      <c r="B148" s="9" t="s">
        <v>464</v>
      </c>
      <c r="C148" s="293"/>
    </row>
    <row r="149" spans="1:3" ht="12" customHeight="1">
      <c r="A149" s="15" t="s">
        <v>303</v>
      </c>
      <c r="B149" s="9" t="s">
        <v>470</v>
      </c>
      <c r="C149" s="293"/>
    </row>
    <row r="150" spans="1:3" ht="12" customHeight="1" thickBot="1">
      <c r="A150" s="15" t="s">
        <v>468</v>
      </c>
      <c r="B150" s="9" t="s">
        <v>471</v>
      </c>
      <c r="C150" s="293"/>
    </row>
    <row r="151" spans="1:3" ht="12" customHeight="1" thickBot="1">
      <c r="A151" s="20" t="s">
        <v>25</v>
      </c>
      <c r="B151" s="144" t="s">
        <v>472</v>
      </c>
      <c r="C151" s="523"/>
    </row>
    <row r="152" spans="1:3" ht="12" customHeight="1" thickBot="1">
      <c r="A152" s="20" t="s">
        <v>26</v>
      </c>
      <c r="B152" s="144" t="s">
        <v>473</v>
      </c>
      <c r="C152" s="523"/>
    </row>
    <row r="153" spans="1:3" ht="15" customHeight="1" thickBot="1">
      <c r="A153" s="20" t="s">
        <v>27</v>
      </c>
      <c r="B153" s="144" t="s">
        <v>475</v>
      </c>
      <c r="C153" s="458">
        <f>+C129+C133+C140+C145+C151+C152</f>
        <v>0</v>
      </c>
    </row>
    <row r="154" spans="1:3" s="447" customFormat="1" ht="12.75" customHeight="1" thickBot="1">
      <c r="A154" s="321" t="s">
        <v>28</v>
      </c>
      <c r="B154" s="410" t="s">
        <v>474</v>
      </c>
      <c r="C154" s="458">
        <f>+C128+C153</f>
        <v>123309</v>
      </c>
    </row>
    <row r="155" ht="7.5" customHeight="1"/>
    <row r="156" spans="1:3" ht="15.75">
      <c r="A156" s="748" t="s">
        <v>378</v>
      </c>
      <c r="B156" s="748"/>
      <c r="C156" s="748"/>
    </row>
    <row r="157" spans="1:3" ht="15" customHeight="1" thickBot="1">
      <c r="A157" s="746" t="s">
        <v>151</v>
      </c>
      <c r="B157" s="746"/>
      <c r="C157" s="333" t="s">
        <v>229</v>
      </c>
    </row>
    <row r="158" spans="1:3" ht="13.5" customHeight="1" thickBot="1">
      <c r="A158" s="20">
        <v>1</v>
      </c>
      <c r="B158" s="30" t="s">
        <v>476</v>
      </c>
      <c r="C158" s="323">
        <f>+C62-C128</f>
        <v>216069</v>
      </c>
    </row>
    <row r="159" spans="1:3" ht="27.75" customHeight="1" thickBot="1">
      <c r="A159" s="20" t="s">
        <v>19</v>
      </c>
      <c r="B159" s="30" t="s">
        <v>482</v>
      </c>
      <c r="C159" s="323">
        <f>+C86-C153</f>
        <v>151039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Bátaszék Város Önkormányzat
2016. ÉVI KÖLTSÉGVETÉS
ÖNKÉNT VÁLLALT FELADATAINAK MÉRLEGE
&amp;R&amp;"Times New Roman CE,Félkövér dőlt"&amp;11 1.3. melléklet a 3/2016. (III.5) önkormányzati rendelethez</oddHeader>
    <oddFooter>&amp;C&amp;P</oddFoot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9"/>
  <sheetViews>
    <sheetView view="pageLayout" zoomScaleNormal="130" zoomScaleSheetLayoutView="100" workbookViewId="0" topLeftCell="A1">
      <selection activeCell="B3" sqref="B3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16384" width="9.375" style="445" customWidth="1"/>
  </cols>
  <sheetData>
    <row r="1" spans="1:3" ht="15.75" customHeight="1">
      <c r="A1" s="745" t="s">
        <v>15</v>
      </c>
      <c r="B1" s="745"/>
      <c r="C1" s="745"/>
    </row>
    <row r="2" spans="1:3" ht="15.75" customHeight="1" thickBot="1">
      <c r="A2" s="746" t="s">
        <v>149</v>
      </c>
      <c r="B2" s="746"/>
      <c r="C2" s="333" t="s">
        <v>229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46" customFormat="1" ht="12" customHeight="1" thickBot="1">
      <c r="A4" s="440"/>
      <c r="B4" s="441" t="s">
        <v>495</v>
      </c>
      <c r="C4" s="442" t="s">
        <v>496</v>
      </c>
    </row>
    <row r="5" spans="1:3" s="447" customFormat="1" ht="12" customHeight="1" thickBot="1">
      <c r="A5" s="20" t="s">
        <v>18</v>
      </c>
      <c r="B5" s="21" t="s">
        <v>254</v>
      </c>
      <c r="C5" s="323">
        <f>+C6+C7+C8+C9+C10+C11</f>
        <v>0</v>
      </c>
    </row>
    <row r="6" spans="1:3" s="447" customFormat="1" ht="12" customHeight="1">
      <c r="A6" s="15" t="s">
        <v>99</v>
      </c>
      <c r="B6" s="448" t="s">
        <v>255</v>
      </c>
      <c r="C6" s="326"/>
    </row>
    <row r="7" spans="1:3" s="447" customFormat="1" ht="12" customHeight="1">
      <c r="A7" s="14" t="s">
        <v>100</v>
      </c>
      <c r="B7" s="449" t="s">
        <v>256</v>
      </c>
      <c r="C7" s="325"/>
    </row>
    <row r="8" spans="1:3" s="447" customFormat="1" ht="12" customHeight="1">
      <c r="A8" s="14" t="s">
        <v>101</v>
      </c>
      <c r="B8" s="449" t="s">
        <v>550</v>
      </c>
      <c r="C8" s="325"/>
    </row>
    <row r="9" spans="1:3" s="447" customFormat="1" ht="12" customHeight="1">
      <c r="A9" s="14" t="s">
        <v>102</v>
      </c>
      <c r="B9" s="449" t="s">
        <v>258</v>
      </c>
      <c r="C9" s="325"/>
    </row>
    <row r="10" spans="1:3" s="447" customFormat="1" ht="12" customHeight="1">
      <c r="A10" s="14" t="s">
        <v>145</v>
      </c>
      <c r="B10" s="319" t="s">
        <v>434</v>
      </c>
      <c r="C10" s="325"/>
    </row>
    <row r="11" spans="1:3" s="447" customFormat="1" ht="12" customHeight="1" thickBot="1">
      <c r="A11" s="16" t="s">
        <v>103</v>
      </c>
      <c r="B11" s="320" t="s">
        <v>435</v>
      </c>
      <c r="C11" s="325"/>
    </row>
    <row r="12" spans="1:3" s="447" customFormat="1" ht="12" customHeight="1" thickBot="1">
      <c r="A12" s="20" t="s">
        <v>19</v>
      </c>
      <c r="B12" s="318" t="s">
        <v>259</v>
      </c>
      <c r="C12" s="323">
        <f>+C13+C14+C15+C16+C17</f>
        <v>13451</v>
      </c>
    </row>
    <row r="13" spans="1:3" s="447" customFormat="1" ht="12" customHeight="1">
      <c r="A13" s="15" t="s">
        <v>105</v>
      </c>
      <c r="B13" s="448" t="s">
        <v>260</v>
      </c>
      <c r="C13" s="326"/>
    </row>
    <row r="14" spans="1:3" s="447" customFormat="1" ht="12" customHeight="1">
      <c r="A14" s="14" t="s">
        <v>106</v>
      </c>
      <c r="B14" s="449" t="s">
        <v>261</v>
      </c>
      <c r="C14" s="325"/>
    </row>
    <row r="15" spans="1:3" s="447" customFormat="1" ht="12" customHeight="1">
      <c r="A15" s="14" t="s">
        <v>107</v>
      </c>
      <c r="B15" s="449" t="s">
        <v>426</v>
      </c>
      <c r="C15" s="325"/>
    </row>
    <row r="16" spans="1:3" s="447" customFormat="1" ht="12" customHeight="1">
      <c r="A16" s="14" t="s">
        <v>108</v>
      </c>
      <c r="B16" s="449" t="s">
        <v>427</v>
      </c>
      <c r="C16" s="325"/>
    </row>
    <row r="17" spans="1:3" s="447" customFormat="1" ht="12" customHeight="1">
      <c r="A17" s="14" t="s">
        <v>109</v>
      </c>
      <c r="B17" s="449" t="s">
        <v>262</v>
      </c>
      <c r="C17" s="325">
        <v>13451</v>
      </c>
    </row>
    <row r="18" spans="1:3" s="447" customFormat="1" ht="12" customHeight="1" thickBot="1">
      <c r="A18" s="16" t="s">
        <v>118</v>
      </c>
      <c r="B18" s="320" t="s">
        <v>263</v>
      </c>
      <c r="C18" s="327"/>
    </row>
    <row r="19" spans="1:3" s="447" customFormat="1" ht="12" customHeight="1" thickBot="1">
      <c r="A19" s="20" t="s">
        <v>20</v>
      </c>
      <c r="B19" s="21" t="s">
        <v>264</v>
      </c>
      <c r="C19" s="323">
        <f>+C20+C21+C22+C23+C24</f>
        <v>0</v>
      </c>
    </row>
    <row r="20" spans="1:3" s="447" customFormat="1" ht="12" customHeight="1">
      <c r="A20" s="15" t="s">
        <v>88</v>
      </c>
      <c r="B20" s="448" t="s">
        <v>265</v>
      </c>
      <c r="C20" s="326"/>
    </row>
    <row r="21" spans="1:3" s="447" customFormat="1" ht="12" customHeight="1">
      <c r="A21" s="14" t="s">
        <v>89</v>
      </c>
      <c r="B21" s="449" t="s">
        <v>266</v>
      </c>
      <c r="C21" s="325"/>
    </row>
    <row r="22" spans="1:3" s="447" customFormat="1" ht="12" customHeight="1">
      <c r="A22" s="14" t="s">
        <v>90</v>
      </c>
      <c r="B22" s="449" t="s">
        <v>428</v>
      </c>
      <c r="C22" s="325"/>
    </row>
    <row r="23" spans="1:3" s="447" customFormat="1" ht="12" customHeight="1">
      <c r="A23" s="14" t="s">
        <v>91</v>
      </c>
      <c r="B23" s="449" t="s">
        <v>429</v>
      </c>
      <c r="C23" s="325"/>
    </row>
    <row r="24" spans="1:3" s="447" customFormat="1" ht="12" customHeight="1">
      <c r="A24" s="14" t="s">
        <v>168</v>
      </c>
      <c r="B24" s="449" t="s">
        <v>267</v>
      </c>
      <c r="C24" s="325"/>
    </row>
    <row r="25" spans="1:3" s="447" customFormat="1" ht="12" customHeight="1" thickBot="1">
      <c r="A25" s="16" t="s">
        <v>169</v>
      </c>
      <c r="B25" s="450" t="s">
        <v>268</v>
      </c>
      <c r="C25" s="327"/>
    </row>
    <row r="26" spans="1:3" s="447" customFormat="1" ht="12" customHeight="1" thickBot="1">
      <c r="A26" s="20" t="s">
        <v>170</v>
      </c>
      <c r="B26" s="21" t="s">
        <v>561</v>
      </c>
      <c r="C26" s="329">
        <f>SUM(C27:C33)</f>
        <v>0</v>
      </c>
    </row>
    <row r="27" spans="1:3" s="447" customFormat="1" ht="12" customHeight="1">
      <c r="A27" s="15" t="s">
        <v>270</v>
      </c>
      <c r="B27" s="448" t="s">
        <v>555</v>
      </c>
      <c r="C27" s="326"/>
    </row>
    <row r="28" spans="1:3" s="447" customFormat="1" ht="12" customHeight="1">
      <c r="A28" s="14" t="s">
        <v>271</v>
      </c>
      <c r="B28" s="449" t="s">
        <v>556</v>
      </c>
      <c r="C28" s="325"/>
    </row>
    <row r="29" spans="1:3" s="447" customFormat="1" ht="12" customHeight="1">
      <c r="A29" s="14" t="s">
        <v>272</v>
      </c>
      <c r="B29" s="449" t="s">
        <v>557</v>
      </c>
      <c r="C29" s="325"/>
    </row>
    <row r="30" spans="1:3" s="447" customFormat="1" ht="12" customHeight="1">
      <c r="A30" s="14" t="s">
        <v>273</v>
      </c>
      <c r="B30" s="449" t="s">
        <v>558</v>
      </c>
      <c r="C30" s="325"/>
    </row>
    <row r="31" spans="1:3" s="447" customFormat="1" ht="12" customHeight="1">
      <c r="A31" s="14" t="s">
        <v>552</v>
      </c>
      <c r="B31" s="449" t="s">
        <v>274</v>
      </c>
      <c r="C31" s="325"/>
    </row>
    <row r="32" spans="1:3" s="447" customFormat="1" ht="12" customHeight="1">
      <c r="A32" s="14" t="s">
        <v>553</v>
      </c>
      <c r="B32" s="449" t="s">
        <v>275</v>
      </c>
      <c r="C32" s="325"/>
    </row>
    <row r="33" spans="1:3" s="447" customFormat="1" ht="12" customHeight="1" thickBot="1">
      <c r="A33" s="16" t="s">
        <v>554</v>
      </c>
      <c r="B33" s="546" t="s">
        <v>276</v>
      </c>
      <c r="C33" s="327"/>
    </row>
    <row r="34" spans="1:3" s="447" customFormat="1" ht="12" customHeight="1" thickBot="1">
      <c r="A34" s="20" t="s">
        <v>22</v>
      </c>
      <c r="B34" s="21" t="s">
        <v>436</v>
      </c>
      <c r="C34" s="323">
        <f>SUM(C35:C45)</f>
        <v>672</v>
      </c>
    </row>
    <row r="35" spans="1:3" s="447" customFormat="1" ht="12" customHeight="1">
      <c r="A35" s="15" t="s">
        <v>92</v>
      </c>
      <c r="B35" s="448" t="s">
        <v>279</v>
      </c>
      <c r="C35" s="326"/>
    </row>
    <row r="36" spans="1:3" s="447" customFormat="1" ht="12" customHeight="1">
      <c r="A36" s="14" t="s">
        <v>93</v>
      </c>
      <c r="B36" s="449" t="s">
        <v>280</v>
      </c>
      <c r="C36" s="325">
        <v>175</v>
      </c>
    </row>
    <row r="37" spans="1:3" s="447" customFormat="1" ht="12" customHeight="1">
      <c r="A37" s="14" t="s">
        <v>94</v>
      </c>
      <c r="B37" s="449" t="s">
        <v>281</v>
      </c>
      <c r="C37" s="325"/>
    </row>
    <row r="38" spans="1:3" s="447" customFormat="1" ht="12" customHeight="1">
      <c r="A38" s="14" t="s">
        <v>172</v>
      </c>
      <c r="B38" s="449" t="s">
        <v>282</v>
      </c>
      <c r="C38" s="325">
        <v>450</v>
      </c>
    </row>
    <row r="39" spans="1:3" s="447" customFormat="1" ht="12" customHeight="1">
      <c r="A39" s="14" t="s">
        <v>173</v>
      </c>
      <c r="B39" s="449" t="s">
        <v>283</v>
      </c>
      <c r="C39" s="325"/>
    </row>
    <row r="40" spans="1:3" s="447" customFormat="1" ht="12" customHeight="1">
      <c r="A40" s="14" t="s">
        <v>174</v>
      </c>
      <c r="B40" s="449" t="s">
        <v>284</v>
      </c>
      <c r="C40" s="325">
        <v>47</v>
      </c>
    </row>
    <row r="41" spans="1:3" s="447" customFormat="1" ht="12" customHeight="1">
      <c r="A41" s="14" t="s">
        <v>175</v>
      </c>
      <c r="B41" s="449" t="s">
        <v>285</v>
      </c>
      <c r="C41" s="325"/>
    </row>
    <row r="42" spans="1:3" s="447" customFormat="1" ht="12" customHeight="1">
      <c r="A42" s="14" t="s">
        <v>176</v>
      </c>
      <c r="B42" s="449" t="s">
        <v>560</v>
      </c>
      <c r="C42" s="325"/>
    </row>
    <row r="43" spans="1:3" s="447" customFormat="1" ht="12" customHeight="1">
      <c r="A43" s="14" t="s">
        <v>277</v>
      </c>
      <c r="B43" s="449" t="s">
        <v>287</v>
      </c>
      <c r="C43" s="328"/>
    </row>
    <row r="44" spans="1:3" s="447" customFormat="1" ht="12" customHeight="1">
      <c r="A44" s="16" t="s">
        <v>278</v>
      </c>
      <c r="B44" s="450" t="s">
        <v>438</v>
      </c>
      <c r="C44" s="434"/>
    </row>
    <row r="45" spans="1:3" s="447" customFormat="1" ht="12" customHeight="1" thickBot="1">
      <c r="A45" s="16" t="s">
        <v>437</v>
      </c>
      <c r="B45" s="320" t="s">
        <v>288</v>
      </c>
      <c r="C45" s="434"/>
    </row>
    <row r="46" spans="1:3" s="447" customFormat="1" ht="12" customHeight="1" thickBot="1">
      <c r="A46" s="20" t="s">
        <v>23</v>
      </c>
      <c r="B46" s="21" t="s">
        <v>289</v>
      </c>
      <c r="C46" s="323">
        <f>SUM(C47:C51)</f>
        <v>0</v>
      </c>
    </row>
    <row r="47" spans="1:3" s="447" customFormat="1" ht="12" customHeight="1">
      <c r="A47" s="15" t="s">
        <v>95</v>
      </c>
      <c r="B47" s="448" t="s">
        <v>293</v>
      </c>
      <c r="C47" s="491"/>
    </row>
    <row r="48" spans="1:3" s="447" customFormat="1" ht="12" customHeight="1">
      <c r="A48" s="14" t="s">
        <v>96</v>
      </c>
      <c r="B48" s="449" t="s">
        <v>294</v>
      </c>
      <c r="C48" s="328"/>
    </row>
    <row r="49" spans="1:3" s="447" customFormat="1" ht="12" customHeight="1">
      <c r="A49" s="14" t="s">
        <v>290</v>
      </c>
      <c r="B49" s="449" t="s">
        <v>295</v>
      </c>
      <c r="C49" s="328"/>
    </row>
    <row r="50" spans="1:3" s="447" customFormat="1" ht="12" customHeight="1">
      <c r="A50" s="14" t="s">
        <v>291</v>
      </c>
      <c r="B50" s="449" t="s">
        <v>296</v>
      </c>
      <c r="C50" s="328"/>
    </row>
    <row r="51" spans="1:3" s="447" customFormat="1" ht="12" customHeight="1" thickBot="1">
      <c r="A51" s="16" t="s">
        <v>292</v>
      </c>
      <c r="B51" s="320" t="s">
        <v>297</v>
      </c>
      <c r="C51" s="434"/>
    </row>
    <row r="52" spans="1:3" s="447" customFormat="1" ht="12" customHeight="1" thickBot="1">
      <c r="A52" s="20" t="s">
        <v>177</v>
      </c>
      <c r="B52" s="21" t="s">
        <v>298</v>
      </c>
      <c r="C52" s="323">
        <f>SUM(C53:C55)</f>
        <v>0</v>
      </c>
    </row>
    <row r="53" spans="1:3" s="447" customFormat="1" ht="12" customHeight="1">
      <c r="A53" s="15" t="s">
        <v>97</v>
      </c>
      <c r="B53" s="448" t="s">
        <v>299</v>
      </c>
      <c r="C53" s="326"/>
    </row>
    <row r="54" spans="1:3" s="447" customFormat="1" ht="12" customHeight="1">
      <c r="A54" s="14" t="s">
        <v>98</v>
      </c>
      <c r="B54" s="449" t="s">
        <v>430</v>
      </c>
      <c r="C54" s="325"/>
    </row>
    <row r="55" spans="1:3" s="447" customFormat="1" ht="12" customHeight="1">
      <c r="A55" s="14" t="s">
        <v>302</v>
      </c>
      <c r="B55" s="449" t="s">
        <v>300</v>
      </c>
      <c r="C55" s="325"/>
    </row>
    <row r="56" spans="1:3" s="447" customFormat="1" ht="12" customHeight="1" thickBot="1">
      <c r="A56" s="16" t="s">
        <v>303</v>
      </c>
      <c r="B56" s="320" t="s">
        <v>301</v>
      </c>
      <c r="C56" s="327"/>
    </row>
    <row r="57" spans="1:3" s="447" customFormat="1" ht="12" customHeight="1" thickBot="1">
      <c r="A57" s="20" t="s">
        <v>25</v>
      </c>
      <c r="B57" s="318" t="s">
        <v>304</v>
      </c>
      <c r="C57" s="323">
        <f>SUM(C58:C60)</f>
        <v>0</v>
      </c>
    </row>
    <row r="58" spans="1:3" s="447" customFormat="1" ht="12" customHeight="1">
      <c r="A58" s="15" t="s">
        <v>178</v>
      </c>
      <c r="B58" s="448" t="s">
        <v>306</v>
      </c>
      <c r="C58" s="328"/>
    </row>
    <row r="59" spans="1:3" s="447" customFormat="1" ht="12" customHeight="1">
      <c r="A59" s="14" t="s">
        <v>179</v>
      </c>
      <c r="B59" s="449" t="s">
        <v>431</v>
      </c>
      <c r="C59" s="328"/>
    </row>
    <row r="60" spans="1:3" s="447" customFormat="1" ht="12" customHeight="1">
      <c r="A60" s="14" t="s">
        <v>230</v>
      </c>
      <c r="B60" s="449" t="s">
        <v>307</v>
      </c>
      <c r="C60" s="328"/>
    </row>
    <row r="61" spans="1:3" s="447" customFormat="1" ht="12" customHeight="1" thickBot="1">
      <c r="A61" s="16" t="s">
        <v>305</v>
      </c>
      <c r="B61" s="320" t="s">
        <v>308</v>
      </c>
      <c r="C61" s="328"/>
    </row>
    <row r="62" spans="1:3" s="447" customFormat="1" ht="12" customHeight="1" thickBot="1">
      <c r="A62" s="524" t="s">
        <v>478</v>
      </c>
      <c r="B62" s="21" t="s">
        <v>309</v>
      </c>
      <c r="C62" s="329">
        <f>+C5+C12+C19+C26+C34+C46+C52+C57</f>
        <v>14123</v>
      </c>
    </row>
    <row r="63" spans="1:3" s="447" customFormat="1" ht="12" customHeight="1" thickBot="1">
      <c r="A63" s="494" t="s">
        <v>310</v>
      </c>
      <c r="B63" s="318" t="s">
        <v>311</v>
      </c>
      <c r="C63" s="323">
        <f>SUM(C64:C66)</f>
        <v>0</v>
      </c>
    </row>
    <row r="64" spans="1:3" s="447" customFormat="1" ht="12" customHeight="1">
      <c r="A64" s="15" t="s">
        <v>342</v>
      </c>
      <c r="B64" s="448" t="s">
        <v>312</v>
      </c>
      <c r="C64" s="328"/>
    </row>
    <row r="65" spans="1:3" s="447" customFormat="1" ht="12" customHeight="1">
      <c r="A65" s="14" t="s">
        <v>351</v>
      </c>
      <c r="B65" s="449" t="s">
        <v>313</v>
      </c>
      <c r="C65" s="328"/>
    </row>
    <row r="66" spans="1:3" s="447" customFormat="1" ht="12" customHeight="1" thickBot="1">
      <c r="A66" s="16" t="s">
        <v>352</v>
      </c>
      <c r="B66" s="518" t="s">
        <v>463</v>
      </c>
      <c r="C66" s="328"/>
    </row>
    <row r="67" spans="1:3" s="447" customFormat="1" ht="12" customHeight="1" thickBot="1">
      <c r="A67" s="494" t="s">
        <v>315</v>
      </c>
      <c r="B67" s="318" t="s">
        <v>316</v>
      </c>
      <c r="C67" s="323">
        <f>SUM(C68:C71)</f>
        <v>0</v>
      </c>
    </row>
    <row r="68" spans="1:3" s="447" customFormat="1" ht="12" customHeight="1">
      <c r="A68" s="15" t="s">
        <v>146</v>
      </c>
      <c r="B68" s="448" t="s">
        <v>317</v>
      </c>
      <c r="C68" s="328"/>
    </row>
    <row r="69" spans="1:3" s="447" customFormat="1" ht="12" customHeight="1">
      <c r="A69" s="14" t="s">
        <v>147</v>
      </c>
      <c r="B69" s="449" t="s">
        <v>318</v>
      </c>
      <c r="C69" s="328"/>
    </row>
    <row r="70" spans="1:3" s="447" customFormat="1" ht="12" customHeight="1">
      <c r="A70" s="14" t="s">
        <v>343</v>
      </c>
      <c r="B70" s="449" t="s">
        <v>319</v>
      </c>
      <c r="C70" s="328"/>
    </row>
    <row r="71" spans="1:3" s="447" customFormat="1" ht="12" customHeight="1" thickBot="1">
      <c r="A71" s="16" t="s">
        <v>344</v>
      </c>
      <c r="B71" s="320" t="s">
        <v>320</v>
      </c>
      <c r="C71" s="328"/>
    </row>
    <row r="72" spans="1:3" s="447" customFormat="1" ht="12" customHeight="1" thickBot="1">
      <c r="A72" s="494" t="s">
        <v>321</v>
      </c>
      <c r="B72" s="318" t="s">
        <v>322</v>
      </c>
      <c r="C72" s="323">
        <f>SUM(C73:C74)</f>
        <v>0</v>
      </c>
    </row>
    <row r="73" spans="1:3" s="447" customFormat="1" ht="12" customHeight="1">
      <c r="A73" s="15" t="s">
        <v>345</v>
      </c>
      <c r="B73" s="448" t="s">
        <v>323</v>
      </c>
      <c r="C73" s="328"/>
    </row>
    <row r="74" spans="1:3" s="447" customFormat="1" ht="12" customHeight="1" thickBot="1">
      <c r="A74" s="16" t="s">
        <v>346</v>
      </c>
      <c r="B74" s="320" t="s">
        <v>324</v>
      </c>
      <c r="C74" s="328"/>
    </row>
    <row r="75" spans="1:3" s="447" customFormat="1" ht="12" customHeight="1" thickBot="1">
      <c r="A75" s="494" t="s">
        <v>325</v>
      </c>
      <c r="B75" s="318" t="s">
        <v>326</v>
      </c>
      <c r="C75" s="323">
        <f>SUM(C76:C78)</f>
        <v>0</v>
      </c>
    </row>
    <row r="76" spans="1:3" s="447" customFormat="1" ht="12" customHeight="1">
      <c r="A76" s="15" t="s">
        <v>347</v>
      </c>
      <c r="B76" s="448" t="s">
        <v>327</v>
      </c>
      <c r="C76" s="328"/>
    </row>
    <row r="77" spans="1:3" s="447" customFormat="1" ht="12" customHeight="1">
      <c r="A77" s="14" t="s">
        <v>348</v>
      </c>
      <c r="B77" s="449" t="s">
        <v>328</v>
      </c>
      <c r="C77" s="328"/>
    </row>
    <row r="78" spans="1:3" s="447" customFormat="1" ht="12" customHeight="1" thickBot="1">
      <c r="A78" s="16" t="s">
        <v>349</v>
      </c>
      <c r="B78" s="320" t="s">
        <v>329</v>
      </c>
      <c r="C78" s="328"/>
    </row>
    <row r="79" spans="1:3" s="447" customFormat="1" ht="12" customHeight="1" thickBot="1">
      <c r="A79" s="494" t="s">
        <v>330</v>
      </c>
      <c r="B79" s="318" t="s">
        <v>350</v>
      </c>
      <c r="C79" s="323">
        <f>SUM(C80:C83)</f>
        <v>0</v>
      </c>
    </row>
    <row r="80" spans="1:3" s="447" customFormat="1" ht="12" customHeight="1">
      <c r="A80" s="452" t="s">
        <v>331</v>
      </c>
      <c r="B80" s="448" t="s">
        <v>332</v>
      </c>
      <c r="C80" s="328"/>
    </row>
    <row r="81" spans="1:3" s="447" customFormat="1" ht="12" customHeight="1">
      <c r="A81" s="453" t="s">
        <v>333</v>
      </c>
      <c r="B81" s="449" t="s">
        <v>334</v>
      </c>
      <c r="C81" s="328"/>
    </row>
    <row r="82" spans="1:3" s="447" customFormat="1" ht="12" customHeight="1">
      <c r="A82" s="453" t="s">
        <v>335</v>
      </c>
      <c r="B82" s="449" t="s">
        <v>336</v>
      </c>
      <c r="C82" s="328"/>
    </row>
    <row r="83" spans="1:3" s="447" customFormat="1" ht="12" customHeight="1" thickBot="1">
      <c r="A83" s="454" t="s">
        <v>337</v>
      </c>
      <c r="B83" s="320" t="s">
        <v>338</v>
      </c>
      <c r="C83" s="328"/>
    </row>
    <row r="84" spans="1:3" s="447" customFormat="1" ht="12" customHeight="1" thickBot="1">
      <c r="A84" s="494" t="s">
        <v>339</v>
      </c>
      <c r="B84" s="318" t="s">
        <v>477</v>
      </c>
      <c r="C84" s="492"/>
    </row>
    <row r="85" spans="1:3" s="447" customFormat="1" ht="13.5" customHeight="1" thickBot="1">
      <c r="A85" s="494" t="s">
        <v>341</v>
      </c>
      <c r="B85" s="318" t="s">
        <v>340</v>
      </c>
      <c r="C85" s="492"/>
    </row>
    <row r="86" spans="1:3" s="447" customFormat="1" ht="15.75" customHeight="1" thickBot="1">
      <c r="A86" s="494" t="s">
        <v>353</v>
      </c>
      <c r="B86" s="455" t="s">
        <v>480</v>
      </c>
      <c r="C86" s="329">
        <f>+C63+C67+C72+C75+C79+C85+C84</f>
        <v>0</v>
      </c>
    </row>
    <row r="87" spans="1:3" s="447" customFormat="1" ht="16.5" customHeight="1" thickBot="1">
      <c r="A87" s="495" t="s">
        <v>479</v>
      </c>
      <c r="B87" s="456" t="s">
        <v>481</v>
      </c>
      <c r="C87" s="329">
        <f>+C62+C86</f>
        <v>14123</v>
      </c>
    </row>
    <row r="88" spans="1:3" s="447" customFormat="1" ht="83.25" customHeight="1">
      <c r="A88" s="5"/>
      <c r="B88" s="6"/>
      <c r="C88" s="330"/>
    </row>
    <row r="89" spans="1:3" ht="16.5" customHeight="1">
      <c r="A89" s="745" t="s">
        <v>46</v>
      </c>
      <c r="B89" s="745"/>
      <c r="C89" s="745"/>
    </row>
    <row r="90" spans="1:3" s="457" customFormat="1" ht="16.5" customHeight="1" thickBot="1">
      <c r="A90" s="747" t="s">
        <v>150</v>
      </c>
      <c r="B90" s="747"/>
      <c r="C90" s="159" t="s">
        <v>229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46" customFormat="1" ht="12" customHeight="1" thickBot="1">
      <c r="A92" s="32"/>
      <c r="B92" s="33" t="s">
        <v>495</v>
      </c>
      <c r="C92" s="34" t="s">
        <v>496</v>
      </c>
    </row>
    <row r="93" spans="1:3" ht="12" customHeight="1" thickBot="1">
      <c r="A93" s="22" t="s">
        <v>18</v>
      </c>
      <c r="B93" s="31" t="s">
        <v>439</v>
      </c>
      <c r="C93" s="322">
        <f>C94+C95+C96+C97+C98+C111</f>
        <v>123905</v>
      </c>
    </row>
    <row r="94" spans="1:3" ht="12" customHeight="1">
      <c r="A94" s="17" t="s">
        <v>99</v>
      </c>
      <c r="B94" s="10" t="s">
        <v>48</v>
      </c>
      <c r="C94" s="324">
        <v>13437</v>
      </c>
    </row>
    <row r="95" spans="1:3" ht="12" customHeight="1">
      <c r="A95" s="14" t="s">
        <v>100</v>
      </c>
      <c r="B95" s="8" t="s">
        <v>180</v>
      </c>
      <c r="C95" s="325">
        <v>2441</v>
      </c>
    </row>
    <row r="96" spans="1:3" ht="12" customHeight="1">
      <c r="A96" s="14" t="s">
        <v>101</v>
      </c>
      <c r="B96" s="8" t="s">
        <v>136</v>
      </c>
      <c r="C96" s="327">
        <v>33326</v>
      </c>
    </row>
    <row r="97" spans="1:3" ht="12" customHeight="1">
      <c r="A97" s="14" t="s">
        <v>102</v>
      </c>
      <c r="B97" s="11" t="s">
        <v>181</v>
      </c>
      <c r="C97" s="327">
        <v>3600</v>
      </c>
    </row>
    <row r="98" spans="1:3" ht="12" customHeight="1">
      <c r="A98" s="14" t="s">
        <v>113</v>
      </c>
      <c r="B98" s="19" t="s">
        <v>182</v>
      </c>
      <c r="C98" s="327">
        <v>63101</v>
      </c>
    </row>
    <row r="99" spans="1:3" ht="12" customHeight="1">
      <c r="A99" s="14" t="s">
        <v>103</v>
      </c>
      <c r="B99" s="8" t="s">
        <v>444</v>
      </c>
      <c r="C99" s="327"/>
    </row>
    <row r="100" spans="1:3" ht="12" customHeight="1">
      <c r="A100" s="14" t="s">
        <v>104</v>
      </c>
      <c r="B100" s="164" t="s">
        <v>443</v>
      </c>
      <c r="C100" s="327"/>
    </row>
    <row r="101" spans="1:3" ht="12" customHeight="1">
      <c r="A101" s="14" t="s">
        <v>114</v>
      </c>
      <c r="B101" s="164" t="s">
        <v>442</v>
      </c>
      <c r="C101" s="327"/>
    </row>
    <row r="102" spans="1:3" ht="12" customHeight="1">
      <c r="A102" s="14" t="s">
        <v>115</v>
      </c>
      <c r="B102" s="162" t="s">
        <v>356</v>
      </c>
      <c r="C102" s="327"/>
    </row>
    <row r="103" spans="1:3" ht="12" customHeight="1">
      <c r="A103" s="14" t="s">
        <v>116</v>
      </c>
      <c r="B103" s="163" t="s">
        <v>357</v>
      </c>
      <c r="C103" s="327"/>
    </row>
    <row r="104" spans="1:3" ht="12" customHeight="1">
      <c r="A104" s="14" t="s">
        <v>117</v>
      </c>
      <c r="B104" s="163" t="s">
        <v>358</v>
      </c>
      <c r="C104" s="327"/>
    </row>
    <row r="105" spans="1:3" ht="12" customHeight="1">
      <c r="A105" s="14" t="s">
        <v>119</v>
      </c>
      <c r="B105" s="162" t="s">
        <v>359</v>
      </c>
      <c r="C105" s="327"/>
    </row>
    <row r="106" spans="1:3" ht="12" customHeight="1">
      <c r="A106" s="14" t="s">
        <v>183</v>
      </c>
      <c r="B106" s="162" t="s">
        <v>360</v>
      </c>
      <c r="C106" s="327"/>
    </row>
    <row r="107" spans="1:3" ht="12" customHeight="1">
      <c r="A107" s="14" t="s">
        <v>354</v>
      </c>
      <c r="B107" s="163" t="s">
        <v>361</v>
      </c>
      <c r="C107" s="327"/>
    </row>
    <row r="108" spans="1:3" ht="12" customHeight="1">
      <c r="A108" s="13" t="s">
        <v>355</v>
      </c>
      <c r="B108" s="164" t="s">
        <v>362</v>
      </c>
      <c r="C108" s="327"/>
    </row>
    <row r="109" spans="1:3" ht="12" customHeight="1">
      <c r="A109" s="14" t="s">
        <v>440</v>
      </c>
      <c r="B109" s="164" t="s">
        <v>363</v>
      </c>
      <c r="C109" s="327"/>
    </row>
    <row r="110" spans="1:3" ht="12" customHeight="1">
      <c r="A110" s="16" t="s">
        <v>441</v>
      </c>
      <c r="B110" s="164" t="s">
        <v>364</v>
      </c>
      <c r="C110" s="327">
        <v>63101</v>
      </c>
    </row>
    <row r="111" spans="1:3" ht="12" customHeight="1">
      <c r="A111" s="14" t="s">
        <v>445</v>
      </c>
      <c r="B111" s="11" t="s">
        <v>49</v>
      </c>
      <c r="C111" s="325">
        <f>C112+C113</f>
        <v>8000</v>
      </c>
    </row>
    <row r="112" spans="1:3" ht="12" customHeight="1">
      <c r="A112" s="14" t="s">
        <v>446</v>
      </c>
      <c r="B112" s="8" t="s">
        <v>448</v>
      </c>
      <c r="C112" s="325"/>
    </row>
    <row r="113" spans="1:3" ht="12" customHeight="1" thickBot="1">
      <c r="A113" s="18" t="s">
        <v>447</v>
      </c>
      <c r="B113" s="522" t="s">
        <v>449</v>
      </c>
      <c r="C113" s="331">
        <v>8000</v>
      </c>
    </row>
    <row r="114" spans="1:3" ht="12" customHeight="1" thickBot="1">
      <c r="A114" s="519" t="s">
        <v>19</v>
      </c>
      <c r="B114" s="520" t="s">
        <v>365</v>
      </c>
      <c r="C114" s="521">
        <f>+C115+C117+C119</f>
        <v>3600</v>
      </c>
    </row>
    <row r="115" spans="1:3" ht="12" customHeight="1">
      <c r="A115" s="15" t="s">
        <v>105</v>
      </c>
      <c r="B115" s="8" t="s">
        <v>228</v>
      </c>
      <c r="C115" s="326">
        <v>1500</v>
      </c>
    </row>
    <row r="116" spans="1:3" ht="12" customHeight="1">
      <c r="A116" s="15" t="s">
        <v>106</v>
      </c>
      <c r="B116" s="12" t="s">
        <v>369</v>
      </c>
      <c r="C116" s="326"/>
    </row>
    <row r="117" spans="1:3" ht="12" customHeight="1">
      <c r="A117" s="15" t="s">
        <v>107</v>
      </c>
      <c r="B117" s="12" t="s">
        <v>184</v>
      </c>
      <c r="C117" s="325">
        <v>2100</v>
      </c>
    </row>
    <row r="118" spans="1:3" ht="12" customHeight="1">
      <c r="A118" s="15" t="s">
        <v>108</v>
      </c>
      <c r="B118" s="12" t="s">
        <v>370</v>
      </c>
      <c r="C118" s="293"/>
    </row>
    <row r="119" spans="1:3" ht="12" customHeight="1">
      <c r="A119" s="15" t="s">
        <v>109</v>
      </c>
      <c r="B119" s="320" t="s">
        <v>231</v>
      </c>
      <c r="C119" s="293"/>
    </row>
    <row r="120" spans="1:3" ht="12" customHeight="1">
      <c r="A120" s="15" t="s">
        <v>118</v>
      </c>
      <c r="B120" s="319" t="s">
        <v>432</v>
      </c>
      <c r="C120" s="293"/>
    </row>
    <row r="121" spans="1:3" ht="12" customHeight="1">
      <c r="A121" s="15" t="s">
        <v>120</v>
      </c>
      <c r="B121" s="444" t="s">
        <v>375</v>
      </c>
      <c r="C121" s="293"/>
    </row>
    <row r="122" spans="1:3" ht="15.75">
      <c r="A122" s="15" t="s">
        <v>185</v>
      </c>
      <c r="B122" s="163" t="s">
        <v>358</v>
      </c>
      <c r="C122" s="293"/>
    </row>
    <row r="123" spans="1:3" ht="12" customHeight="1">
      <c r="A123" s="15" t="s">
        <v>186</v>
      </c>
      <c r="B123" s="163" t="s">
        <v>374</v>
      </c>
      <c r="C123" s="293"/>
    </row>
    <row r="124" spans="1:3" ht="12" customHeight="1">
      <c r="A124" s="15" t="s">
        <v>187</v>
      </c>
      <c r="B124" s="163" t="s">
        <v>373</v>
      </c>
      <c r="C124" s="293"/>
    </row>
    <row r="125" spans="1:3" ht="12" customHeight="1">
      <c r="A125" s="15" t="s">
        <v>366</v>
      </c>
      <c r="B125" s="163" t="s">
        <v>361</v>
      </c>
      <c r="C125" s="293"/>
    </row>
    <row r="126" spans="1:3" ht="12" customHeight="1">
      <c r="A126" s="15" t="s">
        <v>367</v>
      </c>
      <c r="B126" s="163" t="s">
        <v>372</v>
      </c>
      <c r="C126" s="293"/>
    </row>
    <row r="127" spans="1:3" ht="16.5" thickBot="1">
      <c r="A127" s="13" t="s">
        <v>368</v>
      </c>
      <c r="B127" s="163" t="s">
        <v>371</v>
      </c>
      <c r="C127" s="295"/>
    </row>
    <row r="128" spans="1:3" ht="12" customHeight="1" thickBot="1">
      <c r="A128" s="20" t="s">
        <v>20</v>
      </c>
      <c r="B128" s="144" t="s">
        <v>450</v>
      </c>
      <c r="C128" s="323">
        <f>+C93+C114</f>
        <v>127505</v>
      </c>
    </row>
    <row r="129" spans="1:3" ht="12" customHeight="1" thickBot="1">
      <c r="A129" s="20" t="s">
        <v>21</v>
      </c>
      <c r="B129" s="144" t="s">
        <v>451</v>
      </c>
      <c r="C129" s="323">
        <f>+C130+C131+C132</f>
        <v>0</v>
      </c>
    </row>
    <row r="130" spans="1:3" ht="12" customHeight="1">
      <c r="A130" s="15" t="s">
        <v>270</v>
      </c>
      <c r="B130" s="12" t="s">
        <v>458</v>
      </c>
      <c r="C130" s="293"/>
    </row>
    <row r="131" spans="1:3" ht="12" customHeight="1">
      <c r="A131" s="15" t="s">
        <v>271</v>
      </c>
      <c r="B131" s="12" t="s">
        <v>459</v>
      </c>
      <c r="C131" s="293"/>
    </row>
    <row r="132" spans="1:3" ht="12" customHeight="1" thickBot="1">
      <c r="A132" s="13" t="s">
        <v>272</v>
      </c>
      <c r="B132" s="12" t="s">
        <v>460</v>
      </c>
      <c r="C132" s="293"/>
    </row>
    <row r="133" spans="1:3" ht="12" customHeight="1" thickBot="1">
      <c r="A133" s="20" t="s">
        <v>22</v>
      </c>
      <c r="B133" s="144" t="s">
        <v>452</v>
      </c>
      <c r="C133" s="323">
        <f>SUM(C134:C139)</f>
        <v>0</v>
      </c>
    </row>
    <row r="134" spans="1:3" ht="12" customHeight="1">
      <c r="A134" s="15" t="s">
        <v>92</v>
      </c>
      <c r="B134" s="9" t="s">
        <v>461</v>
      </c>
      <c r="C134" s="293"/>
    </row>
    <row r="135" spans="1:3" ht="12" customHeight="1">
      <c r="A135" s="15" t="s">
        <v>93</v>
      </c>
      <c r="B135" s="9" t="s">
        <v>453</v>
      </c>
      <c r="C135" s="293"/>
    </row>
    <row r="136" spans="1:3" ht="12" customHeight="1">
      <c r="A136" s="15" t="s">
        <v>94</v>
      </c>
      <c r="B136" s="9" t="s">
        <v>454</v>
      </c>
      <c r="C136" s="293"/>
    </row>
    <row r="137" spans="1:3" ht="12" customHeight="1">
      <c r="A137" s="15" t="s">
        <v>172</v>
      </c>
      <c r="B137" s="9" t="s">
        <v>455</v>
      </c>
      <c r="C137" s="293"/>
    </row>
    <row r="138" spans="1:3" ht="12" customHeight="1">
      <c r="A138" s="15" t="s">
        <v>173</v>
      </c>
      <c r="B138" s="9" t="s">
        <v>456</v>
      </c>
      <c r="C138" s="293"/>
    </row>
    <row r="139" spans="1:3" ht="12" customHeight="1" thickBot="1">
      <c r="A139" s="13" t="s">
        <v>174</v>
      </c>
      <c r="B139" s="9" t="s">
        <v>457</v>
      </c>
      <c r="C139" s="293"/>
    </row>
    <row r="140" spans="1:3" ht="12" customHeight="1" thickBot="1">
      <c r="A140" s="20" t="s">
        <v>23</v>
      </c>
      <c r="B140" s="144" t="s">
        <v>465</v>
      </c>
      <c r="C140" s="329">
        <f>+C141+C142+C143+C144</f>
        <v>0</v>
      </c>
    </row>
    <row r="141" spans="1:3" ht="12" customHeight="1">
      <c r="A141" s="15" t="s">
        <v>95</v>
      </c>
      <c r="B141" s="9" t="s">
        <v>376</v>
      </c>
      <c r="C141" s="293"/>
    </row>
    <row r="142" spans="1:3" ht="12" customHeight="1">
      <c r="A142" s="15" t="s">
        <v>96</v>
      </c>
      <c r="B142" s="9" t="s">
        <v>377</v>
      </c>
      <c r="C142" s="293"/>
    </row>
    <row r="143" spans="1:3" ht="12" customHeight="1">
      <c r="A143" s="15" t="s">
        <v>290</v>
      </c>
      <c r="B143" s="9" t="s">
        <v>466</v>
      </c>
      <c r="C143" s="293"/>
    </row>
    <row r="144" spans="1:3" ht="12" customHeight="1" thickBot="1">
      <c r="A144" s="13" t="s">
        <v>291</v>
      </c>
      <c r="B144" s="7" t="s">
        <v>396</v>
      </c>
      <c r="C144" s="293"/>
    </row>
    <row r="145" spans="1:3" ht="12" customHeight="1" thickBot="1">
      <c r="A145" s="20" t="s">
        <v>24</v>
      </c>
      <c r="B145" s="144" t="s">
        <v>467</v>
      </c>
      <c r="C145" s="332">
        <f>SUM(C146:C150)</f>
        <v>0</v>
      </c>
    </row>
    <row r="146" spans="1:3" ht="12" customHeight="1">
      <c r="A146" s="15" t="s">
        <v>97</v>
      </c>
      <c r="B146" s="9" t="s">
        <v>462</v>
      </c>
      <c r="C146" s="293"/>
    </row>
    <row r="147" spans="1:3" ht="12" customHeight="1">
      <c r="A147" s="15" t="s">
        <v>98</v>
      </c>
      <c r="B147" s="9" t="s">
        <v>469</v>
      </c>
      <c r="C147" s="293"/>
    </row>
    <row r="148" spans="1:3" ht="12" customHeight="1">
      <c r="A148" s="15" t="s">
        <v>302</v>
      </c>
      <c r="B148" s="9" t="s">
        <v>464</v>
      </c>
      <c r="C148" s="293"/>
    </row>
    <row r="149" spans="1:3" ht="12" customHeight="1">
      <c r="A149" s="15" t="s">
        <v>303</v>
      </c>
      <c r="B149" s="9" t="s">
        <v>470</v>
      </c>
      <c r="C149" s="293"/>
    </row>
    <row r="150" spans="1:3" ht="12" customHeight="1" thickBot="1">
      <c r="A150" s="15" t="s">
        <v>468</v>
      </c>
      <c r="B150" s="9" t="s">
        <v>471</v>
      </c>
      <c r="C150" s="293"/>
    </row>
    <row r="151" spans="1:3" ht="12" customHeight="1" thickBot="1">
      <c r="A151" s="20" t="s">
        <v>25</v>
      </c>
      <c r="B151" s="144" t="s">
        <v>472</v>
      </c>
      <c r="C151" s="523"/>
    </row>
    <row r="152" spans="1:3" ht="12" customHeight="1" thickBot="1">
      <c r="A152" s="20" t="s">
        <v>26</v>
      </c>
      <c r="B152" s="144" t="s">
        <v>473</v>
      </c>
      <c r="C152" s="523"/>
    </row>
    <row r="153" spans="1:3" ht="15" customHeight="1" thickBot="1">
      <c r="A153" s="20" t="s">
        <v>27</v>
      </c>
      <c r="B153" s="144" t="s">
        <v>475</v>
      </c>
      <c r="C153" s="458">
        <f>+C129+C133+C140+C145+C151+C152</f>
        <v>0</v>
      </c>
    </row>
    <row r="154" spans="1:3" s="447" customFormat="1" ht="12.75" customHeight="1" thickBot="1">
      <c r="A154" s="321" t="s">
        <v>28</v>
      </c>
      <c r="B154" s="410" t="s">
        <v>474</v>
      </c>
      <c r="C154" s="458">
        <f>+C128+C153</f>
        <v>127505</v>
      </c>
    </row>
    <row r="155" ht="7.5" customHeight="1"/>
    <row r="156" spans="1:3" ht="15.75">
      <c r="A156" s="748" t="s">
        <v>378</v>
      </c>
      <c r="B156" s="748"/>
      <c r="C156" s="748"/>
    </row>
    <row r="157" spans="1:3" ht="15" customHeight="1" thickBot="1">
      <c r="A157" s="746" t="s">
        <v>151</v>
      </c>
      <c r="B157" s="746"/>
      <c r="C157" s="333" t="s">
        <v>229</v>
      </c>
    </row>
    <row r="158" spans="1:3" ht="13.5" customHeight="1" thickBot="1">
      <c r="A158" s="20">
        <v>1</v>
      </c>
      <c r="B158" s="30" t="s">
        <v>476</v>
      </c>
      <c r="C158" s="323">
        <f>+C62-C128</f>
        <v>-113382</v>
      </c>
    </row>
    <row r="159" spans="1:3" ht="27.75" customHeight="1" thickBot="1">
      <c r="A159" s="20" t="s">
        <v>19</v>
      </c>
      <c r="B159" s="30" t="s">
        <v>482</v>
      </c>
      <c r="C159" s="323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Bátaszék Város Önkormányzat
2016. ÉVI KÖLTSÉGVETÉS
ÁLLAMIGAZGATÁSI FELADATAINAK MÉRLEGE
&amp;R&amp;"Times New Roman CE,Félkövér dőlt"&amp;11 1.4. melléklet a 3/2016. (III.5.)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15" zoomScaleSheetLayoutView="100" workbookViewId="0" topLeftCell="C1">
      <selection activeCell="F33" sqref="F33"/>
    </sheetView>
  </sheetViews>
  <sheetFormatPr defaultColWidth="9.00390625" defaultRowHeight="12.75"/>
  <cols>
    <col min="1" max="1" width="6.875" style="56" customWidth="1"/>
    <col min="2" max="2" width="55.125" style="21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45" t="s">
        <v>155</v>
      </c>
      <c r="C1" s="346"/>
      <c r="D1" s="346"/>
      <c r="E1" s="346"/>
      <c r="F1" s="751" t="s">
        <v>936</v>
      </c>
    </row>
    <row r="2" spans="5:6" ht="14.25" thickBot="1">
      <c r="E2" s="347" t="s">
        <v>61</v>
      </c>
      <c r="F2" s="751"/>
    </row>
    <row r="3" spans="1:6" ht="18" customHeight="1" thickBot="1">
      <c r="A3" s="749" t="s">
        <v>70</v>
      </c>
      <c r="B3" s="348" t="s">
        <v>56</v>
      </c>
      <c r="C3" s="349"/>
      <c r="D3" s="348" t="s">
        <v>57</v>
      </c>
      <c r="E3" s="350"/>
      <c r="F3" s="751"/>
    </row>
    <row r="4" spans="1:6" s="351" customFormat="1" ht="35.25" customHeight="1" thickBot="1">
      <c r="A4" s="750"/>
      <c r="B4" s="216" t="s">
        <v>62</v>
      </c>
      <c r="C4" s="217" t="str">
        <f>+'1.1.sz.mell.'!C3</f>
        <v>2016. évi előirányzat</v>
      </c>
      <c r="D4" s="216" t="s">
        <v>62</v>
      </c>
      <c r="E4" s="53" t="str">
        <f>+C4</f>
        <v>2016. évi előirányzat</v>
      </c>
      <c r="F4" s="751"/>
    </row>
    <row r="5" spans="1:6" s="356" customFormat="1" ht="12" customHeight="1" thickBot="1">
      <c r="A5" s="352"/>
      <c r="B5" s="353" t="s">
        <v>495</v>
      </c>
      <c r="C5" s="354" t="s">
        <v>496</v>
      </c>
      <c r="D5" s="353" t="s">
        <v>497</v>
      </c>
      <c r="E5" s="355" t="s">
        <v>499</v>
      </c>
      <c r="F5" s="751"/>
    </row>
    <row r="6" spans="1:6" ht="12.75" customHeight="1">
      <c r="A6" s="357" t="s">
        <v>18</v>
      </c>
      <c r="B6" s="358" t="s">
        <v>379</v>
      </c>
      <c r="C6" s="334">
        <v>363357</v>
      </c>
      <c r="D6" s="358" t="s">
        <v>63</v>
      </c>
      <c r="E6" s="340">
        <v>143413</v>
      </c>
      <c r="F6" s="751"/>
    </row>
    <row r="7" spans="1:6" ht="12.75" customHeight="1">
      <c r="A7" s="359" t="s">
        <v>19</v>
      </c>
      <c r="B7" s="360" t="s">
        <v>380</v>
      </c>
      <c r="C7" s="335">
        <v>96172</v>
      </c>
      <c r="D7" s="360" t="s">
        <v>180</v>
      </c>
      <c r="E7" s="341">
        <v>36608</v>
      </c>
      <c r="F7" s="751"/>
    </row>
    <row r="8" spans="1:6" ht="12.75" customHeight="1">
      <c r="A8" s="359" t="s">
        <v>20</v>
      </c>
      <c r="B8" s="360" t="s">
        <v>401</v>
      </c>
      <c r="C8" s="335"/>
      <c r="D8" s="360" t="s">
        <v>234</v>
      </c>
      <c r="E8" s="341">
        <v>149084</v>
      </c>
      <c r="F8" s="751"/>
    </row>
    <row r="9" spans="1:6" ht="12.75" customHeight="1">
      <c r="A9" s="359" t="s">
        <v>21</v>
      </c>
      <c r="B9" s="360" t="s">
        <v>171</v>
      </c>
      <c r="C9" s="335">
        <v>265716</v>
      </c>
      <c r="D9" s="360" t="s">
        <v>181</v>
      </c>
      <c r="E9" s="341">
        <v>26405</v>
      </c>
      <c r="F9" s="751"/>
    </row>
    <row r="10" spans="1:6" ht="12.75" customHeight="1">
      <c r="A10" s="359" t="s">
        <v>22</v>
      </c>
      <c r="B10" s="361" t="s">
        <v>425</v>
      </c>
      <c r="C10" s="335">
        <v>25624</v>
      </c>
      <c r="D10" s="360" t="s">
        <v>182</v>
      </c>
      <c r="E10" s="341">
        <v>399406</v>
      </c>
      <c r="F10" s="751"/>
    </row>
    <row r="11" spans="1:6" ht="12.75" customHeight="1">
      <c r="A11" s="359" t="s">
        <v>23</v>
      </c>
      <c r="B11" s="360" t="s">
        <v>381</v>
      </c>
      <c r="C11" s="336">
        <v>7730</v>
      </c>
      <c r="D11" s="360" t="s">
        <v>864</v>
      </c>
      <c r="E11" s="341">
        <v>30657</v>
      </c>
      <c r="F11" s="751"/>
    </row>
    <row r="12" spans="1:6" ht="12.75" customHeight="1">
      <c r="A12" s="359" t="s">
        <v>24</v>
      </c>
      <c r="B12" s="360" t="s">
        <v>483</v>
      </c>
      <c r="C12" s="335"/>
      <c r="D12" s="360" t="s">
        <v>49</v>
      </c>
      <c r="E12" s="341">
        <v>20817</v>
      </c>
      <c r="F12" s="751"/>
    </row>
    <row r="13" spans="1:6" ht="12.75" customHeight="1">
      <c r="A13" s="359" t="s">
        <v>25</v>
      </c>
      <c r="B13" s="46"/>
      <c r="C13" s="335"/>
      <c r="D13" s="46"/>
      <c r="E13" s="341"/>
      <c r="F13" s="751"/>
    </row>
    <row r="14" spans="1:6" ht="12.75" customHeight="1">
      <c r="A14" s="359" t="s">
        <v>26</v>
      </c>
      <c r="B14" s="460"/>
      <c r="C14" s="336"/>
      <c r="D14" s="46"/>
      <c r="E14" s="341"/>
      <c r="F14" s="751"/>
    </row>
    <row r="15" spans="1:6" ht="12.75" customHeight="1">
      <c r="A15" s="359" t="s">
        <v>27</v>
      </c>
      <c r="B15" s="46"/>
      <c r="C15" s="335"/>
      <c r="D15" s="46"/>
      <c r="E15" s="341"/>
      <c r="F15" s="751"/>
    </row>
    <row r="16" spans="1:6" ht="12.75" customHeight="1">
      <c r="A16" s="359" t="s">
        <v>28</v>
      </c>
      <c r="B16" s="46"/>
      <c r="C16" s="335"/>
      <c r="D16" s="46"/>
      <c r="E16" s="341"/>
      <c r="F16" s="751"/>
    </row>
    <row r="17" spans="1:6" ht="12.75" customHeight="1" thickBot="1">
      <c r="A17" s="359" t="s">
        <v>29</v>
      </c>
      <c r="B17" s="58"/>
      <c r="C17" s="337"/>
      <c r="D17" s="46"/>
      <c r="E17" s="342"/>
      <c r="F17" s="751"/>
    </row>
    <row r="18" spans="1:6" ht="15.75" customHeight="1" thickBot="1">
      <c r="A18" s="362" t="s">
        <v>30</v>
      </c>
      <c r="B18" s="145" t="s">
        <v>484</v>
      </c>
      <c r="C18" s="338">
        <f>SUM(C6:C17)</f>
        <v>758599</v>
      </c>
      <c r="D18" s="145" t="s">
        <v>387</v>
      </c>
      <c r="E18" s="343">
        <f>SUM(E6:E17)</f>
        <v>806390</v>
      </c>
      <c r="F18" s="751"/>
    </row>
    <row r="19" spans="1:6" ht="12.75" customHeight="1">
      <c r="A19" s="363" t="s">
        <v>31</v>
      </c>
      <c r="B19" s="364" t="s">
        <v>384</v>
      </c>
      <c r="C19" s="525">
        <f>+C20+C21+C22+C23</f>
        <v>120752</v>
      </c>
      <c r="D19" s="365" t="s">
        <v>188</v>
      </c>
      <c r="E19" s="344"/>
      <c r="F19" s="751"/>
    </row>
    <row r="20" spans="1:6" ht="12.75" customHeight="1">
      <c r="A20" s="366" t="s">
        <v>32</v>
      </c>
      <c r="B20" s="365" t="s">
        <v>226</v>
      </c>
      <c r="C20" s="91">
        <v>120752</v>
      </c>
      <c r="D20" s="365" t="s">
        <v>386</v>
      </c>
      <c r="E20" s="92"/>
      <c r="F20" s="751"/>
    </row>
    <row r="21" spans="1:6" ht="12.75" customHeight="1">
      <c r="A21" s="366" t="s">
        <v>33</v>
      </c>
      <c r="B21" s="365" t="s">
        <v>227</v>
      </c>
      <c r="C21" s="91"/>
      <c r="D21" s="365" t="s">
        <v>153</v>
      </c>
      <c r="E21" s="92"/>
      <c r="F21" s="751"/>
    </row>
    <row r="22" spans="1:6" ht="12.75" customHeight="1">
      <c r="A22" s="366" t="s">
        <v>34</v>
      </c>
      <c r="B22" s="365" t="s">
        <v>232</v>
      </c>
      <c r="C22" s="91"/>
      <c r="D22" s="365" t="s">
        <v>154</v>
      </c>
      <c r="E22" s="92"/>
      <c r="F22" s="751"/>
    </row>
    <row r="23" spans="1:6" ht="12.75" customHeight="1">
      <c r="A23" s="366" t="s">
        <v>35</v>
      </c>
      <c r="B23" s="365" t="s">
        <v>233</v>
      </c>
      <c r="C23" s="91"/>
      <c r="D23" s="364" t="s">
        <v>235</v>
      </c>
      <c r="E23" s="92"/>
      <c r="F23" s="751"/>
    </row>
    <row r="24" spans="1:6" ht="12.75" customHeight="1">
      <c r="A24" s="366" t="s">
        <v>36</v>
      </c>
      <c r="B24" s="365" t="s">
        <v>385</v>
      </c>
      <c r="C24" s="367">
        <f>+C25+C26</f>
        <v>0</v>
      </c>
      <c r="D24" s="365" t="s">
        <v>189</v>
      </c>
      <c r="E24" s="92"/>
      <c r="F24" s="751"/>
    </row>
    <row r="25" spans="1:6" ht="12.75" customHeight="1">
      <c r="A25" s="363" t="s">
        <v>37</v>
      </c>
      <c r="B25" s="364" t="s">
        <v>382</v>
      </c>
      <c r="C25" s="339"/>
      <c r="D25" s="358" t="s">
        <v>466</v>
      </c>
      <c r="E25" s="344"/>
      <c r="F25" s="751"/>
    </row>
    <row r="26" spans="1:6" ht="12.75" customHeight="1">
      <c r="A26" s="366" t="s">
        <v>38</v>
      </c>
      <c r="B26" s="365" t="s">
        <v>383</v>
      </c>
      <c r="C26" s="91"/>
      <c r="D26" s="360" t="s">
        <v>472</v>
      </c>
      <c r="E26" s="92"/>
      <c r="F26" s="751"/>
    </row>
    <row r="27" spans="1:6" ht="12.75" customHeight="1">
      <c r="A27" s="359" t="s">
        <v>39</v>
      </c>
      <c r="B27" s="365" t="s">
        <v>477</v>
      </c>
      <c r="C27" s="91"/>
      <c r="D27" s="360" t="s">
        <v>473</v>
      </c>
      <c r="E27" s="92"/>
      <c r="F27" s="751"/>
    </row>
    <row r="28" spans="1:6" ht="12.75" customHeight="1" thickBot="1">
      <c r="A28" s="424" t="s">
        <v>40</v>
      </c>
      <c r="B28" s="364" t="s">
        <v>340</v>
      </c>
      <c r="C28" s="339"/>
      <c r="D28" s="462" t="s">
        <v>377</v>
      </c>
      <c r="E28" s="344">
        <v>12594</v>
      </c>
      <c r="F28" s="751"/>
    </row>
    <row r="29" spans="1:6" ht="15.75" customHeight="1" thickBot="1">
      <c r="A29" s="362" t="s">
        <v>41</v>
      </c>
      <c r="B29" s="145" t="s">
        <v>485</v>
      </c>
      <c r="C29" s="338">
        <f>+C19+C24+C27+C28</f>
        <v>120752</v>
      </c>
      <c r="D29" s="145" t="s">
        <v>487</v>
      </c>
      <c r="E29" s="343">
        <f>SUM(E19:E28)</f>
        <v>12594</v>
      </c>
      <c r="F29" s="751"/>
    </row>
    <row r="30" spans="1:6" ht="13.5" thickBot="1">
      <c r="A30" s="362" t="s">
        <v>42</v>
      </c>
      <c r="B30" s="368" t="s">
        <v>486</v>
      </c>
      <c r="C30" s="369">
        <f>+C18+C29</f>
        <v>879351</v>
      </c>
      <c r="D30" s="368" t="s">
        <v>488</v>
      </c>
      <c r="E30" s="369">
        <f>+E18+E29</f>
        <v>818984</v>
      </c>
      <c r="F30" s="751"/>
    </row>
    <row r="31" spans="1:6" ht="13.5" thickBot="1">
      <c r="A31" s="362" t="s">
        <v>43</v>
      </c>
      <c r="B31" s="368" t="s">
        <v>166</v>
      </c>
      <c r="C31" s="369">
        <f>IF(C18-E18&lt;0,E18-C18,"-")</f>
        <v>47791</v>
      </c>
      <c r="D31" s="368" t="s">
        <v>167</v>
      </c>
      <c r="E31" s="369" t="str">
        <f>IF(C18-E18&gt;0,C18-E18,"-")</f>
        <v>-</v>
      </c>
      <c r="F31" s="751"/>
    </row>
    <row r="32" spans="1:6" ht="13.5" thickBot="1">
      <c r="A32" s="362" t="s">
        <v>44</v>
      </c>
      <c r="B32" s="368" t="s">
        <v>236</v>
      </c>
      <c r="C32" s="369" t="str">
        <f>IF(C18+C29-E30&lt;0,E30-(C18+C29),"-")</f>
        <v>-</v>
      </c>
      <c r="D32" s="368" t="s">
        <v>237</v>
      </c>
      <c r="E32" s="369">
        <f>IF(C18+C29-E30&gt;0,C18+C29-E30,"-")</f>
        <v>60367</v>
      </c>
      <c r="F32" s="751"/>
    </row>
    <row r="33" spans="2:4" ht="18.75">
      <c r="B33" s="752"/>
      <c r="C33" s="752"/>
      <c r="D33" s="75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34" sqref="F34"/>
    </sheetView>
  </sheetViews>
  <sheetFormatPr defaultColWidth="9.00390625" defaultRowHeight="12.75"/>
  <cols>
    <col min="1" max="1" width="6.875" style="56" customWidth="1"/>
    <col min="2" max="2" width="55.125" style="21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45" t="s">
        <v>156</v>
      </c>
      <c r="C1" s="346"/>
      <c r="D1" s="346"/>
      <c r="E1" s="346"/>
      <c r="F1" s="751" t="s">
        <v>937</v>
      </c>
    </row>
    <row r="2" spans="5:6" ht="14.25" thickBot="1">
      <c r="E2" s="347" t="s">
        <v>61</v>
      </c>
      <c r="F2" s="751"/>
    </row>
    <row r="3" spans="1:6" ht="13.5" thickBot="1">
      <c r="A3" s="753" t="s">
        <v>70</v>
      </c>
      <c r="B3" s="348" t="s">
        <v>56</v>
      </c>
      <c r="C3" s="349"/>
      <c r="D3" s="348" t="s">
        <v>57</v>
      </c>
      <c r="E3" s="350"/>
      <c r="F3" s="751"/>
    </row>
    <row r="4" spans="1:6" s="351" customFormat="1" ht="24.75" thickBot="1">
      <c r="A4" s="754"/>
      <c r="B4" s="216" t="s">
        <v>62</v>
      </c>
      <c r="C4" s="217" t="str">
        <f>+'2.1.sz.mell  '!C4</f>
        <v>2016. évi előirányzat</v>
      </c>
      <c r="D4" s="216" t="s">
        <v>62</v>
      </c>
      <c r="E4" s="217" t="str">
        <f>+'2.1.sz.mell  '!C4</f>
        <v>2016. évi előirányzat</v>
      </c>
      <c r="F4" s="751"/>
    </row>
    <row r="5" spans="1:6" s="351" customFormat="1" ht="13.5" thickBot="1">
      <c r="A5" s="352"/>
      <c r="B5" s="353" t="s">
        <v>495</v>
      </c>
      <c r="C5" s="354" t="s">
        <v>496</v>
      </c>
      <c r="D5" s="353" t="s">
        <v>497</v>
      </c>
      <c r="E5" s="355" t="s">
        <v>499</v>
      </c>
      <c r="F5" s="751"/>
    </row>
    <row r="6" spans="1:6" ht="12.75" customHeight="1">
      <c r="A6" s="357" t="s">
        <v>18</v>
      </c>
      <c r="B6" s="358" t="s">
        <v>388</v>
      </c>
      <c r="C6" s="334">
        <v>12000</v>
      </c>
      <c r="D6" s="358" t="s">
        <v>228</v>
      </c>
      <c r="E6" s="340">
        <v>20722</v>
      </c>
      <c r="F6" s="751"/>
    </row>
    <row r="7" spans="1:6" ht="12.75">
      <c r="A7" s="359" t="s">
        <v>19</v>
      </c>
      <c r="B7" s="360" t="s">
        <v>389</v>
      </c>
      <c r="C7" s="335"/>
      <c r="D7" s="360" t="s">
        <v>394</v>
      </c>
      <c r="E7" s="341"/>
      <c r="F7" s="751"/>
    </row>
    <row r="8" spans="1:6" ht="12.75" customHeight="1">
      <c r="A8" s="359" t="s">
        <v>20</v>
      </c>
      <c r="B8" s="360" t="s">
        <v>10</v>
      </c>
      <c r="C8" s="335"/>
      <c r="D8" s="360" t="s">
        <v>184</v>
      </c>
      <c r="E8" s="341">
        <v>16018</v>
      </c>
      <c r="F8" s="751"/>
    </row>
    <row r="9" spans="1:6" ht="12.75" customHeight="1">
      <c r="A9" s="359" t="s">
        <v>21</v>
      </c>
      <c r="B9" s="360" t="s">
        <v>390</v>
      </c>
      <c r="C9" s="335">
        <v>7196</v>
      </c>
      <c r="D9" s="360" t="s">
        <v>395</v>
      </c>
      <c r="E9" s="341"/>
      <c r="F9" s="751"/>
    </row>
    <row r="10" spans="1:6" ht="12.75" customHeight="1">
      <c r="A10" s="359" t="s">
        <v>22</v>
      </c>
      <c r="B10" s="360" t="s">
        <v>391</v>
      </c>
      <c r="C10" s="335"/>
      <c r="D10" s="360" t="s">
        <v>231</v>
      </c>
      <c r="E10" s="341">
        <v>8486</v>
      </c>
      <c r="F10" s="751"/>
    </row>
    <row r="11" spans="1:6" ht="12.75" customHeight="1">
      <c r="A11" s="359" t="s">
        <v>23</v>
      </c>
      <c r="B11" s="360" t="s">
        <v>392</v>
      </c>
      <c r="C11" s="336"/>
      <c r="D11" s="463" t="s">
        <v>766</v>
      </c>
      <c r="E11" s="341">
        <v>60171</v>
      </c>
      <c r="F11" s="751"/>
    </row>
    <row r="12" spans="1:6" ht="12.75" customHeight="1">
      <c r="A12" s="359" t="s">
        <v>24</v>
      </c>
      <c r="B12" s="46"/>
      <c r="C12" s="335"/>
      <c r="D12" s="463"/>
      <c r="E12" s="341"/>
      <c r="F12" s="751"/>
    </row>
    <row r="13" spans="1:6" ht="12.75" customHeight="1">
      <c r="A13" s="359" t="s">
        <v>25</v>
      </c>
      <c r="B13" s="46"/>
      <c r="C13" s="335"/>
      <c r="D13" s="464"/>
      <c r="E13" s="341"/>
      <c r="F13" s="751"/>
    </row>
    <row r="14" spans="1:6" ht="12.75" customHeight="1">
      <c r="A14" s="359" t="s">
        <v>26</v>
      </c>
      <c r="B14" s="461"/>
      <c r="C14" s="336"/>
      <c r="D14" s="463"/>
      <c r="E14" s="341"/>
      <c r="F14" s="751"/>
    </row>
    <row r="15" spans="1:6" ht="12.75">
      <c r="A15" s="359" t="s">
        <v>27</v>
      </c>
      <c r="B15" s="46"/>
      <c r="C15" s="336"/>
      <c r="D15" s="463"/>
      <c r="E15" s="341"/>
      <c r="F15" s="751"/>
    </row>
    <row r="16" spans="1:6" ht="12.75" customHeight="1" thickBot="1">
      <c r="A16" s="424" t="s">
        <v>28</v>
      </c>
      <c r="B16" s="462"/>
      <c r="C16" s="426"/>
      <c r="D16" s="425" t="s">
        <v>49</v>
      </c>
      <c r="E16" s="390"/>
      <c r="F16" s="751"/>
    </row>
    <row r="17" spans="1:6" ht="15.75" customHeight="1" thickBot="1">
      <c r="A17" s="362" t="s">
        <v>29</v>
      </c>
      <c r="B17" s="145" t="s">
        <v>402</v>
      </c>
      <c r="C17" s="338">
        <f>+C6+C8+C9+C11+C12+C13+C14+C15+C16</f>
        <v>19196</v>
      </c>
      <c r="D17" s="145" t="s">
        <v>403</v>
      </c>
      <c r="E17" s="343">
        <f>+E6+E8+E10+E11+E12+E13+E14+E15+E16</f>
        <v>105397</v>
      </c>
      <c r="F17" s="751"/>
    </row>
    <row r="18" spans="1:6" ht="12.75" customHeight="1">
      <c r="A18" s="357" t="s">
        <v>30</v>
      </c>
      <c r="B18" s="372" t="s">
        <v>249</v>
      </c>
      <c r="C18" s="379">
        <f>+C19+C20+C21+C22+C23</f>
        <v>31388</v>
      </c>
      <c r="D18" s="365" t="s">
        <v>188</v>
      </c>
      <c r="E18" s="89"/>
      <c r="F18" s="751"/>
    </row>
    <row r="19" spans="1:6" ht="12.75" customHeight="1">
      <c r="A19" s="359" t="s">
        <v>31</v>
      </c>
      <c r="B19" s="373" t="s">
        <v>238</v>
      </c>
      <c r="C19" s="91">
        <v>31388</v>
      </c>
      <c r="D19" s="365" t="s">
        <v>191</v>
      </c>
      <c r="E19" s="92"/>
      <c r="F19" s="751"/>
    </row>
    <row r="20" spans="1:6" ht="12.75" customHeight="1">
      <c r="A20" s="357" t="s">
        <v>32</v>
      </c>
      <c r="B20" s="373" t="s">
        <v>239</v>
      </c>
      <c r="C20" s="91"/>
      <c r="D20" s="365" t="s">
        <v>153</v>
      </c>
      <c r="E20" s="92"/>
      <c r="F20" s="751"/>
    </row>
    <row r="21" spans="1:6" ht="12.75" customHeight="1">
      <c r="A21" s="359" t="s">
        <v>33</v>
      </c>
      <c r="B21" s="373" t="s">
        <v>240</v>
      </c>
      <c r="C21" s="91"/>
      <c r="D21" s="365" t="s">
        <v>154</v>
      </c>
      <c r="E21" s="92">
        <v>1948</v>
      </c>
      <c r="F21" s="751"/>
    </row>
    <row r="22" spans="1:6" ht="12.75" customHeight="1">
      <c r="A22" s="357" t="s">
        <v>34</v>
      </c>
      <c r="B22" s="373" t="s">
        <v>241</v>
      </c>
      <c r="C22" s="91"/>
      <c r="D22" s="364" t="s">
        <v>235</v>
      </c>
      <c r="E22" s="92">
        <v>3606</v>
      </c>
      <c r="F22" s="751"/>
    </row>
    <row r="23" spans="1:6" ht="12.75" customHeight="1">
      <c r="A23" s="359" t="s">
        <v>35</v>
      </c>
      <c r="B23" s="374" t="s">
        <v>242</v>
      </c>
      <c r="C23" s="91"/>
      <c r="D23" s="365" t="s">
        <v>192</v>
      </c>
      <c r="E23" s="92"/>
      <c r="F23" s="751"/>
    </row>
    <row r="24" spans="1:6" ht="12.75" customHeight="1">
      <c r="A24" s="357" t="s">
        <v>36</v>
      </c>
      <c r="B24" s="375" t="s">
        <v>243</v>
      </c>
      <c r="C24" s="367">
        <f>+C25+C26+C27+C28+C29</f>
        <v>0</v>
      </c>
      <c r="D24" s="376" t="s">
        <v>190</v>
      </c>
      <c r="E24" s="92"/>
      <c r="F24" s="751"/>
    </row>
    <row r="25" spans="1:6" ht="12.75" customHeight="1">
      <c r="A25" s="359" t="s">
        <v>37</v>
      </c>
      <c r="B25" s="374" t="s">
        <v>244</v>
      </c>
      <c r="C25" s="91"/>
      <c r="D25" s="376" t="s">
        <v>396</v>
      </c>
      <c r="E25" s="92"/>
      <c r="F25" s="751"/>
    </row>
    <row r="26" spans="1:6" ht="12.75" customHeight="1">
      <c r="A26" s="357" t="s">
        <v>38</v>
      </c>
      <c r="B26" s="374" t="s">
        <v>245</v>
      </c>
      <c r="C26" s="91"/>
      <c r="D26" s="371"/>
      <c r="E26" s="92"/>
      <c r="F26" s="751"/>
    </row>
    <row r="27" spans="1:6" ht="12.75" customHeight="1">
      <c r="A27" s="359" t="s">
        <v>39</v>
      </c>
      <c r="B27" s="373" t="s">
        <v>246</v>
      </c>
      <c r="C27" s="91"/>
      <c r="D27" s="142"/>
      <c r="E27" s="92"/>
      <c r="F27" s="751"/>
    </row>
    <row r="28" spans="1:6" ht="12.75" customHeight="1">
      <c r="A28" s="357" t="s">
        <v>40</v>
      </c>
      <c r="B28" s="377" t="s">
        <v>247</v>
      </c>
      <c r="C28" s="91"/>
      <c r="D28" s="46"/>
      <c r="E28" s="92"/>
      <c r="F28" s="751"/>
    </row>
    <row r="29" spans="1:6" ht="12.75" customHeight="1" thickBot="1">
      <c r="A29" s="359" t="s">
        <v>41</v>
      </c>
      <c r="B29" s="378" t="s">
        <v>248</v>
      </c>
      <c r="C29" s="91"/>
      <c r="D29" s="142"/>
      <c r="E29" s="92"/>
      <c r="F29" s="751"/>
    </row>
    <row r="30" spans="1:6" ht="21.75" customHeight="1" thickBot="1">
      <c r="A30" s="362" t="s">
        <v>42</v>
      </c>
      <c r="B30" s="145" t="s">
        <v>393</v>
      </c>
      <c r="C30" s="338">
        <f>+C18+C24</f>
        <v>31388</v>
      </c>
      <c r="D30" s="145" t="s">
        <v>397</v>
      </c>
      <c r="E30" s="343">
        <f>SUM(E18:E29)</f>
        <v>5554</v>
      </c>
      <c r="F30" s="751"/>
    </row>
    <row r="31" spans="1:6" ht="13.5" thickBot="1">
      <c r="A31" s="362" t="s">
        <v>43</v>
      </c>
      <c r="B31" s="368" t="s">
        <v>398</v>
      </c>
      <c r="C31" s="369">
        <f>+C17+C30</f>
        <v>50584</v>
      </c>
      <c r="D31" s="368" t="s">
        <v>399</v>
      </c>
      <c r="E31" s="369">
        <f>+E17+E30</f>
        <v>110951</v>
      </c>
      <c r="F31" s="751"/>
    </row>
    <row r="32" spans="1:6" ht="13.5" thickBot="1">
      <c r="A32" s="362" t="s">
        <v>44</v>
      </c>
      <c r="B32" s="368" t="s">
        <v>166</v>
      </c>
      <c r="C32" s="369">
        <f>IF(C17-E17&lt;0,E17-C17,"-")</f>
        <v>86201</v>
      </c>
      <c r="D32" s="368" t="s">
        <v>167</v>
      </c>
      <c r="E32" s="369" t="str">
        <f>IF(C17-E17&gt;0,C17-E17,"-")</f>
        <v>-</v>
      </c>
      <c r="F32" s="751"/>
    </row>
    <row r="33" spans="1:6" ht="13.5" thickBot="1">
      <c r="A33" s="362" t="s">
        <v>45</v>
      </c>
      <c r="B33" s="368" t="s">
        <v>236</v>
      </c>
      <c r="C33" s="369" t="str">
        <f>IF(C17+C30-E26&lt;0,E26-(C17+C30),"-")</f>
        <v>-</v>
      </c>
      <c r="D33" s="368" t="s">
        <v>237</v>
      </c>
      <c r="E33" s="369">
        <f>IF(C17+C30-E26&gt;0,C17+C30-E26,"-")</f>
        <v>50584</v>
      </c>
      <c r="F33" s="75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6" t="s">
        <v>148</v>
      </c>
      <c r="E1" s="149" t="s">
        <v>152</v>
      </c>
    </row>
    <row r="3" spans="1:5" ht="12.75">
      <c r="A3" s="155"/>
      <c r="B3" s="156"/>
      <c r="C3" s="155"/>
      <c r="D3" s="158"/>
      <c r="E3" s="156"/>
    </row>
    <row r="4" spans="1:5" ht="15.75">
      <c r="A4" s="99" t="str">
        <f>+ÖSSZEFÜGGÉSEK!A5</f>
        <v>2016. évi előirányzat BEVÉTELEK</v>
      </c>
      <c r="B4" s="157"/>
      <c r="C4" s="166"/>
      <c r="D4" s="158"/>
      <c r="E4" s="156"/>
    </row>
    <row r="5" spans="1:5" ht="12.75">
      <c r="A5" s="155"/>
      <c r="B5" s="156"/>
      <c r="C5" s="155"/>
      <c r="D5" s="158"/>
      <c r="E5" s="156"/>
    </row>
    <row r="6" spans="1:5" ht="12.75">
      <c r="A6" s="155" t="s">
        <v>544</v>
      </c>
      <c r="B6" s="156">
        <f>+'1.1.sz.mell.'!C62</f>
        <v>777795</v>
      </c>
      <c r="C6" s="155" t="s">
        <v>489</v>
      </c>
      <c r="D6" s="158">
        <f>+'2.1.sz.mell  '!C18+'2.2.sz.mell  '!C17</f>
        <v>777795</v>
      </c>
      <c r="E6" s="156">
        <f aca="true" t="shared" si="0" ref="E6:E15">+B6-D6</f>
        <v>0</v>
      </c>
    </row>
    <row r="7" spans="1:5" ht="12.75">
      <c r="A7" s="155" t="s">
        <v>545</v>
      </c>
      <c r="B7" s="156">
        <f>+'1.1.sz.mell.'!C86</f>
        <v>152140</v>
      </c>
      <c r="C7" s="155" t="s">
        <v>490</v>
      </c>
      <c r="D7" s="158">
        <f>+'2.1.sz.mell  '!C29+'2.2.sz.mell  '!C30</f>
        <v>152140</v>
      </c>
      <c r="E7" s="156">
        <f t="shared" si="0"/>
        <v>0</v>
      </c>
    </row>
    <row r="8" spans="1:5" ht="12.75">
      <c r="A8" s="155" t="s">
        <v>546</v>
      </c>
      <c r="B8" s="156">
        <f>+'1.1.sz.mell.'!C87</f>
        <v>929935</v>
      </c>
      <c r="C8" s="155" t="s">
        <v>491</v>
      </c>
      <c r="D8" s="158">
        <f>+'2.1.sz.mell  '!C30+'2.2.sz.mell  '!C31</f>
        <v>929935</v>
      </c>
      <c r="E8" s="156">
        <f t="shared" si="0"/>
        <v>0</v>
      </c>
    </row>
    <row r="9" spans="1:5" ht="12.75">
      <c r="A9" s="155"/>
      <c r="B9" s="156"/>
      <c r="C9" s="155"/>
      <c r="D9" s="158"/>
      <c r="E9" s="156"/>
    </row>
    <row r="10" spans="1:5" ht="12.75">
      <c r="A10" s="155"/>
      <c r="B10" s="156"/>
      <c r="C10" s="155"/>
      <c r="D10" s="158"/>
      <c r="E10" s="156"/>
    </row>
    <row r="11" spans="1:5" ht="15.75">
      <c r="A11" s="99" t="str">
        <f>+ÖSSZEFÜGGÉSEK!A12</f>
        <v>2016. évi előirányzat KIADÁSOK</v>
      </c>
      <c r="B11" s="157"/>
      <c r="C11" s="166"/>
      <c r="D11" s="158"/>
      <c r="E11" s="156"/>
    </row>
    <row r="12" spans="1:5" ht="12.75">
      <c r="A12" s="155"/>
      <c r="B12" s="156"/>
      <c r="C12" s="155"/>
      <c r="D12" s="158"/>
      <c r="E12" s="156"/>
    </row>
    <row r="13" spans="1:5" ht="12.75">
      <c r="A13" s="155" t="s">
        <v>547</v>
      </c>
      <c r="B13" s="156">
        <f>+'1.1.sz.mell.'!C128</f>
        <v>911787</v>
      </c>
      <c r="C13" s="155" t="s">
        <v>492</v>
      </c>
      <c r="D13" s="158">
        <f>+'2.1.sz.mell  '!E18+'2.2.sz.mell  '!E17</f>
        <v>911787</v>
      </c>
      <c r="E13" s="156">
        <f t="shared" si="0"/>
        <v>0</v>
      </c>
    </row>
    <row r="14" spans="1:5" ht="12.75">
      <c r="A14" s="155" t="s">
        <v>548</v>
      </c>
      <c r="B14" s="156">
        <f>+'1.1.sz.mell.'!C153</f>
        <v>18148</v>
      </c>
      <c r="C14" s="155" t="s">
        <v>493</v>
      </c>
      <c r="D14" s="158">
        <f>+'2.1.sz.mell  '!E29+'2.2.sz.mell  '!E30</f>
        <v>18148</v>
      </c>
      <c r="E14" s="156">
        <f t="shared" si="0"/>
        <v>0</v>
      </c>
    </row>
    <row r="15" spans="1:5" ht="12.75">
      <c r="A15" s="155" t="s">
        <v>549</v>
      </c>
      <c r="B15" s="156">
        <f>+'1.1.sz.mell.'!C154</f>
        <v>929935</v>
      </c>
      <c r="C15" s="155" t="s">
        <v>494</v>
      </c>
      <c r="D15" s="158">
        <f>+'2.1.sz.mell  '!E30+'2.2.sz.mell  '!E31</f>
        <v>929935</v>
      </c>
      <c r="E15" s="156">
        <f t="shared" si="0"/>
        <v>0</v>
      </c>
    </row>
    <row r="16" spans="1:5" ht="12.75">
      <c r="A16" s="147"/>
      <c r="B16" s="147"/>
      <c r="C16" s="155"/>
      <c r="D16" s="158"/>
      <c r="E16" s="148"/>
    </row>
    <row r="17" spans="1:5" ht="12.75">
      <c r="A17" s="147"/>
      <c r="B17" s="147"/>
      <c r="C17" s="147"/>
      <c r="D17" s="147"/>
      <c r="E17" s="147"/>
    </row>
    <row r="18" spans="1:5" ht="12.75">
      <c r="A18" s="147"/>
      <c r="B18" s="147"/>
      <c r="C18" s="147"/>
      <c r="D18" s="147"/>
      <c r="E18" s="147"/>
    </row>
    <row r="19" spans="1:5" ht="12.75">
      <c r="A19" s="147"/>
      <c r="B19" s="147"/>
      <c r="C19" s="147"/>
      <c r="D19" s="147"/>
      <c r="E19" s="147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3" sqref="B3:B4"/>
    </sheetView>
  </sheetViews>
  <sheetFormatPr defaultColWidth="9.00390625" defaultRowHeight="12.75"/>
  <cols>
    <col min="1" max="1" width="5.625" style="168" customWidth="1"/>
    <col min="2" max="2" width="35.625" style="168" customWidth="1"/>
    <col min="3" max="6" width="14.00390625" style="168" customWidth="1"/>
    <col min="7" max="16384" width="9.375" style="168" customWidth="1"/>
  </cols>
  <sheetData>
    <row r="1" spans="1:6" ht="33" customHeight="1">
      <c r="A1" s="755" t="s">
        <v>781</v>
      </c>
      <c r="B1" s="755"/>
      <c r="C1" s="755"/>
      <c r="D1" s="755"/>
      <c r="E1" s="755"/>
      <c r="F1" s="755"/>
    </row>
    <row r="2" spans="1:7" ht="15.75" customHeight="1" thickBot="1">
      <c r="A2" s="169"/>
      <c r="B2" s="169"/>
      <c r="C2" s="756"/>
      <c r="D2" s="756"/>
      <c r="E2" s="763" t="s">
        <v>54</v>
      </c>
      <c r="F2" s="763"/>
      <c r="G2" s="175"/>
    </row>
    <row r="3" spans="1:6" ht="63" customHeight="1">
      <c r="A3" s="759" t="s">
        <v>16</v>
      </c>
      <c r="B3" s="761" t="s">
        <v>194</v>
      </c>
      <c r="C3" s="761" t="s">
        <v>253</v>
      </c>
      <c r="D3" s="761"/>
      <c r="E3" s="761"/>
      <c r="F3" s="757" t="s">
        <v>504</v>
      </c>
    </row>
    <row r="4" spans="1:6" ht="15.75" thickBot="1">
      <c r="A4" s="760"/>
      <c r="B4" s="762"/>
      <c r="C4" s="517">
        <f>+LEFT(ÖSSZEFÜGGÉSEK!A5,4)+1</f>
        <v>2017</v>
      </c>
      <c r="D4" s="517">
        <f>+C4+1</f>
        <v>2018</v>
      </c>
      <c r="E4" s="517">
        <f>+D4+1</f>
        <v>2019</v>
      </c>
      <c r="F4" s="758"/>
    </row>
    <row r="5" spans="1:6" ht="15.75" thickBot="1">
      <c r="A5" s="172"/>
      <c r="B5" s="173" t="s">
        <v>495</v>
      </c>
      <c r="C5" s="173" t="s">
        <v>496</v>
      </c>
      <c r="D5" s="173" t="s">
        <v>497</v>
      </c>
      <c r="E5" s="173" t="s">
        <v>499</v>
      </c>
      <c r="F5" s="174" t="s">
        <v>498</v>
      </c>
    </row>
    <row r="6" spans="1:6" ht="15">
      <c r="A6" s="171" t="s">
        <v>18</v>
      </c>
      <c r="B6" s="193"/>
      <c r="C6" s="194"/>
      <c r="D6" s="194"/>
      <c r="E6" s="194"/>
      <c r="F6" s="178">
        <f>SUM(C6:E6)</f>
        <v>0</v>
      </c>
    </row>
    <row r="7" spans="1:6" ht="15">
      <c r="A7" s="170" t="s">
        <v>19</v>
      </c>
      <c r="B7" s="195"/>
      <c r="C7" s="196"/>
      <c r="D7" s="196"/>
      <c r="E7" s="196"/>
      <c r="F7" s="179">
        <f>SUM(C7:E7)</f>
        <v>0</v>
      </c>
    </row>
    <row r="8" spans="1:6" ht="15">
      <c r="A8" s="170" t="s">
        <v>20</v>
      </c>
      <c r="B8" s="195"/>
      <c r="C8" s="196"/>
      <c r="D8" s="196"/>
      <c r="E8" s="196"/>
      <c r="F8" s="179">
        <f>SUM(C8:E8)</f>
        <v>0</v>
      </c>
    </row>
    <row r="9" spans="1:6" ht="15">
      <c r="A9" s="170" t="s">
        <v>21</v>
      </c>
      <c r="B9" s="195"/>
      <c r="C9" s="196"/>
      <c r="D9" s="196"/>
      <c r="E9" s="196"/>
      <c r="F9" s="179">
        <f>SUM(C9:E9)</f>
        <v>0</v>
      </c>
    </row>
    <row r="10" spans="1:6" ht="15.75" thickBot="1">
      <c r="A10" s="176" t="s">
        <v>22</v>
      </c>
      <c r="B10" s="197"/>
      <c r="C10" s="198"/>
      <c r="D10" s="198"/>
      <c r="E10" s="198"/>
      <c r="F10" s="179">
        <f>SUM(C10:E10)</f>
        <v>0</v>
      </c>
    </row>
    <row r="11" spans="1:6" s="501" customFormat="1" ht="15" thickBot="1">
      <c r="A11" s="498" t="s">
        <v>23</v>
      </c>
      <c r="B11" s="177" t="s">
        <v>195</v>
      </c>
      <c r="C11" s="499">
        <f>SUM(C6:C10)</f>
        <v>0</v>
      </c>
      <c r="D11" s="499">
        <f>SUM(D6:D10)</f>
        <v>0</v>
      </c>
      <c r="E11" s="499">
        <f>SUM(E6:E10)</f>
        <v>0</v>
      </c>
      <c r="F11" s="50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3/2016. (III.5.)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2016-03-04T08:12:43Z</cp:lastPrinted>
  <dcterms:created xsi:type="dcterms:W3CDTF">1999-10-30T10:30:45Z</dcterms:created>
  <dcterms:modified xsi:type="dcterms:W3CDTF">2016-03-04T08:12:51Z</dcterms:modified>
  <cp:category/>
  <cp:version/>
  <cp:contentType/>
  <cp:contentStatus/>
</cp:coreProperties>
</file>