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6230" yWindow="-225" windowWidth="12660" windowHeight="12900" tabRatio="727" activeTab="1"/>
  </bookViews>
  <sheets>
    <sheet name="ÖSSZEFÜGGÉSEK" sheetId="75" r:id="rId1"/>
    <sheet name="1.1.sz.mell." sheetId="1" r:id="rId2"/>
    <sheet name="2.1.sz.mell  " sheetId="73" r:id="rId3"/>
    <sheet name="2.2.sz.mell  " sheetId="61" r:id="rId4"/>
    <sheet name="ELLENŐRZÉS-1.sz.2.a.sz.2.b.sz." sheetId="76" r:id="rId5"/>
    <sheet name="3.sz.mell.  " sheetId="62" r:id="rId6"/>
    <sheet name="4.sz.mell." sheetId="77" r:id="rId7"/>
    <sheet name="5.sz.mell." sheetId="78" r:id="rId8"/>
    <sheet name="6.sz.mell." sheetId="63" r:id="rId9"/>
    <sheet name="7.sz.mell." sheetId="64" r:id="rId10"/>
    <sheet name="8. sz. mell. " sheetId="71" r:id="rId11"/>
    <sheet name="9.1. sz. mell" sheetId="3" r:id="rId12"/>
    <sheet name="9.2. sz. mell" sheetId="79" r:id="rId13"/>
    <sheet name="9.3. sz. mell" sheetId="105" r:id="rId14"/>
    <sheet name="10.sz.mell" sheetId="89" r:id="rId15"/>
    <sheet name="1. sz tájékoztató t." sheetId="87" r:id="rId16"/>
    <sheet name="2. sz tájékoztató t" sheetId="66" r:id="rId17"/>
    <sheet name="3. sz tájékoztató t." sheetId="88" r:id="rId18"/>
    <sheet name="4.sz tájékoztató t." sheetId="24" r:id="rId19"/>
    <sheet name="5.sz tájékoztató t." sheetId="2" r:id="rId20"/>
    <sheet name="6.sz tájékoztató t." sheetId="70" r:id="rId21"/>
    <sheet name="7. sz tájékoztató t." sheetId="128" r:id="rId22"/>
    <sheet name="8._sz_tájékoztato" sheetId="94" r:id="rId23"/>
    <sheet name="9_sz_tájékoztato" sheetId="129" r:id="rId24"/>
    <sheet name="10_sz_tájékoztato" sheetId="130" r:id="rId25"/>
    <sheet name="Munka1" sheetId="131" r:id="rId26"/>
    <sheet name="Munka2" sheetId="132" r:id="rId27"/>
  </sheets>
  <definedNames>
    <definedName name="_xlnm.Print_Titles" localSheetId="20">'6.sz tájékoztató t.'!$1:$2</definedName>
    <definedName name="_xlnm.Print_Titles" localSheetId="22">'8._sz_tájékoztato'!$1:$3</definedName>
    <definedName name="_xlnm.Print_Titles" localSheetId="11">'9.1. sz. mell'!$1:$6</definedName>
    <definedName name="_xlnm.Print_Titles" localSheetId="12">'9.2. sz. mell'!$1:$6</definedName>
    <definedName name="_xlnm.Print_Titles" localSheetId="13">'9.3. sz. mell'!$1:$6</definedName>
    <definedName name="_xlnm.Print_Area" localSheetId="15">'1. sz tájékoztató t.'!$A$1:$G$154</definedName>
    <definedName name="_xlnm.Print_Area" localSheetId="1">'1.1.sz.mell.'!$A$1:$C$158</definedName>
    <definedName name="_xlnm.Print_Area" localSheetId="24">'10_sz_tájékoztato'!$A$1:$E$29</definedName>
    <definedName name="_xlnm.Print_Area" localSheetId="20">'6.sz tájékoztató t.'!$A$1:$D$89</definedName>
    <definedName name="_xlnm.Print_Area" localSheetId="21">'7. sz tájékoztató t.'!$A$1:$E$37</definedName>
    <definedName name="_xlnm.Print_Area" localSheetId="22">'8._sz_tájékoztato'!$A$1:$D$66</definedName>
  </definedNames>
  <calcPr calcId="145621"/>
</workbook>
</file>

<file path=xl/calcChain.xml><?xml version="1.0" encoding="utf-8"?>
<calcChain xmlns="http://schemas.openxmlformats.org/spreadsheetml/2006/main">
  <c r="F94" i="87" l="1"/>
  <c r="G94" i="87"/>
  <c r="F95" i="87"/>
  <c r="G95" i="87"/>
  <c r="F96" i="87"/>
  <c r="G96" i="87"/>
  <c r="F97" i="87"/>
  <c r="G97" i="87"/>
  <c r="F98" i="87"/>
  <c r="G98" i="87"/>
  <c r="G99" i="87"/>
  <c r="G100" i="87"/>
  <c r="F101" i="87"/>
  <c r="G101" i="87"/>
  <c r="G102" i="87"/>
  <c r="G103" i="87"/>
  <c r="G104" i="87"/>
  <c r="F105" i="87"/>
  <c r="G105" i="87"/>
  <c r="G106" i="87"/>
  <c r="G107" i="87"/>
  <c r="G108" i="87"/>
  <c r="G109" i="87"/>
  <c r="F110" i="87"/>
  <c r="G110" i="87"/>
  <c r="G112" i="87"/>
  <c r="G113" i="87"/>
  <c r="F115" i="87"/>
  <c r="G115" i="87"/>
  <c r="G116" i="87"/>
  <c r="F117" i="87"/>
  <c r="G117" i="87"/>
  <c r="G118" i="87"/>
  <c r="F119" i="87"/>
  <c r="G119" i="87"/>
  <c r="G120" i="87"/>
  <c r="G121" i="87"/>
  <c r="G122" i="87"/>
  <c r="F123" i="87"/>
  <c r="G123" i="87"/>
  <c r="G124" i="87"/>
  <c r="G125" i="87"/>
  <c r="G126" i="87"/>
  <c r="F127" i="87"/>
  <c r="G127" i="87"/>
  <c r="G129" i="87"/>
  <c r="G130" i="87"/>
  <c r="G131" i="87"/>
  <c r="G132" i="87"/>
  <c r="G133" i="87"/>
  <c r="G134" i="87"/>
  <c r="G135" i="87"/>
  <c r="G136" i="87"/>
  <c r="G137" i="87"/>
  <c r="G138" i="87"/>
  <c r="G139" i="87"/>
  <c r="F140" i="87"/>
  <c r="G140" i="87"/>
  <c r="G141" i="87"/>
  <c r="F142" i="87"/>
  <c r="G142" i="87"/>
  <c r="G143" i="87"/>
  <c r="G144" i="87"/>
  <c r="G145" i="87"/>
  <c r="G146" i="87"/>
  <c r="G147" i="87"/>
  <c r="G148" i="87"/>
  <c r="G149" i="87"/>
  <c r="G150" i="87"/>
  <c r="G151" i="87"/>
  <c r="G152" i="87"/>
  <c r="F153" i="87"/>
  <c r="G153" i="87"/>
  <c r="F6" i="87"/>
  <c r="G6" i="87"/>
  <c r="F7" i="87"/>
  <c r="G7" i="87"/>
  <c r="F8" i="87"/>
  <c r="G8" i="87"/>
  <c r="F9" i="87"/>
  <c r="G9" i="87"/>
  <c r="F10" i="87"/>
  <c r="G10" i="87"/>
  <c r="F11" i="87"/>
  <c r="G11" i="87"/>
  <c r="F12" i="87"/>
  <c r="G12" i="87"/>
  <c r="G13" i="87"/>
  <c r="G14" i="87"/>
  <c r="G15" i="87"/>
  <c r="G16" i="87"/>
  <c r="F17" i="87"/>
  <c r="G17" i="87"/>
  <c r="G18" i="87"/>
  <c r="F19" i="87"/>
  <c r="G19" i="87"/>
  <c r="G20" i="87"/>
  <c r="G21" i="87"/>
  <c r="G22" i="87"/>
  <c r="G23" i="87"/>
  <c r="F24" i="87"/>
  <c r="G24" i="87"/>
  <c r="G25" i="87"/>
  <c r="F26" i="87"/>
  <c r="G26" i="87"/>
  <c r="G27" i="87"/>
  <c r="F28" i="87"/>
  <c r="G28" i="87"/>
  <c r="F29" i="87"/>
  <c r="G29" i="87"/>
  <c r="G30" i="87"/>
  <c r="F31" i="87"/>
  <c r="G31" i="87"/>
  <c r="F32" i="87"/>
  <c r="G32" i="87"/>
  <c r="F33" i="87"/>
  <c r="G33" i="87"/>
  <c r="F34" i="87"/>
  <c r="G34" i="87"/>
  <c r="F35" i="87"/>
  <c r="G35" i="87"/>
  <c r="F36" i="87"/>
  <c r="G36" i="87"/>
  <c r="F37" i="87"/>
  <c r="G37" i="87"/>
  <c r="G38" i="87"/>
  <c r="G39" i="87"/>
  <c r="F40" i="87"/>
  <c r="G40" i="87"/>
  <c r="F41" i="87"/>
  <c r="G41" i="87"/>
  <c r="F42" i="87"/>
  <c r="G42" i="87"/>
  <c r="F43" i="87"/>
  <c r="G43" i="87"/>
  <c r="F44" i="87"/>
  <c r="G44" i="87"/>
  <c r="F45" i="87"/>
  <c r="G45" i="87"/>
  <c r="F46" i="87"/>
  <c r="G46" i="87"/>
  <c r="G47" i="87"/>
  <c r="F48" i="87"/>
  <c r="G48" i="87"/>
  <c r="F49" i="87"/>
  <c r="G49" i="87"/>
  <c r="G50" i="87"/>
  <c r="G51" i="87"/>
  <c r="F52" i="87"/>
  <c r="G52" i="87"/>
  <c r="G53" i="87"/>
  <c r="F54" i="87"/>
  <c r="G54" i="87"/>
  <c r="F55" i="87"/>
  <c r="G55" i="87"/>
  <c r="F56" i="87"/>
  <c r="G56" i="87"/>
  <c r="F57" i="87"/>
  <c r="G57" i="87"/>
  <c r="G58" i="87"/>
  <c r="F59" i="87"/>
  <c r="G59" i="87"/>
  <c r="F60" i="87"/>
  <c r="G60" i="87"/>
  <c r="G61" i="87"/>
  <c r="F62" i="87"/>
  <c r="G62" i="87"/>
  <c r="G63" i="87"/>
  <c r="G64" i="87"/>
  <c r="G65" i="87"/>
  <c r="G66" i="87"/>
  <c r="G67" i="87"/>
  <c r="G68" i="87"/>
  <c r="G69" i="87"/>
  <c r="G70" i="87"/>
  <c r="G71" i="87"/>
  <c r="F72" i="87"/>
  <c r="G72" i="87"/>
  <c r="F73" i="87"/>
  <c r="G73" i="87"/>
  <c r="G74" i="87"/>
  <c r="F75" i="87"/>
  <c r="G75" i="87"/>
  <c r="F76" i="87"/>
  <c r="G76" i="87"/>
  <c r="G77" i="87"/>
  <c r="G78" i="87"/>
  <c r="G79" i="87"/>
  <c r="G80" i="87"/>
  <c r="G81" i="87"/>
  <c r="G82" i="87"/>
  <c r="G83" i="87"/>
  <c r="G84" i="87"/>
  <c r="G85" i="87"/>
  <c r="F86" i="87"/>
  <c r="G86" i="87"/>
  <c r="F87" i="87"/>
  <c r="G87" i="87"/>
  <c r="G5" i="87"/>
  <c r="F5" i="87"/>
  <c r="E119" i="87"/>
  <c r="E98" i="87"/>
  <c r="E111" i="87"/>
  <c r="G111" i="87" s="1"/>
  <c r="C118" i="1"/>
  <c r="C97" i="1"/>
  <c r="C110" i="1"/>
  <c r="F17" i="63" l="1"/>
  <c r="C111" i="3" l="1"/>
  <c r="C98" i="3"/>
  <c r="C119" i="3"/>
  <c r="C29" i="3" l="1"/>
  <c r="F10" i="64"/>
  <c r="D27" i="129" l="1"/>
  <c r="D22" i="129"/>
  <c r="D9" i="88" l="1"/>
  <c r="C9" i="88"/>
  <c r="D12" i="94" l="1"/>
  <c r="C12" i="94"/>
  <c r="A1" i="78" l="1"/>
  <c r="D28" i="130"/>
  <c r="D17" i="130"/>
  <c r="C27" i="129"/>
  <c r="C9" i="129"/>
  <c r="C28" i="129" s="1"/>
  <c r="D9" i="129"/>
  <c r="D28" i="129" s="1"/>
  <c r="C62" i="94"/>
  <c r="C58" i="94"/>
  <c r="C56" i="94"/>
  <c r="C53" i="94"/>
  <c r="C49" i="94"/>
  <c r="C43" i="94"/>
  <c r="C36" i="94"/>
  <c r="C25" i="94"/>
  <c r="C18" i="94"/>
  <c r="C9" i="94"/>
  <c r="C5" i="94"/>
  <c r="D62" i="94"/>
  <c r="D58" i="94"/>
  <c r="D56" i="94"/>
  <c r="D53" i="94"/>
  <c r="D49" i="94"/>
  <c r="D43" i="94"/>
  <c r="D36" i="94"/>
  <c r="D25" i="94"/>
  <c r="D18" i="94"/>
  <c r="D9" i="94"/>
  <c r="D5" i="94"/>
  <c r="C83" i="70"/>
  <c r="C68" i="70"/>
  <c r="C34" i="70"/>
  <c r="C4" i="70"/>
  <c r="D83" i="70"/>
  <c r="D68" i="70"/>
  <c r="D34" i="70"/>
  <c r="D4" i="70"/>
  <c r="D70" i="2"/>
  <c r="D68" i="2"/>
  <c r="D67" i="2"/>
  <c r="D66" i="2"/>
  <c r="D65" i="2"/>
  <c r="B64" i="2"/>
  <c r="D64" i="2" s="1"/>
  <c r="D63" i="2"/>
  <c r="D62" i="2"/>
  <c r="D61" i="2"/>
  <c r="D60" i="2"/>
  <c r="D59" i="2"/>
  <c r="B58" i="2"/>
  <c r="D56" i="2"/>
  <c r="D54" i="2"/>
  <c r="D53" i="2"/>
  <c r="D52" i="2"/>
  <c r="B51" i="2"/>
  <c r="D51" i="2" s="1"/>
  <c r="D49" i="2"/>
  <c r="D48" i="2"/>
  <c r="D47" i="2"/>
  <c r="D46" i="2"/>
  <c r="D45" i="2"/>
  <c r="D44" i="2"/>
  <c r="C43" i="2"/>
  <c r="B43" i="2"/>
  <c r="D41" i="2"/>
  <c r="D34" i="2"/>
  <c r="D32" i="2"/>
  <c r="D31" i="2"/>
  <c r="D30" i="2"/>
  <c r="D29" i="2"/>
  <c r="B28" i="2"/>
  <c r="D28" i="2" s="1"/>
  <c r="D27" i="2"/>
  <c r="D26" i="2"/>
  <c r="D25" i="2"/>
  <c r="D24" i="2"/>
  <c r="D23" i="2"/>
  <c r="B22" i="2"/>
  <c r="D20" i="2"/>
  <c r="D18" i="2"/>
  <c r="D17" i="2"/>
  <c r="D16" i="2"/>
  <c r="B15" i="2"/>
  <c r="D15" i="2" s="1"/>
  <c r="D13" i="2"/>
  <c r="D12" i="2"/>
  <c r="D11" i="2"/>
  <c r="D10" i="2"/>
  <c r="D9" i="2"/>
  <c r="D8" i="2"/>
  <c r="C7" i="2"/>
  <c r="C35" i="2" s="1"/>
  <c r="B7" i="2"/>
  <c r="D5" i="2"/>
  <c r="D22" i="2" l="1"/>
  <c r="D35" i="2" s="1"/>
  <c r="D43" i="2"/>
  <c r="B35" i="2"/>
  <c r="D29" i="130"/>
  <c r="D58" i="2"/>
  <c r="D16" i="94"/>
  <c r="D4" i="94" s="1"/>
  <c r="C40" i="94"/>
  <c r="C16" i="94"/>
  <c r="C4" i="94" s="1"/>
  <c r="C66" i="94" s="1"/>
  <c r="D40" i="94"/>
  <c r="C88" i="70"/>
  <c r="D88" i="70"/>
  <c r="D73" i="2"/>
  <c r="B73" i="2"/>
  <c r="C73" i="2"/>
  <c r="D66" i="94" l="1"/>
  <c r="C18" i="61"/>
  <c r="C89" i="1"/>
  <c r="C156" i="1" s="1"/>
  <c r="C8" i="128"/>
  <c r="C20" i="128" s="1"/>
  <c r="C22" i="128" s="1"/>
  <c r="E26" i="87"/>
  <c r="D26" i="87"/>
  <c r="C26" i="87"/>
  <c r="C26" i="1"/>
  <c r="F3" i="64"/>
  <c r="C3" i="1"/>
  <c r="C4" i="73" s="1"/>
  <c r="E4" i="73" s="1"/>
  <c r="C18" i="73"/>
  <c r="C140" i="3"/>
  <c r="E3" i="128"/>
  <c r="E26" i="128" s="1"/>
  <c r="C3" i="128"/>
  <c r="C26" i="128" s="1"/>
  <c r="D3" i="128"/>
  <c r="D26" i="128" s="1"/>
  <c r="E29" i="128"/>
  <c r="E33" i="128" s="1"/>
  <c r="E35" i="128" s="1"/>
  <c r="D29" i="128"/>
  <c r="C29" i="128"/>
  <c r="E8" i="128"/>
  <c r="E20" i="128" s="1"/>
  <c r="E22" i="128" s="1"/>
  <c r="D8" i="128"/>
  <c r="D20" i="128" s="1"/>
  <c r="D22" i="128" s="1"/>
  <c r="C51" i="105"/>
  <c r="C45" i="105"/>
  <c r="C57" i="105" s="1"/>
  <c r="D93" i="87"/>
  <c r="E93" i="87"/>
  <c r="D114" i="87"/>
  <c r="E114" i="87"/>
  <c r="D129" i="87"/>
  <c r="E129" i="87"/>
  <c r="D133" i="87"/>
  <c r="E133" i="87"/>
  <c r="D140" i="87"/>
  <c r="E140" i="87"/>
  <c r="D145" i="87"/>
  <c r="E145" i="87"/>
  <c r="C145" i="87"/>
  <c r="C140" i="87"/>
  <c r="C133" i="87"/>
  <c r="C129" i="87"/>
  <c r="C114" i="87"/>
  <c r="C93" i="87"/>
  <c r="C128" i="87" s="1"/>
  <c r="D5" i="87"/>
  <c r="E5" i="87"/>
  <c r="D12" i="87"/>
  <c r="E12" i="87"/>
  <c r="D19" i="87"/>
  <c r="E19" i="87"/>
  <c r="D34" i="87"/>
  <c r="E34" i="87"/>
  <c r="D46" i="87"/>
  <c r="E46" i="87"/>
  <c r="D52" i="87"/>
  <c r="E52" i="87"/>
  <c r="D57" i="87"/>
  <c r="E57" i="87"/>
  <c r="D63" i="87"/>
  <c r="E63" i="87"/>
  <c r="D67" i="87"/>
  <c r="E67" i="87"/>
  <c r="D72" i="87"/>
  <c r="E72" i="87"/>
  <c r="D75" i="87"/>
  <c r="E75" i="87"/>
  <c r="D79" i="87"/>
  <c r="E79" i="87"/>
  <c r="C79" i="87"/>
  <c r="C75" i="87"/>
  <c r="C72" i="87"/>
  <c r="C67" i="87"/>
  <c r="C63" i="87"/>
  <c r="C57" i="87"/>
  <c r="C52" i="87"/>
  <c r="C46" i="87"/>
  <c r="C34" i="87"/>
  <c r="C19" i="87"/>
  <c r="C12" i="87"/>
  <c r="C5" i="87"/>
  <c r="C26" i="79"/>
  <c r="C146" i="3"/>
  <c r="C133" i="3"/>
  <c r="C93" i="3"/>
  <c r="E29" i="73"/>
  <c r="C144" i="1"/>
  <c r="C132" i="1"/>
  <c r="C92" i="1"/>
  <c r="A1" i="24"/>
  <c r="H4" i="66"/>
  <c r="G4" i="66"/>
  <c r="F4" i="66"/>
  <c r="E4" i="66"/>
  <c r="D3" i="66"/>
  <c r="C3" i="87"/>
  <c r="C91" i="87" s="1"/>
  <c r="D3" i="87"/>
  <c r="D91" i="87" s="1"/>
  <c r="A20" i="89"/>
  <c r="C1" i="105"/>
  <c r="C1" i="79"/>
  <c r="C1" i="3"/>
  <c r="A47" i="71"/>
  <c r="D4" i="71"/>
  <c r="D14" i="71" s="1"/>
  <c r="D27" i="71" s="1"/>
  <c r="D37" i="71" s="1"/>
  <c r="C4" i="71"/>
  <c r="C14" i="71" s="1"/>
  <c r="C27" i="71" s="1"/>
  <c r="C37" i="71" s="1"/>
  <c r="B4" i="71"/>
  <c r="B14" i="71" s="1"/>
  <c r="B27" i="71" s="1"/>
  <c r="B37" i="71" s="1"/>
  <c r="F3" i="63"/>
  <c r="D3" i="63"/>
  <c r="D3" i="64" s="1"/>
  <c r="C4" i="62"/>
  <c r="D4" i="62" s="1"/>
  <c r="E4" i="62" s="1"/>
  <c r="A12" i="75"/>
  <c r="A11" i="76" s="1"/>
  <c r="F1" i="61"/>
  <c r="F1" i="73"/>
  <c r="A4" i="76"/>
  <c r="C37" i="105"/>
  <c r="C30" i="105"/>
  <c r="C26" i="105"/>
  <c r="C20" i="105"/>
  <c r="C8" i="105"/>
  <c r="H16" i="66"/>
  <c r="G16" i="66"/>
  <c r="F16" i="66"/>
  <c r="E16" i="66"/>
  <c r="D16" i="66"/>
  <c r="H14" i="66"/>
  <c r="G14" i="66"/>
  <c r="F14" i="66"/>
  <c r="E14" i="66"/>
  <c r="D14" i="66"/>
  <c r="H12" i="66"/>
  <c r="G12" i="66"/>
  <c r="F12" i="66"/>
  <c r="E12" i="66"/>
  <c r="D12" i="66"/>
  <c r="H9" i="66"/>
  <c r="G9" i="66"/>
  <c r="F9" i="66"/>
  <c r="E9" i="66"/>
  <c r="D9" i="66"/>
  <c r="H6" i="66"/>
  <c r="G6" i="66"/>
  <c r="F6" i="66"/>
  <c r="E6" i="66"/>
  <c r="I6" i="66" s="1"/>
  <c r="D6" i="66"/>
  <c r="D30" i="88"/>
  <c r="C30" i="88"/>
  <c r="C52" i="79"/>
  <c r="C38" i="79"/>
  <c r="C31" i="79"/>
  <c r="C20" i="79"/>
  <c r="C129" i="3"/>
  <c r="C154" i="3" s="1"/>
  <c r="C114" i="3"/>
  <c r="C82" i="3"/>
  <c r="C78" i="3"/>
  <c r="C75" i="3"/>
  <c r="C70" i="3"/>
  <c r="C66" i="3"/>
  <c r="C60" i="3"/>
  <c r="C55" i="3"/>
  <c r="C49" i="3"/>
  <c r="C37" i="3"/>
  <c r="C22" i="3"/>
  <c r="C15" i="3"/>
  <c r="C8" i="3"/>
  <c r="E17" i="61"/>
  <c r="C32" i="61" s="1"/>
  <c r="C17" i="61"/>
  <c r="D6" i="76" s="1"/>
  <c r="C139" i="1"/>
  <c r="C128" i="1"/>
  <c r="C113" i="1"/>
  <c r="C79" i="1"/>
  <c r="C75" i="1"/>
  <c r="C72" i="1"/>
  <c r="C67" i="1"/>
  <c r="C63" i="1"/>
  <c r="C57" i="1"/>
  <c r="C52" i="1"/>
  <c r="C46" i="1"/>
  <c r="C34" i="1"/>
  <c r="C19" i="1"/>
  <c r="C12" i="1"/>
  <c r="C5" i="1"/>
  <c r="E30" i="61"/>
  <c r="E18" i="73"/>
  <c r="C31" i="73" s="1"/>
  <c r="C19" i="73"/>
  <c r="C24" i="61"/>
  <c r="C24" i="73"/>
  <c r="C46" i="79"/>
  <c r="C8" i="79"/>
  <c r="E16" i="89"/>
  <c r="F16" i="89"/>
  <c r="D16" i="89"/>
  <c r="C16" i="89"/>
  <c r="G15" i="89"/>
  <c r="G14" i="89"/>
  <c r="G13" i="89"/>
  <c r="G12" i="89"/>
  <c r="G11" i="89"/>
  <c r="G10" i="89"/>
  <c r="C8" i="78"/>
  <c r="C11" i="77"/>
  <c r="C11" i="62"/>
  <c r="D11" i="62"/>
  <c r="E11" i="62"/>
  <c r="F8" i="62"/>
  <c r="F9" i="62"/>
  <c r="F10" i="62"/>
  <c r="F7" i="62"/>
  <c r="F11" i="62" s="1"/>
  <c r="F6" i="62"/>
  <c r="I17" i="66"/>
  <c r="O21" i="24"/>
  <c r="O9" i="24"/>
  <c r="B35" i="71"/>
  <c r="E28" i="71"/>
  <c r="E30" i="71"/>
  <c r="E31" i="71"/>
  <c r="E32" i="71"/>
  <c r="E33" i="71"/>
  <c r="E34" i="71"/>
  <c r="D35" i="71"/>
  <c r="C35" i="71"/>
  <c r="E5" i="71"/>
  <c r="E7" i="71"/>
  <c r="E8" i="71"/>
  <c r="E9" i="71"/>
  <c r="E10" i="71"/>
  <c r="E11" i="71"/>
  <c r="D12" i="71"/>
  <c r="C12" i="71"/>
  <c r="B12" i="71"/>
  <c r="E6" i="71"/>
  <c r="E15" i="71"/>
  <c r="E16" i="71"/>
  <c r="E17" i="71"/>
  <c r="E18" i="71"/>
  <c r="E19" i="71"/>
  <c r="E20" i="71"/>
  <c r="E21" i="71"/>
  <c r="B22" i="71"/>
  <c r="C22" i="71"/>
  <c r="D22" i="71"/>
  <c r="E29" i="71"/>
  <c r="E38" i="71"/>
  <c r="E39" i="71"/>
  <c r="E40" i="71"/>
  <c r="E41" i="71"/>
  <c r="E42" i="71"/>
  <c r="E43" i="71"/>
  <c r="E44" i="71"/>
  <c r="B45" i="71"/>
  <c r="C45" i="71"/>
  <c r="D45" i="71"/>
  <c r="D52" i="71"/>
  <c r="I7" i="66"/>
  <c r="I8" i="66"/>
  <c r="I10" i="66"/>
  <c r="I11" i="66"/>
  <c r="I13" i="66"/>
  <c r="I15" i="66"/>
  <c r="F5" i="64"/>
  <c r="F6" i="64"/>
  <c r="F7" i="64"/>
  <c r="F8" i="64"/>
  <c r="F9" i="64"/>
  <c r="F11" i="64"/>
  <c r="F12" i="64"/>
  <c r="F13" i="64"/>
  <c r="F14" i="64"/>
  <c r="F15" i="64"/>
  <c r="F16" i="64"/>
  <c r="F17" i="64"/>
  <c r="F18" i="64"/>
  <c r="F19" i="64"/>
  <c r="F20" i="64"/>
  <c r="F21" i="64"/>
  <c r="B22" i="64"/>
  <c r="D22" i="64"/>
  <c r="E22" i="64"/>
  <c r="F5" i="63"/>
  <c r="F6" i="63"/>
  <c r="F7" i="63"/>
  <c r="F8" i="63"/>
  <c r="F9" i="63"/>
  <c r="F10" i="63"/>
  <c r="F11" i="63"/>
  <c r="F12" i="63"/>
  <c r="F13" i="63"/>
  <c r="F14" i="63"/>
  <c r="F15" i="63"/>
  <c r="F16" i="63"/>
  <c r="F18" i="63"/>
  <c r="F19" i="63"/>
  <c r="F20" i="63"/>
  <c r="F21" i="63"/>
  <c r="B22" i="63"/>
  <c r="D22" i="63"/>
  <c r="E22" i="63"/>
  <c r="O5" i="24"/>
  <c r="N14" i="24"/>
  <c r="N26" i="24" s="1"/>
  <c r="N25" i="24"/>
  <c r="M14" i="24"/>
  <c r="M25" i="24"/>
  <c r="M26" i="24" s="1"/>
  <c r="L14" i="24"/>
  <c r="L25" i="24"/>
  <c r="K14" i="24"/>
  <c r="K25" i="24"/>
  <c r="J14" i="24"/>
  <c r="I14" i="24"/>
  <c r="H14" i="24"/>
  <c r="G14" i="24"/>
  <c r="G25" i="24"/>
  <c r="F14" i="24"/>
  <c r="E14" i="24"/>
  <c r="E25" i="24"/>
  <c r="D14" i="24"/>
  <c r="C14" i="24"/>
  <c r="C25" i="24"/>
  <c r="D25" i="24"/>
  <c r="F25" i="24"/>
  <c r="F26" i="24" s="1"/>
  <c r="H25" i="24"/>
  <c r="H26" i="24" s="1"/>
  <c r="I25" i="24"/>
  <c r="J25" i="24"/>
  <c r="D26" i="24"/>
  <c r="O24" i="24"/>
  <c r="O23" i="24"/>
  <c r="O22" i="24"/>
  <c r="O20" i="24"/>
  <c r="O19" i="24"/>
  <c r="O18" i="24"/>
  <c r="O17" i="24"/>
  <c r="O16" i="24"/>
  <c r="O13" i="24"/>
  <c r="O12" i="24"/>
  <c r="O11" i="24"/>
  <c r="O10" i="24"/>
  <c r="O8" i="24"/>
  <c r="O7" i="24"/>
  <c r="O6" i="24"/>
  <c r="C30" i="61"/>
  <c r="C31" i="61" s="1"/>
  <c r="D33" i="128"/>
  <c r="D35" i="128" s="1"/>
  <c r="C33" i="128"/>
  <c r="C35" i="128" s="1"/>
  <c r="D14" i="76"/>
  <c r="G114" i="87" l="1"/>
  <c r="F114" i="87"/>
  <c r="G93" i="87"/>
  <c r="F93" i="87"/>
  <c r="E31" i="73"/>
  <c r="E128" i="87"/>
  <c r="E3" i="87"/>
  <c r="E91" i="87" s="1"/>
  <c r="C3" i="77"/>
  <c r="C90" i="1"/>
  <c r="C127" i="1"/>
  <c r="B13" i="76" s="1"/>
  <c r="D13" i="76"/>
  <c r="C62" i="1"/>
  <c r="B6" i="76" s="1"/>
  <c r="E6" i="76" s="1"/>
  <c r="C89" i="3"/>
  <c r="E30" i="73"/>
  <c r="D153" i="87"/>
  <c r="C37" i="79"/>
  <c r="C42" i="79" s="1"/>
  <c r="C128" i="3"/>
  <c r="C155" i="3" s="1"/>
  <c r="E26" i="24"/>
  <c r="C86" i="1"/>
  <c r="B7" i="76" s="1"/>
  <c r="C36" i="105"/>
  <c r="C41" i="105" s="1"/>
  <c r="L26" i="24"/>
  <c r="G26" i="24"/>
  <c r="O25" i="24"/>
  <c r="F22" i="63"/>
  <c r="C62" i="87"/>
  <c r="K26" i="24"/>
  <c r="E22" i="71"/>
  <c r="D86" i="87"/>
  <c r="C153" i="87"/>
  <c r="C154" i="87" s="1"/>
  <c r="D128" i="87"/>
  <c r="D154" i="87" s="1"/>
  <c r="E31" i="61"/>
  <c r="E33" i="61" s="1"/>
  <c r="C65" i="3"/>
  <c r="C90" i="3" s="1"/>
  <c r="E62" i="87"/>
  <c r="E12" i="71"/>
  <c r="E35" i="71"/>
  <c r="I14" i="66"/>
  <c r="C86" i="87"/>
  <c r="O14" i="24"/>
  <c r="C26" i="24"/>
  <c r="G16" i="89"/>
  <c r="D18" i="66"/>
  <c r="H18" i="66"/>
  <c r="C152" i="1"/>
  <c r="B14" i="76" s="1"/>
  <c r="E14" i="76" s="1"/>
  <c r="F22" i="64"/>
  <c r="E18" i="66"/>
  <c r="I12" i="66"/>
  <c r="G18" i="66"/>
  <c r="I16" i="66"/>
  <c r="C29" i="73"/>
  <c r="E4" i="61"/>
  <c r="D62" i="87"/>
  <c r="C4" i="61"/>
  <c r="I26" i="24"/>
  <c r="I9" i="66"/>
  <c r="J26" i="24"/>
  <c r="E45" i="71"/>
  <c r="C58" i="79"/>
  <c r="F18" i="66"/>
  <c r="E86" i="87"/>
  <c r="E153" i="87"/>
  <c r="E3" i="63"/>
  <c r="E3" i="64" s="1"/>
  <c r="E32" i="61"/>
  <c r="F128" i="87" l="1"/>
  <c r="G128" i="87"/>
  <c r="C160" i="3"/>
  <c r="E13" i="76"/>
  <c r="E154" i="87"/>
  <c r="C87" i="1"/>
  <c r="B8" i="76" s="1"/>
  <c r="C157" i="1"/>
  <c r="E87" i="87"/>
  <c r="D15" i="76"/>
  <c r="D87" i="87"/>
  <c r="C87" i="87"/>
  <c r="I18" i="66"/>
  <c r="C33" i="61"/>
  <c r="O26" i="24"/>
  <c r="E2" i="73"/>
  <c r="E2" i="61" s="1"/>
  <c r="C30" i="73"/>
  <c r="D7" i="76"/>
  <c r="E7" i="76" s="1"/>
  <c r="C158" i="1"/>
  <c r="C153" i="1"/>
  <c r="B15" i="76" s="1"/>
  <c r="F154" i="87" l="1"/>
  <c r="G154" i="87"/>
  <c r="E15" i="76"/>
  <c r="E32" i="73"/>
  <c r="D8" i="76"/>
  <c r="E8" i="76" s="1"/>
  <c r="C32" i="73"/>
  <c r="E2" i="62"/>
  <c r="F2" i="63"/>
  <c r="F2" i="64" s="1"/>
  <c r="C4" i="3" l="1"/>
  <c r="D3" i="71"/>
  <c r="D26" i="71" s="1"/>
  <c r="I2" i="66" l="1"/>
  <c r="D2" i="88" s="1"/>
  <c r="O2" i="24" s="1"/>
  <c r="E90" i="87"/>
  <c r="E2" i="128" l="1"/>
  <c r="E25" i="128" s="1"/>
</calcChain>
</file>

<file path=xl/sharedStrings.xml><?xml version="1.0" encoding="utf-8"?>
<sst xmlns="http://schemas.openxmlformats.org/spreadsheetml/2006/main" count="2103" uniqueCount="844">
  <si>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</si>
  <si>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</si>
  <si>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</si>
  <si>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</si>
  <si>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</si>
  <si>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</si>
  <si>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</si>
  <si>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</si>
  <si>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</si>
  <si>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</si>
  <si>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</si>
  <si>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</si>
  <si>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</si>
  <si>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</si>
  <si>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</si>
  <si>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</si>
  <si>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</si>
  <si>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</si>
  <si>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</si>
  <si>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</si>
  <si>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</si>
  <si>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</si>
  <si>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</si>
  <si>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</si>
  <si>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</si>
  <si>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</si>
  <si>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</si>
  <si>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</si>
  <si>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</si>
  <si>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</si>
  <si>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</si>
  <si>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</si>
  <si>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</si>
  <si>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</si>
  <si>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</si>
  <si>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</si>
  <si>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</si>
  <si>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</si>
  <si>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</si>
  <si>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</si>
  <si>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</si>
  <si>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</si>
  <si>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</si>
  <si>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</si>
  <si>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</si>
  <si>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</si>
  <si>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</si>
  <si>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</si>
  <si>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</si>
  <si>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</si>
  <si>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</si>
  <si>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</si>
  <si>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</si>
  <si>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</si>
  <si>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</si>
  <si>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</si>
  <si>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</si>
  <si>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</si>
  <si>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</si>
  <si>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</si>
  <si>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</si>
  <si>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</si>
  <si>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</si>
  <si>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</si>
  <si>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</si>
  <si>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</si>
  <si>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</si>
  <si>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</si>
  <si>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</si>
  <si>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</si>
  <si>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</si>
  <si>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</si>
  <si>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</si>
  <si>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</si>
  <si>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</si>
  <si>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</si>
  <si>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</si>
  <si>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</si>
  <si>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</si>
  <si>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</si>
  <si>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</si>
  <si>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</si>
  <si>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</si>
  <si>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</si>
  <si>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</si>
  <si>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</si>
  <si>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</si>
  <si>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</si>
  <si>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</si>
  <si>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</si>
  <si>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</si>
  <si>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</si>
  <si>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</si>
  <si>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</si>
  <si>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</si>
  <si>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</si>
  <si>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</si>
  <si>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</si>
  <si>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</si>
  <si>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</si>
  <si>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</si>
  <si>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</si>
  <si>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</si>
  <si>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</si>
  <si>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</si>
  <si>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</si>
  <si>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</si>
  <si>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</si>
  <si>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</si>
  <si>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</si>
  <si>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</si>
  <si>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</si>
  <si>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</si>
  <si>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</si>
  <si>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</si>
  <si>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</si>
  <si>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</si>
  <si>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</si>
  <si>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</si>
  <si>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</si>
  <si>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</si>
  <si>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</si>
  <si>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</si>
  <si>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</si>
  <si>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</si>
  <si>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</si>
  <si>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</si>
  <si>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</si>
  <si>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</si>
  <si>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</si>
  <si>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</si>
  <si>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</si>
  <si>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</si>
  <si>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</si>
  <si>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</si>
  <si>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</si>
  <si>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</si>
  <si>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</si>
  <si>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</si>
  <si>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</si>
  <si>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</si>
  <si>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</si>
  <si>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</si>
  <si>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</si>
  <si>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</si>
  <si>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</si>
  <si>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</si>
  <si>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</si>
  <si>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</si>
  <si>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</si>
  <si>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</si>
  <si>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</si>
  <si>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</si>
  <si>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</si>
  <si>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</si>
  <si>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</si>
  <si>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</si>
  <si>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</si>
  <si>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</si>
  <si>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</si>
  <si>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</si>
  <si>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</si>
  <si>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</si>
  <si>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</si>
  <si>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</si>
  <si>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</si>
  <si>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</si>
  <si>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</si>
  <si>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</si>
  <si>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</si>
  <si>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</si>
  <si>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</si>
  <si>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</si>
  <si>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</si>
  <si>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</si>
  <si>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</si>
  <si>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</si>
  <si>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</si>
  <si>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</si>
  <si>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</si>
  <si>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</si>
  <si>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</si>
  <si>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</si>
  <si>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</si>
  <si>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</si>
  <si>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</si>
  <si>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</si>
  <si>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</si>
  <si>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</si>
  <si>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</si>
  <si>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</si>
  <si>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</si>
  <si>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</si>
  <si>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</si>
  <si>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</si>
  <si>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</si>
  <si>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</si>
  <si>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</si>
  <si>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</si>
  <si>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</si>
  <si>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</si>
  <si>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</si>
  <si>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</si>
  <si>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</si>
  <si>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</si>
  <si>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</si>
  <si>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</si>
  <si>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</si>
  <si>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</si>
  <si>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</si>
  <si>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</si>
  <si>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</si>
  <si>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</si>
  <si>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</si>
  <si>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</si>
  <si>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</si>
  <si>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</si>
  <si>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</si>
  <si>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</si>
  <si>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</si>
  <si>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</si>
  <si>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</si>
  <si>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</si>
  <si>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</si>
  <si>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</si>
  <si>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</si>
  <si>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</si>
  <si>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</si>
  <si>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</si>
  <si>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</si>
  <si>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</si>
  <si>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</si>
  <si>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</si>
  <si>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</si>
  <si>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</si>
  <si>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</si>
  <si>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</si>
  <si>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</si>
  <si>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</si>
  <si>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</si>
  <si>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</si>
  <si>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</si>
  <si>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</si>
  <si>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</si>
  <si>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</si>
  <si>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</si>
  <si>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</si>
  <si>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</si>
  <si>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</si>
  <si>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</si>
  <si>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</si>
  <si>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</si>
  <si>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</si>
  <si>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</si>
  <si>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</si>
  <si>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</si>
  <si>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</si>
  <si>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</si>
  <si>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</si>
  <si>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</si>
  <si>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</si>
  <si>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</si>
  <si>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</si>
  <si>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</si>
  <si>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</si>
  <si>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</si>
  <si>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</si>
  <si>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</si>
  <si>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</si>
  <si>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</si>
  <si>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</si>
  <si>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</si>
  <si>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</si>
  <si>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</si>
  <si>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</si>
  <si>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</si>
  <si>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</si>
  <si>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</si>
  <si>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</si>
  <si>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</si>
  <si>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</si>
  <si>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</si>
  <si>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</si>
  <si>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</si>
  <si>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</si>
  <si>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</si>
  <si>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</si>
  <si>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</si>
  <si>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</si>
  <si>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</si>
  <si>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</si>
  <si>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</si>
  <si>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</si>
  <si>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</si>
  <si>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</si>
  <si>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</si>
  <si>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</si>
  <si>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</si>
  <si>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</si>
  <si>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</si>
  <si>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</si>
  <si>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</si>
  <si>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</si>
  <si>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</si>
  <si>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</si>
  <si>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</si>
  <si>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</si>
  <si>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</si>
  <si>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</si>
  <si>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</si>
  <si>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</si>
  <si>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</si>
  <si>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</si>
  <si>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</si>
  <si>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</si>
  <si>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</si>
  <si>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</si>
  <si>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</si>
  <si>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</si>
  <si>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</si>
  <si>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</si>
  <si>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</si>
  <si>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</si>
  <si>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</si>
  <si>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</si>
  <si>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</si>
  <si>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</si>
  <si>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</si>
  <si>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</si>
  <si>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</si>
  <si>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</si>
  <si>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</si>
  <si>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</si>
  <si>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</si>
  <si>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</si>
  <si>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</si>
  <si>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</si>
  <si>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</si>
  <si>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</si>
  <si>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</si>
  <si>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</si>
  <si>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</si>
  <si>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</si>
  <si>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</si>
  <si>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</si>
  <si>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</si>
  <si>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</si>
  <si>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</si>
  <si>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</si>
  <si>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</si>
  <si>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</si>
  <si>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</si>
  <si>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</si>
  <si>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</si>
  <si>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</si>
  <si>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</si>
  <si>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</si>
  <si>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</si>
  <si>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</si>
  <si>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</si>
  <si>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</si>
  <si>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</si>
  <si>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</si>
  <si>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</si>
  <si>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</si>
  <si>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</si>
  <si>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</si>
  <si>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</si>
  <si>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</si>
  <si>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</si>
  <si>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</si>
  <si>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</si>
  <si>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</si>
  <si>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</si>
  <si>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</si>
  <si>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</si>
  <si>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</si>
  <si>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</si>
  <si>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</si>
  <si>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</si>
  <si>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</si>
  <si>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</si>
  <si>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</si>
  <si>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</si>
  <si>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</si>
  <si>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</si>
  <si>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</si>
  <si>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</si>
  <si>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</si>
  <si>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</si>
  <si>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</si>
  <si>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</si>
  <si>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</si>
  <si>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</si>
  <si>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</si>
  <si>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</si>
  <si>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</si>
  <si>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</si>
  <si>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</si>
  <si>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</si>
  <si>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</si>
  <si>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</si>
  <si>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</si>
  <si>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</si>
  <si>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</si>
  <si>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</si>
  <si>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</si>
  <si>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</si>
  <si>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</si>
  <si>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</si>
  <si>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</si>
  <si>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</si>
  <si>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</si>
  <si>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</si>
  <si>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</si>
  <si>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</si>
  <si>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</si>
  <si>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</si>
  <si>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</si>
  <si>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</si>
  <si>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</si>
  <si>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</si>
  <si>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</si>
  <si>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</si>
  <si>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</si>
  <si>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</si>
  <si>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</si>
  <si>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</si>
  <si>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</si>
  <si>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</si>
  <si>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</si>
  <si>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</si>
  <si>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</si>
  <si>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</si>
  <si>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</si>
  <si>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</si>
  <si>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</si>
  <si>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</si>
  <si>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</si>
  <si>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</si>
  <si>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</si>
  <si>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</si>
  <si>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</si>
  <si>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</si>
  <si>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</si>
  <si>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</si>
  <si>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</si>
  <si>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</si>
  <si>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</si>
  <si>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Likviditási célú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</si>
  <si>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</si>
  <si>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</si>
  <si>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</si>
  <si>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</si>
  <si>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</si>
  <si>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</si>
  <si>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</si>
  <si>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</si>
  <si>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</si>
  <si>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</si>
  <si>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</si>
  <si>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</si>
  <si>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</si>
  <si>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</si>
  <si>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</si>
  <si>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</si>
  <si>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</si>
  <si>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</si>
  <si>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</si>
  <si>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</si>
  <si>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</si>
  <si>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</si>
  <si>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</si>
  <si>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</si>
  <si>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</si>
  <si>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</si>
  <si>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</si>
  <si>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</si>
  <si>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</si>
  <si>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</si>
  <si>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</si>
  <si>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</si>
  <si>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</si>
  <si>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</si>
  <si>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</si>
  <si>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</si>
  <si>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</si>
  <si>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</si>
  <si>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</si>
  <si>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</si>
  <si>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</si>
  <si>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</si>
  <si>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</si>
  <si>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</si>
  <si>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</si>
  <si>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</si>
  <si>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</si>
  <si>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</si>
  <si>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</si>
  <si>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</si>
  <si>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</si>
  <si>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</si>
  <si>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</si>
  <si>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</si>
  <si>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</si>
  <si>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</si>
  <si>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</si>
  <si>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</si>
  <si>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</si>
  <si>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</si>
  <si>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</si>
  <si>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</si>
  <si>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</si>
  <si>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</si>
  <si>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</si>
  <si>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</si>
  <si>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</si>
  <si>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</si>
  <si>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</si>
  <si>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 xml:space="preserve">2. tájékoztató tábla  </t>
  </si>
  <si>
    <t>KIADÁSOK ÖSSZESEN: (1.+2.+3.)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</si>
  <si>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</si>
  <si>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</si>
  <si>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</si>
  <si>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</si>
  <si>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</si>
  <si>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</si>
  <si>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</si>
  <si>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</si>
  <si>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</si>
  <si>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</si>
  <si>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</si>
  <si>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</si>
  <si>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</si>
  <si>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</si>
  <si>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</si>
  <si>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</si>
  <si>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</si>
  <si>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</si>
  <si>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</si>
  <si>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</si>
  <si>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</si>
  <si>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</si>
  <si>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</si>
  <si>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</si>
  <si>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</si>
  <si>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</si>
  <si>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</si>
  <si>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</si>
  <si>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</si>
  <si>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</si>
  <si>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F=(B-D-E)</t>
  </si>
  <si>
    <t>Kiemelt előirányzat, előirányzat megnevezése</t>
  </si>
  <si>
    <t>Forintban!</t>
  </si>
  <si>
    <t>Hozzájárulás  (Ft)</t>
  </si>
  <si>
    <t>Éves eredeti kiadási előirányzat: …………… Ft</t>
  </si>
  <si>
    <t>2017. évi előirányzat BEVÉTELEK</t>
  </si>
  <si>
    <t>Bruttó  hiány:</t>
  </si>
  <si>
    <t>Bruttó  többlet:</t>
  </si>
  <si>
    <t>A 2017. évi általános működés és ágazati feladatok támogatásának alakulása jogcímenként</t>
  </si>
  <si>
    <t>2017. évi támogatás összesen</t>
  </si>
  <si>
    <t>Beszámítás</t>
  </si>
  <si>
    <t>2017. évi támogatás beszámítás után összesen</t>
  </si>
  <si>
    <t>Önkormányzat Hivatal működési támogatása</t>
  </si>
  <si>
    <t>2016. évről áthúzódó kompenzáció</t>
  </si>
  <si>
    <t>Település üzemeltetés támogatása összesen</t>
  </si>
  <si>
    <t>Zöldterület-gazdálkodással kapcsolatos feladatok</t>
  </si>
  <si>
    <t>Közvilágítás fenntartásának támogatása</t>
  </si>
  <si>
    <t>Köztemető fenntartásának támogatása</t>
  </si>
  <si>
    <t>Lakott külterülettel kapcsolatos feladatok támogatása</t>
  </si>
  <si>
    <t>Közutak fenntartásának támogatása</t>
  </si>
  <si>
    <t>Egyéb önkormányzati feladatok támogatása</t>
  </si>
  <si>
    <t>Köznevelési feladatok  támogatása</t>
  </si>
  <si>
    <t>Óvoda bértámogatása</t>
  </si>
  <si>
    <t>Óvoda működési támogatása</t>
  </si>
  <si>
    <t>Köznevelési intézmények működtetéséhez kapcs. Támogatás</t>
  </si>
  <si>
    <t>Bölcsöde</t>
  </si>
  <si>
    <t>Gyermekétkeztetés összesen:</t>
  </si>
  <si>
    <t>Gyermekétkeztetés támogatása dolgozók bértám</t>
  </si>
  <si>
    <t>Gyermekétkeztetés támogatása üzemeltetési</t>
  </si>
  <si>
    <t>Rászoruló gyermekek szünidei étkeztetése</t>
  </si>
  <si>
    <t>Szociális feladatok egyéb támogatása</t>
  </si>
  <si>
    <t>Gondozási központ feladatellátás támogatása</t>
  </si>
  <si>
    <t>Család -és gyermekjóléti szolgálat</t>
  </si>
  <si>
    <t>Szociális étkeztetés</t>
  </si>
  <si>
    <t xml:space="preserve">Házi segítségnyújtás </t>
  </si>
  <si>
    <t>Időskorúak nappali ellátása</t>
  </si>
  <si>
    <t>Könyvtári-Közművelődési feladatok</t>
  </si>
  <si>
    <t>A 2016. évi általános működés és ágazati feladatok támogatásának alakulása jogcímenként</t>
  </si>
  <si>
    <t>2016. évi támogatás összesen</t>
  </si>
  <si>
    <t>2016. évi támogatás beszámítás után összesen</t>
  </si>
  <si>
    <t>2015. évről áthúzódó kompenzáció</t>
  </si>
  <si>
    <t xml:space="preserve"> Ezer forintban !</t>
  </si>
  <si>
    <t>Véglegesen átadott pénzeszköz megnevezése</t>
  </si>
  <si>
    <t>2016.évi eredeti előirányzat</t>
  </si>
  <si>
    <t>1.6</t>
  </si>
  <si>
    <t>Támogatásértékű működési kiadás</t>
  </si>
  <si>
    <t>Köznevelési feladatokhoz hozzájárulás</t>
  </si>
  <si>
    <t>ESZGY Orvosi ügyeletre átadott Bátaszék</t>
  </si>
  <si>
    <t>ESZGY HSNY-re hozzájárulás Bátaszék</t>
  </si>
  <si>
    <t>ESZGY HSNY-re igényelt állami támogatás átadása</t>
  </si>
  <si>
    <t>ESZGY IK hozzájárulás Bátaszék</t>
  </si>
  <si>
    <t>ESZGY IK-re igényelt állami támogatás átadása</t>
  </si>
  <si>
    <t>ESZGY Családsegítés Bátaszék</t>
  </si>
  <si>
    <t>ESZGY Gyermekjóléti és családsegitére igényelt állami támogatás átadása</t>
  </si>
  <si>
    <t>ESZGY védőnők Bátaszék</t>
  </si>
  <si>
    <t>ESZGY munkaszervezet működtetésére Bátaszék</t>
  </si>
  <si>
    <t>ESZGY Szociális étkeztetésre támogatás átadása Bátaszék</t>
  </si>
  <si>
    <t>ESZGY Szociális étkeztetésre igényelt állami támogatás átadása</t>
  </si>
  <si>
    <t>JHSNY támogatása</t>
  </si>
  <si>
    <t>MOB bérekre átadott állami támogatás Bátaszék</t>
  </si>
  <si>
    <t>MOB müködtetésre átadott állami támogatás Bátaszék</t>
  </si>
  <si>
    <t>MOB bölcsödére átadott állami támogatás Bátaszék</t>
  </si>
  <si>
    <t>MOB gyermekétkeztetés állami támogatása Bátaszék</t>
  </si>
  <si>
    <t>MOB Működési hozzájárulás Bátaszék</t>
  </si>
  <si>
    <t>MOB Működési hozzájárulás Bátaszék tartalék</t>
  </si>
  <si>
    <t>MOB munkaszervezet működtetésére Bátaszék</t>
  </si>
  <si>
    <t>MOB  működtetésére Bátaszék Óvodatej</t>
  </si>
  <si>
    <t>MOB  működtetésére Bátaszék tartalék</t>
  </si>
  <si>
    <t>Szennyvízes Társulás munkaszervezet működési hozzájárulás</t>
  </si>
  <si>
    <t>Szekszárd MJV. Belsőellenőrzési  feladatok hozzájárulás</t>
  </si>
  <si>
    <t>Bátaapáti Ter. Fejl.Társ-tagdíj</t>
  </si>
  <si>
    <t>Német Nemzetiségi Önkormányzat támogatása</t>
  </si>
  <si>
    <t>Roma Nemzetiségi Önkormányzat támogatása</t>
  </si>
  <si>
    <t>Működési célú pénzeszközátadás államháztartáson kívülre</t>
  </si>
  <si>
    <t>Vasutas települések hj.</t>
  </si>
  <si>
    <t>Tulajdonosi hj. Balatonszepezd</t>
  </si>
  <si>
    <t>Sárköz-Dunavölgye-Siómente Egyesület Leader</t>
  </si>
  <si>
    <t>Pogárőrség támogatása</t>
  </si>
  <si>
    <t>Nemzetőrség támogatása</t>
  </si>
  <si>
    <t>BSE támogatása</t>
  </si>
  <si>
    <t>Matematika Tehetséggondozó Alapítvány</t>
  </si>
  <si>
    <t xml:space="preserve">Magyar Önkorm.Szövetsége tagdíj </t>
  </si>
  <si>
    <t>Vöröskereszt véradók támogatása</t>
  </si>
  <si>
    <t>Vállalkozók Ipartestülete támogatás</t>
  </si>
  <si>
    <t>Egyházak pályázható támogatási keretösszege</t>
  </si>
  <si>
    <t>Hagyományőrző egyesületek pályázható támogatási keretösszege</t>
  </si>
  <si>
    <t>Alapítványok pályázható támogatási keretösszege</t>
  </si>
  <si>
    <t>Sportszervezetek pályázható támogatási keretösszege (sakk)</t>
  </si>
  <si>
    <t>Közművelődési szervezetek pályázható támogatási keretösszege</t>
  </si>
  <si>
    <t>Egyéb civil szervezetek pályázható támogatási keretösszege</t>
  </si>
  <si>
    <t>Megyei polgárőrnap</t>
  </si>
  <si>
    <t>Székely találkozó</t>
  </si>
  <si>
    <t>Tanuszoda üzemeltetés kiadása</t>
  </si>
  <si>
    <t>Tanuszoda üzemeltetés kiadása 2015-ről</t>
  </si>
  <si>
    <t>Közfeladat-ellátási szerződés városüzemeltetés</t>
  </si>
  <si>
    <t>Közfeladat- ellátási szerződés piac üzemeltetése</t>
  </si>
  <si>
    <t>Közfeladat-ellátási szerződés sportpálya</t>
  </si>
  <si>
    <t>Köznevelési intézmények üzemeltetésére átadott pénz</t>
  </si>
  <si>
    <t>Temető működésre átadott</t>
  </si>
  <si>
    <t>Háztartásoknak átadott</t>
  </si>
  <si>
    <t>Nefela jéesőelhárítás</t>
  </si>
  <si>
    <t>2.3</t>
  </si>
  <si>
    <t>Támogatásértékű felhalmozási kiadás</t>
  </si>
  <si>
    <t>Óvoda Társulásnak  átadott</t>
  </si>
  <si>
    <t>ESZGY Társulásnak átadott</t>
  </si>
  <si>
    <t>JHSNY feladat támogatása Bátaszék</t>
  </si>
  <si>
    <t>IK hozzájárulás Bátaszék</t>
  </si>
  <si>
    <t>Családsegítés Bátaszék</t>
  </si>
  <si>
    <t>Szociális étkeztetésre támogatás átadása</t>
  </si>
  <si>
    <t>Védőnők  Bátaszék</t>
  </si>
  <si>
    <t>HSNY-re hozzájárulás Bátaszék</t>
  </si>
  <si>
    <t>Orvosi ügyeletre átvett Bátaszék</t>
  </si>
  <si>
    <t>KEOP Szennyvízes pályázat önerő visszautalása Báta</t>
  </si>
  <si>
    <t>KEOP Szennyvízes pályázat önerő visszautalása Bátaapáti</t>
  </si>
  <si>
    <t>KEOP Szennyvízes pályázat önerő visszautalása Mórágy</t>
  </si>
  <si>
    <t>MOB fejlesztési célú támogatás</t>
  </si>
  <si>
    <t>2.4</t>
  </si>
  <si>
    <t>Felhalmozási célú pénzeszközátadás államháztartáson kívülre</t>
  </si>
  <si>
    <t>Tűzoltó köztestület támogatása</t>
  </si>
  <si>
    <t>Véglegesen átadott pénzeszközök (1.6+1.7+2.3+2.4)</t>
  </si>
  <si>
    <t>2017.évi eredeti előirányzat</t>
  </si>
  <si>
    <t>Véglegesen átvett pénzeszköz megnevezése</t>
  </si>
  <si>
    <t>2016. évi eredeti előirányzat</t>
  </si>
  <si>
    <t>6.1</t>
  </si>
  <si>
    <t>Támogatásértékű működési bevételek (6.1.1.+…+6.1.4.)</t>
  </si>
  <si>
    <t>6.1.1</t>
  </si>
  <si>
    <t>OEP-től átvett pénzeszköz</t>
  </si>
  <si>
    <t>6.1.1.1</t>
  </si>
  <si>
    <t>6.1.1.2</t>
  </si>
  <si>
    <t>6.1.1.3</t>
  </si>
  <si>
    <t>6.1.4</t>
  </si>
  <si>
    <t>EU-s támogatásból származó bevétel</t>
  </si>
  <si>
    <t>6.1.3</t>
  </si>
  <si>
    <t>Elkülönített állami pénzalapoktól átvett pénzeszköz</t>
  </si>
  <si>
    <t>Bátaapáti TETT</t>
  </si>
  <si>
    <t>Közfoglalkoztatásra átvett / Hosszabb időtart.890442</t>
  </si>
  <si>
    <t>Egyéb kvi szervtől átvett támogatás</t>
  </si>
  <si>
    <t>6.1.4.1</t>
  </si>
  <si>
    <t>Központi (fejezettől) kvi szervtől átv. pénz.</t>
  </si>
  <si>
    <t>Rendszeres gyermekvédelmi, kiegészítő gyermekvéd.</t>
  </si>
  <si>
    <t>Előző évi költségvetési visszatérítés</t>
  </si>
  <si>
    <t>Egyéb támogatásértékű bevétel</t>
  </si>
  <si>
    <t>6.1.4.2</t>
  </si>
  <si>
    <t>Támogatás értékű bevétel önkormányzattól</t>
  </si>
  <si>
    <t>A KÖH-re átvett társulási támogatások (munkaszervezet) MOB</t>
  </si>
  <si>
    <t>A KÖH-re átvett társulási támogatások (munkaszervezet) ESZGY</t>
  </si>
  <si>
    <t>A KÖH-re átvett társulási támogatások (munkaszervezet) szenyv.</t>
  </si>
  <si>
    <t>Alsónyék Önkormányzata KÖH hozzájárulás</t>
  </si>
  <si>
    <t>Alsónána Önkormányzata KÖH hozzájárulás</t>
  </si>
  <si>
    <t>6.1.4.3</t>
  </si>
  <si>
    <t>Támogatás értékű bev. többcélú kistérségi társulástól</t>
  </si>
  <si>
    <t>6.1.4.4</t>
  </si>
  <si>
    <t>Előző évi költségvetési kiegészítések, visszatérülések</t>
  </si>
  <si>
    <t>Támogatásértékű felhalmozási bevételek (6.2.1+…+6.2.4)</t>
  </si>
  <si>
    <t>6.2.1</t>
  </si>
  <si>
    <t>6.2.2.</t>
  </si>
  <si>
    <t>EU támogatás</t>
  </si>
  <si>
    <t>DDOP Egészségügyi alapellátás fejlesztése</t>
  </si>
  <si>
    <t>KEOP Napelemes rendszer támogatása</t>
  </si>
  <si>
    <t>6.2.3</t>
  </si>
  <si>
    <t>Bátaapáti TETT / felhalmozási</t>
  </si>
  <si>
    <t>6.2.4</t>
  </si>
  <si>
    <t>Önkormányzatoktól társulástól átvett pénzeszköz</t>
  </si>
  <si>
    <t>6.2.5</t>
  </si>
  <si>
    <t>Egyéb kvi szervtől átvett támogatás(5.7.4.1+..+5.7.4.6.)</t>
  </si>
  <si>
    <t>Partfal program támogatása</t>
  </si>
  <si>
    <t>Működési célú pénzeszköz átvétel államháztartáson kívülről</t>
  </si>
  <si>
    <t>EU támogatás testvérvárosi kapcsolatokra (25000 EUR)</t>
  </si>
  <si>
    <t>Felhalmozási célú pénzeszk. átvétel államháztartáson kívülről</t>
  </si>
  <si>
    <t>Vadászegylettől átvett pénz (haszonbérlet)</t>
  </si>
  <si>
    <t>Pályázati pénz az I. világháborús emlékműre</t>
  </si>
  <si>
    <t>IV. Véglegesen átvett pénzeszközök (6.1+ 6.2+ 6.3 + 6.4)</t>
  </si>
  <si>
    <t>2017. évi eredeti előirányzat</t>
  </si>
  <si>
    <t>#</t>
  </si>
  <si>
    <t>Eredeti előirányzat 2016. év</t>
  </si>
  <si>
    <t>Egyéb családi támogatás</t>
  </si>
  <si>
    <t>Családi támogatások (01+…+09)</t>
  </si>
  <si>
    <t>Bursa Hungarica (KT hat.)</t>
  </si>
  <si>
    <t>Egyéb nem intézményi ellátások (33+…+48)</t>
  </si>
  <si>
    <t>Ellátottak pénzbeli juttatásai (10+17+20+28+32+49)</t>
  </si>
  <si>
    <t>Eredeti előirányzat 2017. év</t>
  </si>
  <si>
    <t>Céltartalék</t>
  </si>
  <si>
    <t>Összeg</t>
  </si>
  <si>
    <t>Fejlesztési</t>
  </si>
  <si>
    <t>Kövesd</t>
  </si>
  <si>
    <t>Önként</t>
  </si>
  <si>
    <t>Lajvér</t>
  </si>
  <si>
    <t>Tervezésre, pályzatok készítésére</t>
  </si>
  <si>
    <t>Temető felújítására</t>
  </si>
  <si>
    <t>Kötelező</t>
  </si>
  <si>
    <t>ERÖV bérleti díj maradvány elkülönítése szennyvíz, víz</t>
  </si>
  <si>
    <t>Külterületi utak felújítására (Vadásztársaság)</t>
  </si>
  <si>
    <t>Városfejlesztési feladatok</t>
  </si>
  <si>
    <t>Pályázati saját források</t>
  </si>
  <si>
    <t>Széchenyi Program pénzeszköz elkülönítés</t>
  </si>
  <si>
    <t>Fejlesztési céltartalék összesen:</t>
  </si>
  <si>
    <t>Működési</t>
  </si>
  <si>
    <t>Szoc. Juttatások keret -köztisztviselők</t>
  </si>
  <si>
    <t>Szoc. Juttatások keret - intézmények</t>
  </si>
  <si>
    <t>Szoc. Juttatások keret - polgármester</t>
  </si>
  <si>
    <t xml:space="preserve">Fakitermelő csoport működésére </t>
  </si>
  <si>
    <t>Állami</t>
  </si>
  <si>
    <t>Szociális kiadások fedezetérer</t>
  </si>
  <si>
    <t>Egyensúlyi céltartalék</t>
  </si>
  <si>
    <t>Működési céltartalékok összesen:</t>
  </si>
  <si>
    <t>Mindösszesen</t>
  </si>
  <si>
    <t>Bátaszék Város Önkormányzat adósságot keletkeztető ügyletekből és kezességvállalásokból fennálló kötelezettségei</t>
  </si>
  <si>
    <t>Bátaszék Város Önkormányzat saját bevételeinek részletezése az adósságot keletkeztető ügyletből származó tárgyévi fizetési kötelezettség megállapításához</t>
  </si>
  <si>
    <t>Bátaszéki Közös Önkormányzati Hivatal</t>
  </si>
  <si>
    <t>Keresztély Gyula Városi Könyvtár</t>
  </si>
  <si>
    <t>2017</t>
  </si>
  <si>
    <t>Garai utcai parkolók</t>
  </si>
  <si>
    <t>Romkert felújítása</t>
  </si>
  <si>
    <t>Emlékezés Parkja járda kiépítés</t>
  </si>
  <si>
    <t>Könyvtár épület felújítás (nyílászáró csere, fűtéskiépítés)</t>
  </si>
  <si>
    <t>Óvoda felújítási keret</t>
  </si>
  <si>
    <t>Gondozási központ (Klíma)</t>
  </si>
  <si>
    <t>Városháza (udvar,belső járda,kerékpártároló, iroda átépítés )</t>
  </si>
  <si>
    <t>Csapadévíz elv. árok rek. (Szabadság, Orbán, Lajvér, Garay)</t>
  </si>
  <si>
    <t>Oktatási épületek (ált. iskola, gimi) felújítási keret</t>
  </si>
  <si>
    <t>tájház felújítás</t>
  </si>
  <si>
    <t>Műv. ház épület felújítás</t>
  </si>
  <si>
    <t>Orvosi rendelő kazán csere</t>
  </si>
  <si>
    <t>II. Géza szobor</t>
  </si>
  <si>
    <t>2016</t>
  </si>
  <si>
    <t>Horgásztó vásárlása</t>
  </si>
  <si>
    <t>Erdő vásárlása ipari parknál</t>
  </si>
  <si>
    <t>316/2016 BSE TAO önerő támogatása</t>
  </si>
  <si>
    <t xml:space="preserve">Dél Tolna Aqa projekt </t>
  </si>
  <si>
    <t>Önkormányzatoktól átvett-Körjegyzőségre Alsónyék elsz.(2016.év)</t>
  </si>
  <si>
    <t>Önkormányzatoktól átvett-Óvodára (2016)</t>
  </si>
  <si>
    <t>Önkormányzatoktól átvett-Orvosi ügyeletre (2016.év)</t>
  </si>
  <si>
    <t>Önkormányzattól átvett-HSNY társulásra (2016.évi)</t>
  </si>
  <si>
    <t>2016. évről áthúzódó bérkompenzáció</t>
  </si>
  <si>
    <t>2016. évi rendkívüli önkormányzati költségvetési támogatás fedezetére elkülönítve</t>
  </si>
  <si>
    <t>Külterületi utak felújítására (Vadásztársaság) 2017. év</t>
  </si>
  <si>
    <t>Helyi védettség alatt álló ingatlanok felújítása</t>
  </si>
  <si>
    <t>II. Géza szobr támogatás</t>
  </si>
  <si>
    <t>Közfeladat-ellátási szerződés sportcsarnok</t>
  </si>
  <si>
    <t>Tanuszoda üzemeltetés, felújítás kiadása</t>
  </si>
  <si>
    <t>Szennyvízbekötések támogatása</t>
  </si>
  <si>
    <t>Budai u. Növényesítése I. ütem</t>
  </si>
  <si>
    <t>Magánszemélyek kommunális adója</t>
  </si>
  <si>
    <t>Rendszeres gyermekvédelmi kedvezményben részesülők természetbeni támogatása [Gyvt. 20/A.§ (1) bek.]</t>
  </si>
  <si>
    <t>Rendszeres gyermekvédelmi kedvezményben részesülők pénzbeli ellátása [Gyvt. 19.§ 1a]</t>
  </si>
  <si>
    <t>Települési támogatás lakhatás céljára (önk.-i r. 14-17. §)</t>
  </si>
  <si>
    <t>Települési támogatás mélt.-ból gyógyszerkiadások céljára (önk.-i r. 19. §)</t>
  </si>
  <si>
    <t>Települési támogatás rendk.-i települési támogatásra (önk.-i r.18. §)</t>
  </si>
  <si>
    <t>Települési támogatás temetés céljára (önk.-i r. 20. §)</t>
  </si>
  <si>
    <t>Eseti gyógyszerkiadás céljára (önk.-i r. 21. §)</t>
  </si>
  <si>
    <t>Temetés céljára kölcsön (önk.-i r. 26. §)</t>
  </si>
  <si>
    <t>Helyi autóbusz-közl. Támogatása, bérlettel (önk.-i r. 23-24. §)</t>
  </si>
  <si>
    <t>Köztemetéls (önk.-i r. 25. §)</t>
  </si>
  <si>
    <t>Szociális tűzifa juttatás (önk.-i r. 26/A.§)</t>
  </si>
  <si>
    <t>90 éven felüliek karácsonyi támogatása (önk-i r. 22. § (1) bek. a)</t>
  </si>
  <si>
    <t>Létfenntartási gonddal küzdők karácsonyi támogatása (önk-i r. 22. § (1) bek. b)</t>
  </si>
  <si>
    <t>Újszülöttek támogatása (Gyer. Önk.-i r. 8. §)</t>
  </si>
  <si>
    <t>Gimnázium iskolakezdési támogatás (Gyer. Önk.-i r. 6. §)</t>
  </si>
  <si>
    <t>Zeneiskolai támogatás (Gyer.önk-i 6/A. §)</t>
  </si>
  <si>
    <r>
      <t>Rendszeres gyermekvédelmi kedvezményben részesülők természetbeni támogatása [Gyvt. 20/A.§ (2) bek.]</t>
    </r>
    <r>
      <rPr>
        <sz val="10"/>
        <color rgb="FFFF0000"/>
        <rFont val="Arial"/>
        <family val="2"/>
        <charset val="238"/>
      </rPr>
      <t xml:space="preserve"> </t>
    </r>
  </si>
  <si>
    <t>Település támogatás (10+….+21)</t>
  </si>
  <si>
    <t>Szennyvízrákötés (szennyvíz_rákötésR.)</t>
  </si>
  <si>
    <t>Lajvér utca I. ütem kopóréteg</t>
  </si>
  <si>
    <t>Hunyadi u 2/a felújítási munkái 300/2016 ökh</t>
  </si>
  <si>
    <t>Budai o. 56-58 felújítási munkái 300/2016 ökh</t>
  </si>
  <si>
    <t>300/2016 ökh rendkívüli felújítási feladatokra bérlakás állomány</t>
  </si>
  <si>
    <t xml:space="preserve">Marketing Kft. Közművelődési feladatok (közfeladatellátási szerződés) </t>
  </si>
  <si>
    <t xml:space="preserve">Marketing Kft. Múzeumi feladatok (közfeladatellátási szerződés) </t>
  </si>
  <si>
    <t xml:space="preserve">Marketing Kft. Turizmussal kapcs. feladatok (közfeladatellátási szerződés) </t>
  </si>
  <si>
    <t xml:space="preserve">Marketing Kft. Kiadói tevékenység feladatok (közfeladatellátási szerződés) </t>
  </si>
  <si>
    <t>318/2016 ökh közutak fejlesztéséhez terv</t>
  </si>
  <si>
    <t>Bonyhádi u. ivóvíz vezeték bővítése 224/2016ökh</t>
  </si>
  <si>
    <t>Bonyhádi u. szennyvíz vezeték bővítése 224/2016ökh</t>
  </si>
  <si>
    <t>Könyvtár épület felújítás 2016. évről áthúzódó</t>
  </si>
  <si>
    <t>Városháza kerítés felújítás 2016. évről</t>
  </si>
  <si>
    <t>Konyha, tornacsarnok közmű leválasztás</t>
  </si>
  <si>
    <t>II. Világháborús emlékmű felújítása 9/2017</t>
  </si>
  <si>
    <t>Főzőkonyha fejlesztés tervdokumentáció 317/2016 ökh</t>
  </si>
  <si>
    <t>Könyvtár informatikai eszközök beszerzése előző évről áthúzódó</t>
  </si>
  <si>
    <t>Közös Önkormányzati Hivatal egyéb gép berendezés</t>
  </si>
  <si>
    <t>Közös Önkormányzati Hivatal informatikai besz.</t>
  </si>
  <si>
    <t>Polgármesteri illetményemelkedés kompenzálása</t>
  </si>
  <si>
    <t xml:space="preserve">Közfoglalkoztatási program </t>
  </si>
  <si>
    <t>Kulturális illetménypótlékra átvett pénz</t>
  </si>
  <si>
    <t>Nyéki utca járdarekonstrukció (Deák-Garay között) I. ütem</t>
  </si>
  <si>
    <t>Temetői belső út</t>
  </si>
  <si>
    <t xml:space="preserve">Hosszú lejáratú hitelek, kölcsönök törlesztése </t>
  </si>
  <si>
    <t xml:space="preserve">Rövid lejáratú hitelek, kölcsönök törlesztése </t>
  </si>
  <si>
    <t>%</t>
  </si>
  <si>
    <t>eltérés</t>
  </si>
  <si>
    <t>8. Sz. tájékoztató melléklet</t>
  </si>
  <si>
    <t>Ellátottak pénzbeli juttatásai előirányzata és teljesítése</t>
  </si>
  <si>
    <t>Céltartalékok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</si>
</sst>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  <numFmt numFmtId="167" formatCode="0.0%"/>
  </numFmts>
  <fonts count="71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b/>
      <sz val="10"/>
      <name val="Times New Roman"/>
      <family val="1"/>
      <charset val="238"/>
    </font>
    <font>
      <sz val="10"/>
      <name val="Times New Roman CE"/>
      <charset val="238"/>
    </font>
    <font>
      <b/>
      <i/>
      <sz val="11"/>
      <name val="Times New Roman CE"/>
      <charset val="238"/>
    </font>
    <font>
      <sz val="7"/>
      <name val="Times New Roman CE"/>
      <family val="1"/>
      <charset val="238"/>
    </font>
    <font>
      <b/>
      <sz val="7"/>
      <name val="Times New Roman CE"/>
      <family val="1"/>
      <charset val="238"/>
    </font>
    <font>
      <sz val="6"/>
      <name val="Times New Roman CE"/>
      <family val="1"/>
      <charset val="238"/>
    </font>
    <font>
      <b/>
      <sz val="6"/>
      <name val="Times New Roman CE"/>
      <family val="1"/>
      <charset val="238"/>
    </font>
    <font>
      <i/>
      <sz val="9"/>
      <name val="Times New Roman"/>
      <family val="1"/>
      <charset val="238"/>
    </font>
    <font>
      <b/>
      <sz val="14"/>
      <color rgb="FFFF0000"/>
      <name val="Times New Roman CE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Times New Roman CE"/>
      <family val="1"/>
      <charset val="238"/>
    </font>
    <font>
      <i/>
      <sz val="8"/>
      <name val="Times New Roman CE"/>
      <family val="1"/>
      <charset val="238"/>
    </font>
    <font>
      <b/>
      <i/>
      <sz val="8"/>
      <name val="Times New Roman CE"/>
      <charset val="238"/>
    </font>
    <font>
      <sz val="12"/>
      <name val="Arial"/>
      <family val="2"/>
      <charset val="238"/>
    </font>
    <font>
      <b/>
      <sz val="12"/>
      <color rgb="FF00B050"/>
      <name val="Arial"/>
      <family val="2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"/>
      <family val="2"/>
      <charset val="238"/>
    </font>
    <font>
      <sz val="12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</cellStyleXfs>
  <cellXfs count="810">
    <xf numFmtId="0" fontId="0" fillId="0" borderId="0" xfId="0"/>
    <xf numFmtId="0" fontId="15" fillId="0" borderId="0" xfId="4" applyFont="1" applyFill="1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22" fillId="0" borderId="1" xfId="4" applyFont="1" applyFill="1" applyBorder="1" applyAlignment="1" applyProtection="1">
      <alignment horizontal="left" vertical="center" wrapText="1" indent="1"/>
    </xf>
    <xf numFmtId="0" fontId="22" fillId="0" borderId="2" xfId="4" applyFont="1" applyFill="1" applyBorder="1" applyAlignment="1" applyProtection="1">
      <alignment horizontal="left" vertical="center" wrapText="1" indent="1"/>
    </xf>
    <xf numFmtId="0" fontId="22" fillId="0" borderId="3" xfId="4" applyFont="1" applyFill="1" applyBorder="1" applyAlignment="1" applyProtection="1">
      <alignment horizontal="left" vertical="center" wrapText="1" indent="1"/>
    </xf>
    <xf numFmtId="0" fontId="22" fillId="0" borderId="4" xfId="4" applyFont="1" applyFill="1" applyBorder="1" applyAlignment="1" applyProtection="1">
      <alignment horizontal="left" vertical="center" wrapText="1" indent="1"/>
    </xf>
    <xf numFmtId="0" fontId="22" fillId="0" borderId="5" xfId="4" applyFont="1" applyFill="1" applyBorder="1" applyAlignment="1" applyProtection="1">
      <alignment horizontal="left" vertical="center" wrapText="1" indent="1"/>
    </xf>
    <xf numFmtId="0" fontId="22" fillId="0" borderId="6" xfId="4" applyFont="1" applyFill="1" applyBorder="1" applyAlignment="1" applyProtection="1">
      <alignment horizontal="left" vertical="center" wrapText="1" indent="1"/>
    </xf>
    <xf numFmtId="49" fontId="22" fillId="0" borderId="7" xfId="4" applyNumberFormat="1" applyFont="1" applyFill="1" applyBorder="1" applyAlignment="1" applyProtection="1">
      <alignment horizontal="left" vertical="center" wrapText="1" indent="1"/>
    </xf>
    <xf numFmtId="49" fontId="22" fillId="0" borderId="8" xfId="4" applyNumberFormat="1" applyFont="1" applyFill="1" applyBorder="1" applyAlignment="1" applyProtection="1">
      <alignment horizontal="left" vertical="center" wrapText="1" indent="1"/>
    </xf>
    <xf numFmtId="49" fontId="22" fillId="0" borderId="9" xfId="4" applyNumberFormat="1" applyFont="1" applyFill="1" applyBorder="1" applyAlignment="1" applyProtection="1">
      <alignment horizontal="left" vertical="center" wrapText="1" indent="1"/>
    </xf>
    <xf numFmtId="49" fontId="22" fillId="0" borderId="10" xfId="4" applyNumberFormat="1" applyFont="1" applyFill="1" applyBorder="1" applyAlignment="1" applyProtection="1">
      <alignment horizontal="left" vertical="center" wrapText="1" indent="1"/>
    </xf>
    <xf numFmtId="49" fontId="22" fillId="0" borderId="11" xfId="4" applyNumberFormat="1" applyFont="1" applyFill="1" applyBorder="1" applyAlignment="1" applyProtection="1">
      <alignment horizontal="left" vertical="center" wrapText="1" indent="1"/>
    </xf>
    <xf numFmtId="49" fontId="22" fillId="0" borderId="12" xfId="4" applyNumberFormat="1" applyFont="1" applyFill="1" applyBorder="1" applyAlignment="1" applyProtection="1">
      <alignment horizontal="left" vertical="center" wrapText="1" indent="1"/>
    </xf>
    <xf numFmtId="0" fontId="22" fillId="0" borderId="0" xfId="4" applyFont="1" applyFill="1" applyBorder="1" applyAlignment="1" applyProtection="1">
      <alignment horizontal="left" vertical="center" wrapText="1" indent="1"/>
    </xf>
    <xf numFmtId="0" fontId="20" fillId="0" borderId="13" xfId="4" applyFont="1" applyFill="1" applyBorder="1" applyAlignment="1" applyProtection="1">
      <alignment horizontal="left" vertical="center" wrapText="1" indent="1"/>
    </xf>
    <xf numFmtId="0" fontId="20" fillId="0" borderId="14" xfId="4" applyFont="1" applyFill="1" applyBorder="1" applyAlignment="1" applyProtection="1">
      <alignment horizontal="left" vertical="center" wrapText="1" indent="1"/>
    </xf>
    <xf numFmtId="0" fontId="20" fillId="0" borderId="15" xfId="4" applyFont="1" applyFill="1" applyBorder="1" applyAlignment="1" applyProtection="1">
      <alignment horizontal="left" vertical="center" wrapText="1" indent="1"/>
    </xf>
    <xf numFmtId="0" fontId="8" fillId="0" borderId="13" xfId="4" applyFont="1" applyFill="1" applyBorder="1" applyAlignment="1" applyProtection="1">
      <alignment horizontal="center" vertical="center" wrapText="1"/>
    </xf>
    <xf numFmtId="0" fontId="8" fillId="0" borderId="14" xfId="4" applyFont="1" applyFill="1" applyBorder="1" applyAlignment="1" applyProtection="1">
      <alignment horizontal="center" vertical="center" wrapText="1"/>
    </xf>
    <xf numFmtId="0" fontId="20" fillId="0" borderId="14" xfId="4" applyFont="1" applyFill="1" applyBorder="1" applyAlignment="1" applyProtection="1">
      <alignment vertical="center" wrapText="1"/>
    </xf>
    <xf numFmtId="0" fontId="20" fillId="0" borderId="16" xfId="4" applyFont="1" applyFill="1" applyBorder="1" applyAlignment="1" applyProtection="1">
      <alignment vertical="center" wrapText="1"/>
    </xf>
    <xf numFmtId="0" fontId="20" fillId="0" borderId="13" xfId="4" applyFont="1" applyFill="1" applyBorder="1" applyAlignment="1" applyProtection="1">
      <alignment horizontal="center" vertical="center" wrapText="1"/>
    </xf>
    <xf numFmtId="0" fontId="20" fillId="0" borderId="14" xfId="4" applyFont="1" applyFill="1" applyBorder="1" applyAlignment="1" applyProtection="1">
      <alignment horizontal="center" vertical="center" wrapText="1"/>
    </xf>
    <xf numFmtId="0" fontId="20" fillId="0" borderId="17" xfId="4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 applyProtection="1">
      <alignment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8" fillId="0" borderId="14" xfId="5" applyFont="1" applyFill="1" applyBorder="1" applyAlignment="1" applyProtection="1">
      <alignment horizontal="left" vertical="center" indent="1"/>
    </xf>
    <xf numFmtId="0" fontId="12" fillId="0" borderId="0" xfId="4" applyFill="1"/>
    <xf numFmtId="0" fontId="8" fillId="0" borderId="17" xfId="4" applyFont="1" applyFill="1" applyBorder="1" applyAlignment="1" applyProtection="1">
      <alignment horizontal="center" vertical="center" wrapText="1"/>
    </xf>
    <xf numFmtId="0" fontId="22" fillId="0" borderId="0" xfId="4" applyFont="1" applyFill="1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8" fillId="0" borderId="0" xfId="0" applyFont="1" applyFill="1" applyAlignment="1">
      <alignment vertical="center"/>
    </xf>
    <xf numFmtId="164" fontId="28" fillId="0" borderId="17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right" wrapText="1"/>
    </xf>
    <xf numFmtId="164" fontId="8" fillId="0" borderId="17" xfId="0" applyNumberFormat="1" applyFont="1" applyFill="1" applyBorder="1" applyAlignment="1" applyProtection="1">
      <alignment horizontal="center" vertical="center" wrapText="1"/>
    </xf>
    <xf numFmtId="164" fontId="20" fillId="0" borderId="18" xfId="0" applyNumberFormat="1" applyFont="1" applyFill="1" applyBorder="1" applyAlignment="1" applyProtection="1">
      <alignment horizontal="center" vertical="center" wrapText="1"/>
    </xf>
    <xf numFmtId="164" fontId="20" fillId="0" borderId="1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>
      <alignment vertical="center" wrapText="1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20" xfId="0" applyNumberFormat="1" applyFont="1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6" xfId="0" applyNumberFormat="1" applyFont="1" applyFill="1" applyBorder="1" applyAlignment="1" applyProtection="1">
      <alignment vertical="center" wrapText="1"/>
      <protection locked="0"/>
    </xf>
    <xf numFmtId="164" fontId="19" fillId="0" borderId="21" xfId="0" applyNumberFormat="1" applyFont="1" applyFill="1" applyBorder="1" applyAlignment="1" applyProtection="1">
      <alignment vertical="center" wrapText="1"/>
    </xf>
    <xf numFmtId="164" fontId="8" fillId="0" borderId="17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22" fillId="0" borderId="22" xfId="0" applyNumberFormat="1" applyFont="1" applyFill="1" applyBorder="1" applyAlignment="1" applyProtection="1">
      <alignment vertical="center" wrapText="1"/>
    </xf>
    <xf numFmtId="164" fontId="22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3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8" xfId="0" applyFont="1" applyFill="1" applyBorder="1" applyAlignment="1">
      <alignment horizontal="center" vertical="center" wrapText="1"/>
    </xf>
    <xf numFmtId="164" fontId="3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" xfId="0" applyFont="1" applyFill="1" applyBorder="1" applyAlignment="1" applyProtection="1">
      <alignment vertical="center" wrapText="1"/>
      <protection locked="0"/>
    </xf>
    <xf numFmtId="0" fontId="30" fillId="0" borderId="27" xfId="0" applyFont="1" applyFill="1" applyBorder="1" applyAlignment="1" applyProtection="1">
      <alignment vertical="center" wrapText="1"/>
      <protection locked="0"/>
    </xf>
    <xf numFmtId="164" fontId="3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4" fillId="0" borderId="0" xfId="0" applyFont="1" applyFill="1"/>
    <xf numFmtId="3" fontId="30" fillId="0" borderId="4" xfId="0" applyNumberFormat="1" applyFont="1" applyFill="1" applyBorder="1" applyAlignment="1" applyProtection="1">
      <alignment vertical="center"/>
      <protection locked="0"/>
    </xf>
    <xf numFmtId="3" fontId="34" fillId="0" borderId="2" xfId="0" applyNumberFormat="1" applyFont="1" applyFill="1" applyBorder="1" applyAlignment="1" applyProtection="1">
      <alignment vertical="center"/>
      <protection locked="0"/>
    </xf>
    <xf numFmtId="3" fontId="30" fillId="0" borderId="2" xfId="0" applyNumberFormat="1" applyFont="1" applyFill="1" applyBorder="1" applyAlignment="1" applyProtection="1">
      <alignment vertical="center"/>
      <protection locked="0"/>
    </xf>
    <xf numFmtId="49" fontId="30" fillId="0" borderId="10" xfId="0" applyNumberFormat="1" applyFont="1" applyFill="1" applyBorder="1" applyAlignment="1" applyProtection="1">
      <alignment vertical="center"/>
      <protection locked="0"/>
    </xf>
    <xf numFmtId="3" fontId="30" fillId="0" borderId="6" xfId="0" applyNumberFormat="1" applyFont="1" applyFill="1" applyBorder="1" applyAlignment="1" applyProtection="1">
      <alignment vertical="center"/>
      <protection locked="0"/>
    </xf>
    <xf numFmtId="49" fontId="30" fillId="0" borderId="8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1" fillId="0" borderId="15" xfId="5" applyFont="1" applyFill="1" applyBorder="1" applyAlignment="1" applyProtection="1">
      <alignment horizontal="center" vertical="center" wrapText="1"/>
    </xf>
    <xf numFmtId="0" fontId="31" fillId="0" borderId="16" xfId="5" applyFont="1" applyFill="1" applyBorder="1" applyAlignment="1" applyProtection="1">
      <alignment horizontal="center" vertical="center"/>
    </xf>
    <xf numFmtId="0" fontId="31" fillId="0" borderId="29" xfId="5" applyFont="1" applyFill="1" applyBorder="1" applyAlignment="1" applyProtection="1">
      <alignment horizontal="center" vertical="center"/>
    </xf>
    <xf numFmtId="0" fontId="12" fillId="0" borderId="0" xfId="5" applyFill="1" applyProtection="1"/>
    <xf numFmtId="0" fontId="22" fillId="0" borderId="13" xfId="5" applyFont="1" applyFill="1" applyBorder="1" applyAlignment="1" applyProtection="1">
      <alignment horizontal="left" vertical="center" indent="1"/>
    </xf>
    <xf numFmtId="0" fontId="12" fillId="0" borderId="0" xfId="5" applyFill="1" applyAlignment="1" applyProtection="1">
      <alignment vertical="center"/>
    </xf>
    <xf numFmtId="0" fontId="22" fillId="0" borderId="7" xfId="5" applyFont="1" applyFill="1" applyBorder="1" applyAlignment="1" applyProtection="1">
      <alignment horizontal="left" vertical="center" indent="1"/>
    </xf>
    <xf numFmtId="164" fontId="22" fillId="0" borderId="30" xfId="5" applyNumberFormat="1" applyFont="1" applyFill="1" applyBorder="1" applyAlignment="1" applyProtection="1">
      <alignment vertical="center"/>
    </xf>
    <xf numFmtId="0" fontId="22" fillId="0" borderId="8" xfId="5" applyFont="1" applyFill="1" applyBorder="1" applyAlignment="1" applyProtection="1">
      <alignment horizontal="left" vertical="center" indent="1"/>
    </xf>
    <xf numFmtId="164" fontId="22" fillId="0" borderId="20" xfId="5" applyNumberFormat="1" applyFont="1" applyFill="1" applyBorder="1" applyAlignment="1" applyProtection="1">
      <alignment vertical="center"/>
    </xf>
    <xf numFmtId="0" fontId="12" fillId="0" borderId="0" xfId="5" applyFill="1" applyAlignment="1" applyProtection="1">
      <alignment vertical="center"/>
      <protection locked="0"/>
    </xf>
    <xf numFmtId="164" fontId="22" fillId="0" borderId="26" xfId="5" applyNumberFormat="1" applyFont="1" applyFill="1" applyBorder="1" applyAlignment="1" applyProtection="1">
      <alignment vertical="center"/>
    </xf>
    <xf numFmtId="164" fontId="20" fillId="0" borderId="17" xfId="5" applyNumberFormat="1" applyFont="1" applyFill="1" applyBorder="1" applyAlignment="1" applyProtection="1">
      <alignment vertical="center"/>
    </xf>
    <xf numFmtId="0" fontId="22" fillId="0" borderId="9" xfId="5" applyFont="1" applyFill="1" applyBorder="1" applyAlignment="1" applyProtection="1">
      <alignment horizontal="left" vertical="center" indent="1"/>
    </xf>
    <xf numFmtId="0" fontId="20" fillId="0" borderId="13" xfId="5" applyFont="1" applyFill="1" applyBorder="1" applyAlignment="1" applyProtection="1">
      <alignment horizontal="left" vertical="center" indent="1"/>
    </xf>
    <xf numFmtId="164" fontId="20" fillId="0" borderId="17" xfId="5" applyNumberFormat="1" applyFont="1" applyFill="1" applyBorder="1" applyProtection="1"/>
    <xf numFmtId="0" fontId="12" fillId="0" borderId="0" xfId="5" applyFill="1" applyProtection="1">
      <protection locked="0"/>
    </xf>
    <xf numFmtId="0" fontId="15" fillId="0" borderId="0" xfId="5" applyFont="1" applyFill="1" applyProtection="1"/>
    <xf numFmtId="0" fontId="36" fillId="0" borderId="0" xfId="5" applyFont="1" applyFill="1" applyProtection="1">
      <protection locked="0"/>
    </xf>
    <xf numFmtId="0" fontId="24" fillId="0" borderId="0" xfId="5" applyFont="1" applyFill="1" applyProtection="1">
      <protection locked="0"/>
    </xf>
    <xf numFmtId="0" fontId="27" fillId="0" borderId="32" xfId="0" applyFont="1" applyFill="1" applyBorder="1" applyAlignment="1" applyProtection="1">
      <alignment horizontal="left" vertical="center" wrapText="1"/>
      <protection locked="0"/>
    </xf>
    <xf numFmtId="0" fontId="27" fillId="0" borderId="33" xfId="0" applyFont="1" applyFill="1" applyBorder="1" applyAlignment="1" applyProtection="1">
      <alignment horizontal="left" vertical="center" wrapText="1"/>
      <protection locked="0"/>
    </xf>
    <xf numFmtId="164" fontId="8" fillId="2" borderId="14" xfId="0" applyNumberFormat="1" applyFont="1" applyFill="1" applyBorder="1" applyAlignment="1" applyProtection="1">
      <alignment vertical="center" wrapText="1"/>
    </xf>
    <xf numFmtId="3" fontId="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3" xfId="0" applyFont="1" applyFill="1" applyBorder="1" applyAlignment="1" applyProtection="1">
      <alignment vertical="center" wrapText="1"/>
      <protection locked="0"/>
    </xf>
    <xf numFmtId="0" fontId="29" fillId="0" borderId="14" xfId="4" applyFont="1" applyFill="1" applyBorder="1" applyAlignment="1" applyProtection="1">
      <alignment horizontal="left" vertical="center" wrapText="1" indent="1"/>
    </xf>
    <xf numFmtId="164" fontId="29" fillId="0" borderId="13" xfId="0" applyNumberFormat="1" applyFont="1" applyFill="1" applyBorder="1" applyAlignment="1" applyProtection="1">
      <alignment horizontal="left" vertical="center" wrapText="1" indent="1"/>
    </xf>
    <xf numFmtId="0" fontId="38" fillId="0" borderId="0" xfId="0" applyFont="1"/>
    <xf numFmtId="0" fontId="39" fillId="0" borderId="0" xfId="0" applyFont="1"/>
    <xf numFmtId="0" fontId="39" fillId="0" borderId="0" xfId="0" applyFont="1" applyAlignment="1">
      <alignment horizontal="right" indent="1"/>
    </xf>
    <xf numFmtId="0" fontId="25" fillId="0" borderId="0" xfId="0" applyFont="1" applyAlignment="1">
      <alignment horizontal="center"/>
    </xf>
    <xf numFmtId="0" fontId="29" fillId="0" borderId="14" xfId="4" applyFont="1" applyFill="1" applyBorder="1" applyAlignment="1" applyProtection="1">
      <alignment horizontal="left" vertical="center" wrapText="1"/>
    </xf>
    <xf numFmtId="164" fontId="3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9" fillId="0" borderId="0" xfId="0" applyFont="1" applyFill="1"/>
    <xf numFmtId="3" fontId="39" fillId="0" borderId="0" xfId="0" applyNumberFormat="1" applyFont="1" applyFill="1" applyAlignment="1">
      <alignment horizontal="right" indent="1"/>
    </xf>
    <xf numFmtId="3" fontId="31" fillId="0" borderId="0" xfId="0" applyNumberFormat="1" applyFont="1" applyFill="1" applyAlignment="1">
      <alignment horizontal="right" indent="1"/>
    </xf>
    <xf numFmtId="0" fontId="39" fillId="0" borderId="0" xfId="0" applyFont="1" applyFill="1" applyAlignment="1">
      <alignment horizontal="right" indent="1"/>
    </xf>
    <xf numFmtId="0" fontId="6" fillId="0" borderId="35" xfId="0" applyFont="1" applyFill="1" applyBorder="1" applyAlignment="1" applyProtection="1">
      <alignment horizontal="right"/>
    </xf>
    <xf numFmtId="164" fontId="37" fillId="0" borderId="35" xfId="4" applyNumberFormat="1" applyFont="1" applyFill="1" applyBorder="1" applyAlignment="1" applyProtection="1">
      <alignment horizontal="left" vertical="center"/>
    </xf>
    <xf numFmtId="0" fontId="30" fillId="0" borderId="19" xfId="4" applyFont="1" applyFill="1" applyBorder="1" applyAlignment="1" applyProtection="1">
      <alignment horizontal="left" vertical="center" wrapText="1" indent="1"/>
    </xf>
    <xf numFmtId="0" fontId="22" fillId="0" borderId="2" xfId="4" applyFont="1" applyFill="1" applyBorder="1" applyAlignment="1" applyProtection="1">
      <alignment horizontal="left" indent="6"/>
    </xf>
    <xf numFmtId="0" fontId="22" fillId="0" borderId="2" xfId="4" applyFont="1" applyFill="1" applyBorder="1" applyAlignment="1" applyProtection="1">
      <alignment horizontal="left" vertical="center" wrapText="1" indent="6"/>
    </xf>
    <xf numFmtId="0" fontId="22" fillId="0" borderId="6" xfId="4" applyFont="1" applyFill="1" applyBorder="1" applyAlignment="1" applyProtection="1">
      <alignment horizontal="left" vertical="center" wrapText="1" indent="6"/>
    </xf>
    <xf numFmtId="0" fontId="22" fillId="0" borderId="27" xfId="4" applyFont="1" applyFill="1" applyBorder="1" applyAlignment="1" applyProtection="1">
      <alignment horizontal="left" vertical="center" wrapText="1" indent="6"/>
    </xf>
    <xf numFmtId="0" fontId="44" fillId="0" borderId="0" xfId="0" applyFont="1" applyFill="1"/>
    <xf numFmtId="0" fontId="45" fillId="0" borderId="0" xfId="0" applyFont="1"/>
    <xf numFmtId="0" fontId="2" fillId="0" borderId="0" xfId="4" applyFont="1" applyFill="1"/>
    <xf numFmtId="164" fontId="5" fillId="0" borderId="0" xfId="4" applyNumberFormat="1" applyFont="1" applyFill="1" applyBorder="1" applyAlignment="1" applyProtection="1">
      <alignment horizontal="centerContinuous" vertical="center"/>
    </xf>
    <xf numFmtId="0" fontId="15" fillId="0" borderId="8" xfId="4" applyFont="1" applyFill="1" applyBorder="1" applyAlignment="1">
      <alignment horizontal="center" vertical="center"/>
    </xf>
    <xf numFmtId="0" fontId="15" fillId="0" borderId="9" xfId="4" applyFont="1" applyFill="1" applyBorder="1" applyAlignment="1">
      <alignment horizontal="center" vertical="center"/>
    </xf>
    <xf numFmtId="0" fontId="15" fillId="0" borderId="13" xfId="4" applyFont="1" applyFill="1" applyBorder="1" applyAlignment="1">
      <alignment horizontal="center" vertical="center"/>
    </xf>
    <xf numFmtId="0" fontId="15" fillId="0" borderId="14" xfId="4" applyFont="1" applyFill="1" applyBorder="1" applyAlignment="1">
      <alignment horizontal="center" vertical="center"/>
    </xf>
    <xf numFmtId="0" fontId="15" fillId="0" borderId="17" xfId="4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0" xfId="4" applyFont="1" applyFill="1" applyBorder="1" applyAlignment="1">
      <alignment horizontal="center" vertical="center"/>
    </xf>
    <xf numFmtId="0" fontId="32" fillId="0" borderId="14" xfId="4" applyFont="1" applyFill="1" applyBorder="1"/>
    <xf numFmtId="0" fontId="23" fillId="0" borderId="0" xfId="0" applyFont="1" applyFill="1" applyBorder="1" applyAlignment="1" applyProtection="1">
      <alignment horizontal="right"/>
    </xf>
    <xf numFmtId="0" fontId="8" fillId="0" borderId="36" xfId="4" applyFont="1" applyFill="1" applyBorder="1" applyAlignment="1" applyProtection="1">
      <alignment horizontal="center" vertical="center" wrapText="1"/>
    </xf>
    <xf numFmtId="0" fontId="42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3" fillId="0" borderId="0" xfId="0" applyFont="1" applyFill="1"/>
    <xf numFmtId="164" fontId="30" fillId="0" borderId="3" xfId="0" applyNumberFormat="1" applyFont="1" applyFill="1" applyBorder="1" applyAlignment="1" applyProtection="1">
      <alignment vertical="center"/>
      <protection locked="0"/>
    </xf>
    <xf numFmtId="164" fontId="30" fillId="0" borderId="2" xfId="0" applyNumberFormat="1" applyFont="1" applyFill="1" applyBorder="1" applyAlignment="1" applyProtection="1">
      <alignment vertical="center"/>
      <protection locked="0"/>
    </xf>
    <xf numFmtId="164" fontId="30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15" fillId="0" borderId="3" xfId="4" applyFont="1" applyFill="1" applyBorder="1" applyProtection="1">
      <protection locked="0"/>
    </xf>
    <xf numFmtId="0" fontId="15" fillId="0" borderId="2" xfId="4" applyFont="1" applyFill="1" applyBorder="1" applyProtection="1">
      <protection locked="0"/>
    </xf>
    <xf numFmtId="0" fontId="15" fillId="0" borderId="6" xfId="4" applyFont="1" applyFill="1" applyBorder="1" applyProtection="1">
      <protection locked="0"/>
    </xf>
    <xf numFmtId="0" fontId="29" fillId="0" borderId="11" xfId="4" applyFont="1" applyFill="1" applyBorder="1" applyAlignment="1" applyProtection="1">
      <alignment horizontal="center" vertical="center" wrapText="1"/>
    </xf>
    <xf numFmtId="0" fontId="29" fillId="0" borderId="4" xfId="4" applyFont="1" applyFill="1" applyBorder="1" applyAlignment="1" applyProtection="1">
      <alignment horizontal="center" vertical="center" wrapText="1"/>
    </xf>
    <xf numFmtId="0" fontId="29" fillId="0" borderId="37" xfId="4" applyFont="1" applyFill="1" applyBorder="1" applyAlignment="1" applyProtection="1">
      <alignment horizontal="center" vertical="center" wrapText="1"/>
    </xf>
    <xf numFmtId="0" fontId="30" fillId="0" borderId="13" xfId="4" applyFont="1" applyFill="1" applyBorder="1" applyAlignment="1" applyProtection="1">
      <alignment horizontal="center" vertical="center"/>
    </xf>
    <xf numFmtId="0" fontId="30" fillId="0" borderId="11" xfId="4" applyFont="1" applyFill="1" applyBorder="1" applyAlignment="1" applyProtection="1">
      <alignment horizontal="center" vertical="center"/>
    </xf>
    <xf numFmtId="0" fontId="30" fillId="0" borderId="8" xfId="4" applyFont="1" applyFill="1" applyBorder="1" applyAlignment="1" applyProtection="1">
      <alignment horizontal="center" vertical="center"/>
    </xf>
    <xf numFmtId="0" fontId="30" fillId="0" borderId="10" xfId="4" applyFont="1" applyFill="1" applyBorder="1" applyAlignment="1" applyProtection="1">
      <alignment horizontal="center" vertical="center"/>
    </xf>
    <xf numFmtId="165" fontId="29" fillId="0" borderId="17" xfId="1" applyNumberFormat="1" applyFont="1" applyFill="1" applyBorder="1" applyProtection="1"/>
    <xf numFmtId="165" fontId="30" fillId="0" borderId="37" xfId="1" applyNumberFormat="1" applyFont="1" applyFill="1" applyBorder="1" applyProtection="1">
      <protection locked="0"/>
    </xf>
    <xf numFmtId="165" fontId="30" fillId="0" borderId="20" xfId="1" applyNumberFormat="1" applyFont="1" applyFill="1" applyBorder="1" applyProtection="1">
      <protection locked="0"/>
    </xf>
    <xf numFmtId="165" fontId="30" fillId="0" borderId="21" xfId="1" applyNumberFormat="1" applyFont="1" applyFill="1" applyBorder="1" applyProtection="1">
      <protection locked="0"/>
    </xf>
    <xf numFmtId="0" fontId="30" fillId="0" borderId="4" xfId="4" applyFont="1" applyFill="1" applyBorder="1" applyProtection="1">
      <protection locked="0"/>
    </xf>
    <xf numFmtId="0" fontId="30" fillId="0" borderId="2" xfId="4" applyFont="1" applyFill="1" applyBorder="1" applyProtection="1">
      <protection locked="0"/>
    </xf>
    <xf numFmtId="0" fontId="30" fillId="0" borderId="6" xfId="4" applyFont="1" applyFill="1" applyBorder="1" applyProtection="1">
      <protection locked="0"/>
    </xf>
    <xf numFmtId="0" fontId="35" fillId="0" borderId="13" xfId="0" applyFont="1" applyFill="1" applyBorder="1" applyAlignment="1" applyProtection="1">
      <alignment horizontal="center" vertical="center" wrapText="1"/>
    </xf>
    <xf numFmtId="0" fontId="35" fillId="0" borderId="17" xfId="0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7" fillId="0" borderId="34" xfId="0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 applyProtection="1">
      <alignment horizontal="left" vertical="center" wrapText="1" indent="8"/>
    </xf>
    <xf numFmtId="0" fontId="30" fillId="0" borderId="3" xfId="0" applyFont="1" applyFill="1" applyBorder="1" applyAlignment="1" applyProtection="1">
      <alignment vertical="center" wrapText="1"/>
    </xf>
    <xf numFmtId="0" fontId="30" fillId="0" borderId="2" xfId="0" applyFont="1" applyFill="1" applyBorder="1" applyAlignment="1" applyProtection="1">
      <alignment vertical="center" wrapText="1"/>
    </xf>
    <xf numFmtId="0" fontId="29" fillId="0" borderId="13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vertical="center" wrapText="1"/>
    </xf>
    <xf numFmtId="164" fontId="29" fillId="0" borderId="19" xfId="0" applyNumberFormat="1" applyFont="1" applyFill="1" applyBorder="1" applyAlignment="1" applyProtection="1">
      <alignment vertical="center" wrapText="1"/>
    </xf>
    <xf numFmtId="164" fontId="29" fillId="0" borderId="38" xfId="0" applyNumberFormat="1" applyFont="1" applyFill="1" applyBorder="1" applyAlignment="1" applyProtection="1">
      <alignment vertical="center" wrapText="1"/>
    </xf>
    <xf numFmtId="0" fontId="0" fillId="0" borderId="0" xfId="0" applyFill="1" applyProtection="1"/>
    <xf numFmtId="0" fontId="24" fillId="0" borderId="0" xfId="0" applyFont="1" applyFill="1" applyProtection="1"/>
    <xf numFmtId="0" fontId="31" fillId="0" borderId="15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9" xfId="0" applyFont="1" applyFill="1" applyBorder="1" applyAlignment="1" applyProtection="1">
      <alignment horizontal="center" vertical="center"/>
    </xf>
    <xf numFmtId="49" fontId="30" fillId="0" borderId="11" xfId="0" applyNumberFormat="1" applyFont="1" applyFill="1" applyBorder="1" applyAlignment="1" applyProtection="1">
      <alignment vertical="center"/>
    </xf>
    <xf numFmtId="3" fontId="30" fillId="0" borderId="37" xfId="0" applyNumberFormat="1" applyFont="1" applyFill="1" applyBorder="1" applyAlignment="1" applyProtection="1">
      <alignment vertical="center"/>
    </xf>
    <xf numFmtId="49" fontId="34" fillId="0" borderId="8" xfId="0" quotePrefix="1" applyNumberFormat="1" applyFont="1" applyFill="1" applyBorder="1" applyAlignment="1" applyProtection="1">
      <alignment horizontal="left" vertical="center" indent="1"/>
    </xf>
    <xf numFmtId="3" fontId="34" fillId="0" borderId="20" xfId="0" applyNumberFormat="1" applyFont="1" applyFill="1" applyBorder="1" applyAlignment="1" applyProtection="1">
      <alignment vertical="center"/>
    </xf>
    <xf numFmtId="49" fontId="30" fillId="0" borderId="8" xfId="0" applyNumberFormat="1" applyFont="1" applyFill="1" applyBorder="1" applyAlignment="1" applyProtection="1">
      <alignment vertical="center"/>
    </xf>
    <xf numFmtId="3" fontId="30" fillId="0" borderId="20" xfId="0" applyNumberFormat="1" applyFont="1" applyFill="1" applyBorder="1" applyAlignment="1" applyProtection="1">
      <alignment vertical="center"/>
    </xf>
    <xf numFmtId="49" fontId="31" fillId="0" borderId="13" xfId="0" applyNumberFormat="1" applyFont="1" applyFill="1" applyBorder="1" applyAlignment="1" applyProtection="1">
      <alignment vertical="center"/>
    </xf>
    <xf numFmtId="3" fontId="30" fillId="0" borderId="14" xfId="0" applyNumberFormat="1" applyFont="1" applyFill="1" applyBorder="1" applyAlignment="1" applyProtection="1">
      <alignment vertical="center"/>
    </xf>
    <xf numFmtId="3" fontId="30" fillId="0" borderId="17" xfId="0" applyNumberFormat="1" applyFont="1" applyFill="1" applyBorder="1" applyAlignment="1" applyProtection="1">
      <alignment vertical="center"/>
    </xf>
    <xf numFmtId="49" fontId="30" fillId="0" borderId="8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8" fillId="0" borderId="39" xfId="0" applyFont="1" applyFill="1" applyBorder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8" fillId="0" borderId="40" xfId="0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 applyProtection="1">
      <alignment horizontal="center" vertical="center" wrapText="1"/>
    </xf>
    <xf numFmtId="164" fontId="8" fillId="0" borderId="42" xfId="0" applyNumberFormat="1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horizontal="left" vertical="center" wrapText="1" indent="1"/>
    </xf>
    <xf numFmtId="0" fontId="28" fillId="0" borderId="13" xfId="0" applyFont="1" applyBorder="1" applyAlignment="1" applyProtection="1">
      <alignment horizontal="center" vertical="center" wrapText="1"/>
    </xf>
    <xf numFmtId="0" fontId="40" fillId="0" borderId="43" xfId="0" applyFont="1" applyBorder="1" applyAlignment="1" applyProtection="1">
      <alignment horizontal="left" wrapText="1" inden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2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vertical="center" wrapText="1"/>
    </xf>
    <xf numFmtId="0" fontId="20" fillId="0" borderId="44" xfId="0" applyFont="1" applyFill="1" applyBorder="1" applyAlignment="1" applyProtection="1">
      <alignment horizontal="center" vertical="center" wrapText="1"/>
    </xf>
    <xf numFmtId="0" fontId="8" fillId="0" borderId="45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43" xfId="0" applyFont="1" applyFill="1" applyBorder="1" applyAlignment="1" applyProtection="1">
      <alignment vertical="center" wrapText="1"/>
    </xf>
    <xf numFmtId="0" fontId="43" fillId="0" borderId="0" xfId="0" applyFont="1" applyFill="1" applyProtection="1"/>
    <xf numFmtId="0" fontId="30" fillId="0" borderId="9" xfId="0" applyFont="1" applyFill="1" applyBorder="1" applyAlignment="1" applyProtection="1">
      <alignment horizontal="center" vertical="center"/>
    </xf>
    <xf numFmtId="164" fontId="29" fillId="0" borderId="26" xfId="0" applyNumberFormat="1" applyFont="1" applyFill="1" applyBorder="1" applyAlignment="1" applyProtection="1">
      <alignment vertical="center"/>
    </xf>
    <xf numFmtId="0" fontId="30" fillId="0" borderId="8" xfId="0" applyFont="1" applyFill="1" applyBorder="1" applyAlignment="1" applyProtection="1">
      <alignment horizontal="center" vertical="center"/>
    </xf>
    <xf numFmtId="164" fontId="29" fillId="0" borderId="20" xfId="0" applyNumberFormat="1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horizontal="center" vertical="center"/>
    </xf>
    <xf numFmtId="0" fontId="30" fillId="0" borderId="6" xfId="0" applyFont="1" applyFill="1" applyBorder="1" applyAlignment="1" applyProtection="1">
      <alignment vertical="center" wrapText="1"/>
    </xf>
    <xf numFmtId="164" fontId="29" fillId="0" borderId="21" xfId="0" applyNumberFormat="1" applyFont="1" applyFill="1" applyBorder="1" applyAlignment="1" applyProtection="1">
      <alignment vertical="center"/>
    </xf>
    <xf numFmtId="0" fontId="29" fillId="0" borderId="13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164" fontId="29" fillId="0" borderId="14" xfId="0" applyNumberFormat="1" applyFont="1" applyFill="1" applyBorder="1" applyAlignment="1" applyProtection="1">
      <alignment vertical="center"/>
    </xf>
    <xf numFmtId="164" fontId="29" fillId="0" borderId="17" xfId="0" applyNumberFormat="1" applyFont="1" applyFill="1" applyBorder="1" applyAlignment="1" applyProtection="1">
      <alignment vertical="center"/>
    </xf>
    <xf numFmtId="0" fontId="0" fillId="0" borderId="46" xfId="0" applyFill="1" applyBorder="1" applyProtection="1"/>
    <xf numFmtId="0" fontId="6" fillId="0" borderId="46" xfId="0" applyFont="1" applyFill="1" applyBorder="1" applyAlignment="1" applyProtection="1">
      <alignment horizontal="center"/>
    </xf>
    <xf numFmtId="0" fontId="43" fillId="0" borderId="0" xfId="0" applyFont="1" applyFill="1" applyProtection="1">
      <protection locked="0"/>
    </xf>
    <xf numFmtId="0" fontId="36" fillId="0" borderId="0" xfId="0" applyFont="1" applyFill="1" applyProtection="1">
      <protection locked="0"/>
    </xf>
    <xf numFmtId="164" fontId="20" fillId="0" borderId="36" xfId="4" applyNumberFormat="1" applyFont="1" applyFill="1" applyBorder="1" applyAlignment="1" applyProtection="1">
      <alignment horizontal="right" vertical="center" wrapText="1" indent="1"/>
    </xf>
    <xf numFmtId="164" fontId="22" fillId="0" borderId="47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8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2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7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2" xfId="4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9" xfId="0" applyNumberFormat="1" applyFont="1" applyFill="1" applyBorder="1" applyAlignment="1" applyProtection="1">
      <alignment horizontal="center" vertical="center"/>
    </xf>
    <xf numFmtId="164" fontId="8" fillId="0" borderId="28" xfId="0" applyNumberFormat="1" applyFont="1" applyFill="1" applyBorder="1" applyAlignment="1" applyProtection="1">
      <alignment horizontal="center" vertical="center" wrapText="1"/>
    </xf>
    <xf numFmtId="164" fontId="20" fillId="0" borderId="44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center" vertical="center" wrapText="1"/>
    </xf>
    <xf numFmtId="164" fontId="20" fillId="0" borderId="50" xfId="0" applyNumberFormat="1" applyFont="1" applyFill="1" applyBorder="1" applyAlignment="1" applyProtection="1">
      <alignment horizontal="center" vertical="center" wrapText="1"/>
    </xf>
    <xf numFmtId="164" fontId="20" fillId="0" borderId="17" xfId="0" applyNumberFormat="1" applyFont="1" applyFill="1" applyBorder="1" applyAlignment="1" applyProtection="1">
      <alignment horizontal="center" vertical="center" wrapText="1"/>
    </xf>
    <xf numFmtId="164" fontId="20" fillId="0" borderId="51" xfId="0" applyNumberFormat="1" applyFont="1" applyFill="1" applyBorder="1" applyAlignment="1" applyProtection="1">
      <alignment horizontal="center" vertical="center" wrapText="1"/>
    </xf>
    <xf numFmtId="164" fontId="20" fillId="0" borderId="13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8" xfId="0" applyNumberFormat="1" applyFont="1" applyFill="1" applyBorder="1" applyAlignment="1" applyProtection="1">
      <alignment horizontal="center" vertical="center" wrapText="1"/>
    </xf>
    <xf numFmtId="164" fontId="22" fillId="0" borderId="23" xfId="0" applyNumberFormat="1" applyFont="1" applyFill="1" applyBorder="1" applyAlignment="1" applyProtection="1">
      <alignment vertical="center" wrapText="1"/>
    </xf>
    <xf numFmtId="164" fontId="20" fillId="0" borderId="10" xfId="0" applyNumberFormat="1" applyFont="1" applyFill="1" applyBorder="1" applyAlignment="1" applyProtection="1">
      <alignment horizontal="center" vertical="center" wrapText="1"/>
    </xf>
    <xf numFmtId="164" fontId="22" fillId="0" borderId="24" xfId="0" applyNumberFormat="1" applyFont="1" applyFill="1" applyBorder="1" applyAlignment="1" applyProtection="1">
      <alignment vertical="center" wrapText="1"/>
    </xf>
    <xf numFmtId="164" fontId="29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7" xfId="0" applyNumberFormat="1" applyFont="1" applyFill="1" applyBorder="1" applyAlignment="1" applyProtection="1">
      <alignment horizontal="center" vertical="center" wrapText="1"/>
    </xf>
    <xf numFmtId="164" fontId="22" fillId="0" borderId="51" xfId="0" applyNumberFormat="1" applyFont="1" applyFill="1" applyBorder="1" applyAlignment="1" applyProtection="1">
      <alignment vertical="center" wrapText="1"/>
    </xf>
    <xf numFmtId="0" fontId="22" fillId="0" borderId="2" xfId="5" applyFont="1" applyFill="1" applyBorder="1" applyAlignment="1" applyProtection="1">
      <alignment horizontal="left" vertical="center" indent="1"/>
    </xf>
    <xf numFmtId="0" fontId="22" fillId="0" borderId="3" xfId="5" applyFont="1" applyFill="1" applyBorder="1" applyAlignment="1" applyProtection="1">
      <alignment horizontal="left" vertical="center" wrapText="1" indent="1"/>
    </xf>
    <xf numFmtId="0" fontId="22" fillId="0" borderId="2" xfId="5" applyFont="1" applyFill="1" applyBorder="1" applyAlignment="1" applyProtection="1">
      <alignment horizontal="left" vertical="center" wrapText="1" indent="1"/>
    </xf>
    <xf numFmtId="0" fontId="22" fillId="0" borderId="3" xfId="5" applyFont="1" applyFill="1" applyBorder="1" applyAlignment="1" applyProtection="1">
      <alignment horizontal="left" vertical="center" indent="1"/>
    </xf>
    <xf numFmtId="0" fontId="8" fillId="0" borderId="14" xfId="5" applyFont="1" applyFill="1" applyBorder="1" applyAlignment="1" applyProtection="1">
      <alignment horizontal="left" indent="1"/>
    </xf>
    <xf numFmtId="164" fontId="30" fillId="0" borderId="48" xfId="4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5" xfId="0" applyFont="1" applyFill="1" applyBorder="1" applyAlignment="1" applyProtection="1">
      <alignment horizontal="center" vertical="center" wrapText="1"/>
    </xf>
    <xf numFmtId="0" fontId="28" fillId="0" borderId="14" xfId="0" applyFont="1" applyBorder="1" applyAlignment="1" applyProtection="1">
      <alignment horizontal="left" vertical="center" wrapText="1" indent="1"/>
    </xf>
    <xf numFmtId="0" fontId="27" fillId="0" borderId="2" xfId="0" applyFont="1" applyBorder="1" applyAlignment="1" applyProtection="1">
      <alignment horizontal="left" vertical="center" wrapText="1" indent="1"/>
    </xf>
    <xf numFmtId="0" fontId="27" fillId="0" borderId="6" xfId="0" applyFont="1" applyBorder="1" applyAlignment="1" applyProtection="1">
      <alignment horizontal="left" vertical="center" wrapText="1" indent="1"/>
    </xf>
    <xf numFmtId="0" fontId="28" fillId="0" borderId="18" xfId="0" applyFont="1" applyBorder="1" applyAlignment="1" applyProtection="1">
      <alignment horizontal="left" vertical="center" wrapText="1" indent="1"/>
    </xf>
    <xf numFmtId="164" fontId="20" fillId="0" borderId="29" xfId="4" applyNumberFormat="1" applyFont="1" applyFill="1" applyBorder="1" applyAlignment="1" applyProtection="1">
      <alignment horizontal="right" vertical="center" wrapText="1" indent="1"/>
    </xf>
    <xf numFmtId="164" fontId="20" fillId="0" borderId="17" xfId="4" applyNumberFormat="1" applyFont="1" applyFill="1" applyBorder="1" applyAlignment="1" applyProtection="1">
      <alignment horizontal="right" vertical="center" wrapText="1" indent="1"/>
    </xf>
    <xf numFmtId="164" fontId="22" fillId="0" borderId="37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0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7" xfId="4" applyNumberFormat="1" applyFont="1" applyFill="1" applyBorder="1" applyAlignment="1" applyProtection="1">
      <alignment horizontal="right" vertical="center" wrapText="1" indent="1"/>
    </xf>
    <xf numFmtId="164" fontId="22" fillId="0" borderId="28" xfId="4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0" applyNumberFormat="1" applyFont="1" applyBorder="1" applyAlignment="1" applyProtection="1">
      <alignment horizontal="right" vertical="center" wrapText="1" indent="1"/>
    </xf>
    <xf numFmtId="0" fontId="6" fillId="0" borderId="35" xfId="0" applyFont="1" applyFill="1" applyBorder="1" applyAlignment="1" applyProtection="1">
      <alignment horizontal="right" vertical="center"/>
    </xf>
    <xf numFmtId="16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0" applyNumberFormat="1" applyFont="1" applyFill="1" applyBorder="1" applyAlignment="1" applyProtection="1">
      <alignment horizontal="right" vertical="center" wrapText="1" indent="1"/>
    </xf>
    <xf numFmtId="164" fontId="30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7" xfId="0" applyNumberFormat="1" applyFont="1" applyFill="1" applyBorder="1" applyAlignment="1" applyProtection="1">
      <alignment horizontal="right" vertical="center" wrapText="1" indent="1"/>
    </xf>
    <xf numFmtId="164" fontId="3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6" fillId="0" borderId="0" xfId="0" applyNumberFormat="1" applyFont="1" applyFill="1" applyAlignment="1" applyProtection="1">
      <alignment horizontal="right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17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9" fillId="0" borderId="22" xfId="0" applyNumberFormat="1" applyFont="1" applyFill="1" applyBorder="1" applyAlignment="1" applyProtection="1">
      <alignment horizontal="center" vertical="center" wrapText="1"/>
    </xf>
    <xf numFmtId="164" fontId="29" fillId="0" borderId="13" xfId="0" applyNumberFormat="1" applyFont="1" applyFill="1" applyBorder="1" applyAlignment="1" applyProtection="1">
      <alignment horizontal="center" vertical="center" wrapText="1"/>
    </xf>
    <xf numFmtId="164" fontId="29" fillId="0" borderId="14" xfId="0" applyNumberFormat="1" applyFont="1" applyFill="1" applyBorder="1" applyAlignment="1" applyProtection="1">
      <alignment horizontal="center" vertical="center" wrapText="1"/>
    </xf>
    <xf numFmtId="164" fontId="29" fillId="0" borderId="17" xfId="0" applyNumberFormat="1" applyFont="1" applyFill="1" applyBorder="1" applyAlignment="1" applyProtection="1">
      <alignment horizontal="center" vertical="center" wrapText="1"/>
    </xf>
    <xf numFmtId="164" fontId="29" fillId="0" borderId="0" xfId="0" applyNumberFormat="1" applyFont="1" applyFill="1" applyAlignment="1" applyProtection="1">
      <alignment horizontal="center" vertical="center" wrapText="1"/>
    </xf>
    <xf numFmtId="164" fontId="0" fillId="0" borderId="25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3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2" fillId="0" borderId="53" xfId="0" applyNumberFormat="1" applyFont="1" applyFill="1" applyBorder="1" applyAlignment="1" applyProtection="1">
      <alignment horizontal="left" vertical="center" wrapText="1" indent="1"/>
    </xf>
    <xf numFmtId="164" fontId="32" fillId="0" borderId="22" xfId="0" applyNumberFormat="1" applyFont="1" applyFill="1" applyBorder="1" applyAlignment="1" applyProtection="1">
      <alignment horizontal="left" vertical="center" wrapText="1" indent="1"/>
    </xf>
    <xf numFmtId="164" fontId="1" fillId="0" borderId="51" xfId="0" applyNumberFormat="1" applyFont="1" applyFill="1" applyBorder="1" applyAlignment="1" applyProtection="1">
      <alignment horizontal="left" vertical="center" wrapText="1" indent="1"/>
    </xf>
    <xf numFmtId="164" fontId="30" fillId="0" borderId="7" xfId="0" applyNumberFormat="1" applyFont="1" applyFill="1" applyBorder="1" applyAlignment="1" applyProtection="1">
      <alignment horizontal="left" vertical="center" wrapText="1" indent="1"/>
    </xf>
    <xf numFmtId="164" fontId="30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3" xfId="0" applyNumberFormat="1" applyFont="1" applyFill="1" applyBorder="1" applyAlignment="1" applyProtection="1">
      <alignment horizontal="left" vertical="center" wrapText="1" indent="1"/>
    </xf>
    <xf numFmtId="164" fontId="34" fillId="0" borderId="2" xfId="0" applyNumberFormat="1" applyFont="1" applyFill="1" applyBorder="1" applyAlignment="1" applyProtection="1">
      <alignment horizontal="right" vertical="center" wrapText="1" indent="1"/>
    </xf>
    <xf numFmtId="164" fontId="32" fillId="0" borderId="13" xfId="0" applyNumberFormat="1" applyFont="1" applyFill="1" applyBorder="1" applyAlignment="1" applyProtection="1">
      <alignment horizontal="left" vertical="center" wrapText="1" indent="1"/>
    </xf>
    <xf numFmtId="164" fontId="32" fillId="0" borderId="36" xfId="0" applyNumberFormat="1" applyFont="1" applyFill="1" applyBorder="1" applyAlignment="1" applyProtection="1">
      <alignment horizontal="right" vertical="center" wrapText="1" indent="1"/>
    </xf>
    <xf numFmtId="164" fontId="29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4" fillId="0" borderId="7" xfId="0" applyNumberFormat="1" applyFont="1" applyFill="1" applyBorder="1" applyAlignment="1" applyProtection="1">
      <alignment horizontal="left" vertical="center" wrapText="1" indent="1"/>
    </xf>
    <xf numFmtId="164" fontId="30" fillId="0" borderId="8" xfId="0" applyNumberFormat="1" applyFont="1" applyFill="1" applyBorder="1" applyAlignment="1" applyProtection="1">
      <alignment horizontal="left" vertical="center" wrapText="1" indent="2"/>
    </xf>
    <xf numFmtId="164" fontId="30" fillId="0" borderId="2" xfId="0" applyNumberFormat="1" applyFont="1" applyFill="1" applyBorder="1" applyAlignment="1" applyProtection="1">
      <alignment horizontal="left" vertical="center" wrapText="1" indent="2"/>
    </xf>
    <xf numFmtId="164" fontId="34" fillId="0" borderId="2" xfId="0" applyNumberFormat="1" applyFont="1" applyFill="1" applyBorder="1" applyAlignment="1" applyProtection="1">
      <alignment horizontal="left" vertical="center" wrapText="1" indent="1"/>
    </xf>
    <xf numFmtId="164" fontId="30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2"/>
    </xf>
    <xf numFmtId="164" fontId="22" fillId="0" borderId="10" xfId="0" applyNumberFormat="1" applyFont="1" applyFill="1" applyBorder="1" applyAlignment="1" applyProtection="1">
      <alignment horizontal="left" vertical="center" wrapText="1" indent="2"/>
    </xf>
    <xf numFmtId="164" fontId="34" fillId="0" borderId="3" xfId="0" applyNumberFormat="1" applyFont="1" applyFill="1" applyBorder="1" applyAlignment="1" applyProtection="1">
      <alignment horizontal="right" vertical="center" wrapText="1" indent="1"/>
    </xf>
    <xf numFmtId="165" fontId="30" fillId="0" borderId="54" xfId="1" applyNumberFormat="1" applyFont="1" applyFill="1" applyBorder="1" applyProtection="1">
      <protection locked="0"/>
    </xf>
    <xf numFmtId="165" fontId="30" fillId="0" borderId="47" xfId="1" applyNumberFormat="1" applyFont="1" applyFill="1" applyBorder="1" applyProtection="1">
      <protection locked="0"/>
    </xf>
    <xf numFmtId="165" fontId="30" fillId="0" borderId="42" xfId="1" applyNumberFormat="1" applyFont="1" applyFill="1" applyBorder="1" applyProtection="1">
      <protection locked="0"/>
    </xf>
    <xf numFmtId="0" fontId="30" fillId="0" borderId="3" xfId="4" applyFont="1" applyFill="1" applyBorder="1" applyProtection="1"/>
    <xf numFmtId="0" fontId="8" fillId="0" borderId="4" xfId="0" applyFont="1" applyFill="1" applyBorder="1" applyAlignment="1" applyProtection="1">
      <alignment horizontal="center" vertical="center"/>
    </xf>
    <xf numFmtId="0" fontId="8" fillId="0" borderId="27" xfId="0" applyFont="1" applyFill="1" applyBorder="1" applyAlignment="1" applyProtection="1">
      <alignment horizontal="center" vertical="center"/>
    </xf>
    <xf numFmtId="0" fontId="8" fillId="0" borderId="37" xfId="0" quotePrefix="1" applyFont="1" applyFill="1" applyBorder="1" applyAlignment="1" applyProtection="1">
      <alignment horizontal="right" vertical="center" indent="1"/>
    </xf>
    <xf numFmtId="0" fontId="8" fillId="0" borderId="29" xfId="0" applyFont="1" applyFill="1" applyBorder="1" applyAlignment="1" applyProtection="1">
      <alignment horizontal="right" vertical="center" wrapText="1" indent="1"/>
    </xf>
    <xf numFmtId="164" fontId="8" fillId="0" borderId="42" xfId="0" applyNumberFormat="1" applyFont="1" applyFill="1" applyBorder="1" applyAlignment="1" applyProtection="1">
      <alignment horizontal="right" vertical="center" wrapText="1" indent="1"/>
    </xf>
    <xf numFmtId="164" fontId="22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6" xfId="0" applyNumberFormat="1" applyFont="1" applyFill="1" applyBorder="1" applyAlignment="1" applyProtection="1">
      <alignment horizontal="right" vertical="center" wrapText="1" indent="1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horizontal="right" vertical="center" wrapText="1" indent="1"/>
    </xf>
    <xf numFmtId="164" fontId="20" fillId="0" borderId="36" xfId="0" applyNumberFormat="1" applyFont="1" applyFill="1" applyBorder="1" applyAlignment="1" applyProtection="1">
      <alignment horizontal="right" vertical="center" wrapText="1" indent="1"/>
    </xf>
    <xf numFmtId="164" fontId="20" fillId="0" borderId="17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right" vertical="center" wrapText="1" indent="1"/>
    </xf>
    <xf numFmtId="49" fontId="8" fillId="0" borderId="37" xfId="0" applyNumberFormat="1" applyFont="1" applyFill="1" applyBorder="1" applyAlignment="1" applyProtection="1">
      <alignment horizontal="right" vertical="center"/>
    </xf>
    <xf numFmtId="49" fontId="8" fillId="0" borderId="55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7" fillId="0" borderId="56" xfId="4" applyFont="1" applyFill="1" applyBorder="1" applyAlignment="1" applyProtection="1">
      <alignment horizontal="center" vertical="center" wrapText="1"/>
    </xf>
    <xf numFmtId="0" fontId="7" fillId="0" borderId="56" xfId="4" applyFont="1" applyFill="1" applyBorder="1" applyAlignment="1" applyProtection="1">
      <alignment vertical="center" wrapText="1"/>
    </xf>
    <xf numFmtId="164" fontId="7" fillId="0" borderId="56" xfId="4" applyNumberFormat="1" applyFont="1" applyFill="1" applyBorder="1" applyAlignment="1" applyProtection="1">
      <alignment horizontal="right" vertical="center" wrapText="1" indent="1"/>
    </xf>
    <xf numFmtId="0" fontId="22" fillId="0" borderId="56" xfId="4" applyFont="1" applyFill="1" applyBorder="1" applyAlignment="1" applyProtection="1">
      <alignment horizontal="right" vertical="center" wrapText="1" indent="1"/>
      <protection locked="0"/>
    </xf>
    <xf numFmtId="164" fontId="30" fillId="0" borderId="56" xfId="4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Alignment="1">
      <alignment horizontal="center" wrapText="1"/>
    </xf>
    <xf numFmtId="0" fontId="26" fillId="0" borderId="29" xfId="0" applyFont="1" applyFill="1" applyBorder="1" applyAlignment="1" applyProtection="1">
      <alignment vertical="center" wrapText="1"/>
    </xf>
    <xf numFmtId="0" fontId="46" fillId="0" borderId="0" xfId="0" applyFont="1" applyFill="1" applyBorder="1" applyAlignment="1" applyProtection="1">
      <alignment horizontal="right"/>
    </xf>
    <xf numFmtId="0" fontId="26" fillId="0" borderId="19" xfId="0" applyFont="1" applyBorder="1" applyAlignment="1" applyProtection="1">
      <alignment horizontal="left" vertical="center" wrapText="1" indent="1"/>
    </xf>
    <xf numFmtId="0" fontId="12" fillId="0" borderId="0" xfId="4" applyFont="1" applyFill="1" applyProtection="1"/>
    <xf numFmtId="0" fontId="12" fillId="0" borderId="0" xfId="4" applyFont="1" applyFill="1" applyAlignment="1" applyProtection="1">
      <alignment horizontal="right" vertical="center" indent="1"/>
    </xf>
    <xf numFmtId="0" fontId="12" fillId="0" borderId="0" xfId="4" applyFont="1" applyFill="1"/>
    <xf numFmtId="0" fontId="12" fillId="0" borderId="0" xfId="4" applyFont="1" applyFill="1" applyAlignment="1">
      <alignment horizontal="right" vertical="center" indent="1"/>
    </xf>
    <xf numFmtId="0" fontId="41" fillId="0" borderId="2" xfId="0" applyFont="1" applyBorder="1" applyAlignment="1">
      <alignment horizontal="justify" wrapText="1"/>
    </xf>
    <xf numFmtId="0" fontId="41" fillId="0" borderId="2" xfId="0" applyFont="1" applyBorder="1" applyAlignment="1">
      <alignment wrapText="1"/>
    </xf>
    <xf numFmtId="0" fontId="41" fillId="0" borderId="27" xfId="0" applyFont="1" applyBorder="1" applyAlignment="1">
      <alignment wrapText="1"/>
    </xf>
    <xf numFmtId="0" fontId="47" fillId="0" borderId="0" xfId="0" applyFont="1" applyFill="1" applyAlignment="1" applyProtection="1">
      <alignment horizontal="left" vertical="center" wrapText="1"/>
    </xf>
    <xf numFmtId="0" fontId="47" fillId="0" borderId="0" xfId="0" applyFont="1" applyFill="1" applyAlignment="1" applyProtection="1">
      <alignment vertical="center" wrapText="1"/>
    </xf>
    <xf numFmtId="0" fontId="47" fillId="0" borderId="0" xfId="0" applyFont="1" applyFill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4" fontId="0" fillId="0" borderId="51" xfId="0" applyNumberFormat="1" applyFill="1" applyBorder="1" applyAlignment="1" applyProtection="1">
      <alignment horizontal="left" vertical="center" wrapText="1" indent="1"/>
    </xf>
    <xf numFmtId="164" fontId="22" fillId="0" borderId="7" xfId="0" applyNumberFormat="1" applyFont="1" applyFill="1" applyBorder="1" applyAlignment="1" applyProtection="1">
      <alignment horizontal="left" vertical="center" wrapText="1" indent="1"/>
    </xf>
    <xf numFmtId="164" fontId="22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6" xfId="4" applyNumberFormat="1" applyFont="1" applyFill="1" applyBorder="1" applyAlignment="1" applyProtection="1">
      <alignment horizontal="right" vertical="center" wrapText="1" indent="1"/>
    </xf>
    <xf numFmtId="164" fontId="20" fillId="0" borderId="14" xfId="4" applyNumberFormat="1" applyFont="1" applyFill="1" applyBorder="1" applyAlignment="1" applyProtection="1">
      <alignment horizontal="right" vertical="center" wrapText="1" indent="1"/>
    </xf>
    <xf numFmtId="164" fontId="22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6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1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4" applyNumberFormat="1" applyFont="1" applyFill="1" applyBorder="1" applyAlignment="1" applyProtection="1">
      <alignment horizontal="right" vertical="center" wrapText="1" indent="1"/>
    </xf>
    <xf numFmtId="0" fontId="8" fillId="0" borderId="43" xfId="4" applyFont="1" applyFill="1" applyBorder="1" applyAlignment="1" applyProtection="1">
      <alignment horizontal="center" vertical="center" wrapText="1"/>
    </xf>
    <xf numFmtId="164" fontId="27" fillId="0" borderId="58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59" xfId="0" applyFont="1" applyFill="1" applyBorder="1" applyAlignment="1" applyProtection="1">
      <alignment horizontal="center" vertical="center" wrapText="1"/>
    </xf>
    <xf numFmtId="0" fontId="8" fillId="0" borderId="44" xfId="0" applyFont="1" applyFill="1" applyBorder="1" applyAlignment="1" applyProtection="1">
      <alignment horizontal="center" vertical="center" wrapText="1"/>
    </xf>
    <xf numFmtId="0" fontId="20" fillId="0" borderId="15" xfId="4" applyFont="1" applyFill="1" applyBorder="1" applyAlignment="1" applyProtection="1">
      <alignment horizontal="center" vertical="center" wrapText="1"/>
    </xf>
    <xf numFmtId="0" fontId="20" fillId="0" borderId="16" xfId="4" applyFont="1" applyFill="1" applyBorder="1" applyAlignment="1" applyProtection="1">
      <alignment horizontal="center" vertical="center" wrapText="1"/>
    </xf>
    <xf numFmtId="0" fontId="20" fillId="0" borderId="29" xfId="4" applyFont="1" applyFill="1" applyBorder="1" applyAlignment="1" applyProtection="1">
      <alignment horizontal="center" vertical="center" wrapText="1"/>
    </xf>
    <xf numFmtId="164" fontId="22" fillId="0" borderId="26" xfId="4" applyNumberFormat="1" applyFont="1" applyFill="1" applyBorder="1" applyAlignment="1" applyProtection="1">
      <alignment horizontal="right" vertical="center" wrapText="1" indent="1"/>
    </xf>
    <xf numFmtId="0" fontId="22" fillId="0" borderId="3" xfId="4" applyFont="1" applyFill="1" applyBorder="1" applyAlignment="1" applyProtection="1">
      <alignment horizontal="left" vertical="center" wrapText="1" indent="6"/>
    </xf>
    <xf numFmtId="0" fontId="12" fillId="0" borderId="0" xfId="4" applyFill="1" applyProtection="1"/>
    <xf numFmtId="0" fontId="22" fillId="0" borderId="0" xfId="4" applyFont="1" applyFill="1" applyProtection="1"/>
    <xf numFmtId="0" fontId="15" fillId="0" borderId="0" xfId="4" applyFont="1" applyFill="1" applyProtection="1"/>
    <xf numFmtId="0" fontId="27" fillId="0" borderId="3" xfId="0" applyFont="1" applyBorder="1" applyAlignment="1" applyProtection="1">
      <alignment horizontal="left" wrapText="1" indent="1"/>
    </xf>
    <xf numFmtId="0" fontId="27" fillId="0" borderId="2" xfId="0" applyFont="1" applyBorder="1" applyAlignment="1" applyProtection="1">
      <alignment horizontal="left" wrapText="1" indent="1"/>
    </xf>
    <xf numFmtId="0" fontId="27" fillId="0" borderId="6" xfId="0" applyFont="1" applyBorder="1" applyAlignment="1" applyProtection="1">
      <alignment horizontal="left" wrapText="1" indent="1"/>
    </xf>
    <xf numFmtId="0" fontId="27" fillId="0" borderId="6" xfId="0" applyFont="1" applyBorder="1" applyAlignment="1" applyProtection="1">
      <alignment wrapText="1"/>
    </xf>
    <xf numFmtId="0" fontId="27" fillId="0" borderId="9" xfId="0" applyFont="1" applyBorder="1" applyAlignment="1" applyProtection="1">
      <alignment wrapText="1"/>
    </xf>
    <xf numFmtId="0" fontId="27" fillId="0" borderId="8" xfId="0" applyFont="1" applyBorder="1" applyAlignment="1" applyProtection="1">
      <alignment wrapText="1"/>
    </xf>
    <xf numFmtId="0" fontId="27" fillId="0" borderId="10" xfId="0" applyFont="1" applyBorder="1" applyAlignment="1" applyProtection="1">
      <alignment wrapText="1"/>
    </xf>
    <xf numFmtId="0" fontId="28" fillId="0" borderId="14" xfId="0" applyFont="1" applyBorder="1" applyAlignment="1" applyProtection="1">
      <alignment wrapText="1"/>
    </xf>
    <xf numFmtId="0" fontId="28" fillId="0" borderId="19" xfId="0" applyFont="1" applyBorder="1" applyAlignment="1" applyProtection="1">
      <alignment wrapText="1"/>
    </xf>
    <xf numFmtId="0" fontId="12" fillId="0" borderId="0" xfId="4" applyFill="1" applyAlignment="1" applyProtection="1"/>
    <xf numFmtId="164" fontId="26" fillId="0" borderId="17" xfId="0" quotePrefix="1" applyNumberFormat="1" applyFont="1" applyBorder="1" applyAlignment="1" applyProtection="1">
      <alignment horizontal="right" vertical="center" wrapText="1" indent="1"/>
    </xf>
    <xf numFmtId="0" fontId="25" fillId="0" borderId="0" xfId="4" applyFont="1" applyFill="1" applyProtection="1"/>
    <xf numFmtId="0" fontId="24" fillId="0" borderId="0" xfId="4" applyFont="1" applyFill="1" applyProtection="1"/>
    <xf numFmtId="0" fontId="12" fillId="0" borderId="0" xfId="4" applyFill="1" applyBorder="1" applyProtection="1"/>
    <xf numFmtId="164" fontId="3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30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2" fillId="0" borderId="9" xfId="4" applyNumberFormat="1" applyFont="1" applyFill="1" applyBorder="1" applyAlignment="1" applyProtection="1">
      <alignment horizontal="center" vertical="center" wrapText="1"/>
    </xf>
    <xf numFmtId="49" fontId="22" fillId="0" borderId="8" xfId="4" applyNumberFormat="1" applyFont="1" applyFill="1" applyBorder="1" applyAlignment="1" applyProtection="1">
      <alignment horizontal="center" vertical="center" wrapText="1"/>
    </xf>
    <xf numFmtId="49" fontId="22" fillId="0" borderId="10" xfId="4" applyNumberFormat="1" applyFont="1" applyFill="1" applyBorder="1" applyAlignment="1" applyProtection="1">
      <alignment horizontal="center" vertical="center" wrapText="1"/>
    </xf>
    <xf numFmtId="0" fontId="28" fillId="0" borderId="13" xfId="0" applyFont="1" applyBorder="1" applyAlignment="1" applyProtection="1">
      <alignment horizontal="center" wrapText="1"/>
    </xf>
    <xf numFmtId="0" fontId="27" fillId="0" borderId="9" xfId="0" applyFont="1" applyBorder="1" applyAlignment="1" applyProtection="1">
      <alignment horizontal="center" wrapText="1"/>
    </xf>
    <xf numFmtId="0" fontId="27" fillId="0" borderId="8" xfId="0" applyFont="1" applyBorder="1" applyAlignment="1" applyProtection="1">
      <alignment horizontal="center" wrapText="1"/>
    </xf>
    <xf numFmtId="0" fontId="27" fillId="0" borderId="10" xfId="0" applyFont="1" applyBorder="1" applyAlignment="1" applyProtection="1">
      <alignment horizontal="center" wrapText="1"/>
    </xf>
    <xf numFmtId="0" fontId="28" fillId="0" borderId="18" xfId="0" applyFont="1" applyBorder="1" applyAlignment="1" applyProtection="1">
      <alignment horizontal="center" wrapText="1"/>
    </xf>
    <xf numFmtId="49" fontId="22" fillId="0" borderId="11" xfId="4" applyNumberFormat="1" applyFont="1" applyFill="1" applyBorder="1" applyAlignment="1" applyProtection="1">
      <alignment horizontal="center" vertical="center" wrapText="1"/>
    </xf>
    <xf numFmtId="49" fontId="22" fillId="0" borderId="7" xfId="4" applyNumberFormat="1" applyFont="1" applyFill="1" applyBorder="1" applyAlignment="1" applyProtection="1">
      <alignment horizontal="center" vertical="center" wrapText="1"/>
    </xf>
    <xf numFmtId="49" fontId="22" fillId="0" borderId="12" xfId="4" applyNumberFormat="1" applyFont="1" applyFill="1" applyBorder="1" applyAlignment="1" applyProtection="1">
      <alignment horizontal="center" vertical="center" wrapText="1"/>
    </xf>
    <xf numFmtId="0" fontId="28" fillId="0" borderId="18" xfId="0" applyFont="1" applyBorder="1" applyAlignment="1" applyProtection="1">
      <alignment horizontal="center" vertical="center" wrapText="1"/>
    </xf>
    <xf numFmtId="164" fontId="29" fillId="0" borderId="36" xfId="4" applyNumberFormat="1" applyFont="1" applyFill="1" applyBorder="1" applyAlignment="1" applyProtection="1">
      <alignment horizontal="right" vertical="center" wrapText="1" indent="1"/>
    </xf>
    <xf numFmtId="0" fontId="20" fillId="0" borderId="36" xfId="4" applyFont="1" applyFill="1" applyBorder="1" applyAlignment="1" applyProtection="1">
      <alignment horizontal="center" vertical="center" wrapText="1"/>
    </xf>
    <xf numFmtId="0" fontId="8" fillId="0" borderId="39" xfId="0" applyFont="1" applyFill="1" applyBorder="1" applyAlignment="1" applyProtection="1">
      <alignment horizontal="center" vertical="center" wrapText="1"/>
    </xf>
    <xf numFmtId="49" fontId="30" fillId="0" borderId="11" xfId="0" applyNumberFormat="1" applyFont="1" applyFill="1" applyBorder="1" applyAlignment="1" applyProtection="1">
      <alignment horizontal="center" vertical="center" wrapText="1"/>
    </xf>
    <xf numFmtId="49" fontId="30" fillId="0" borderId="8" xfId="0" applyNumberFormat="1" applyFont="1" applyFill="1" applyBorder="1" applyAlignment="1" applyProtection="1">
      <alignment horizontal="center" vertical="center" wrapText="1"/>
    </xf>
    <xf numFmtId="49" fontId="30" fillId="0" borderId="9" xfId="0" applyNumberFormat="1" applyFont="1" applyFill="1" applyBorder="1" applyAlignment="1" applyProtection="1">
      <alignment horizontal="center" vertical="center" wrapText="1"/>
    </xf>
    <xf numFmtId="0" fontId="30" fillId="0" borderId="3" xfId="4" applyFont="1" applyFill="1" applyBorder="1" applyAlignment="1" applyProtection="1">
      <alignment horizontal="left" vertical="center" wrapText="1" indent="1"/>
    </xf>
    <xf numFmtId="0" fontId="30" fillId="0" borderId="2" xfId="4" applyFont="1" applyFill="1" applyBorder="1" applyAlignment="1" applyProtection="1">
      <alignment horizontal="left" vertical="center" wrapText="1" indent="1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30" fillId="0" borderId="26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7" xfId="4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" xfId="4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3" xfId="0" applyFont="1" applyBorder="1" applyAlignment="1" applyProtection="1">
      <alignment vertical="center" wrapText="1"/>
    </xf>
    <xf numFmtId="0" fontId="28" fillId="0" borderId="18" xfId="0" applyFont="1" applyBorder="1" applyAlignment="1" applyProtection="1">
      <alignment vertical="center" wrapText="1"/>
    </xf>
    <xf numFmtId="164" fontId="20" fillId="0" borderId="14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6" xfId="4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13" xfId="4" applyFont="1" applyFill="1" applyBorder="1" applyAlignment="1">
      <alignment horizontal="center" vertical="center"/>
    </xf>
    <xf numFmtId="0" fontId="36" fillId="0" borderId="0" xfId="4" applyFont="1" applyFill="1"/>
    <xf numFmtId="0" fontId="29" fillId="0" borderId="13" xfId="4" applyFont="1" applyFill="1" applyBorder="1" applyAlignment="1" applyProtection="1">
      <alignment horizontal="center" vertical="center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/>
    </xf>
    <xf numFmtId="164" fontId="5" fillId="0" borderId="0" xfId="0" applyNumberFormat="1" applyFont="1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 wrapText="1"/>
    </xf>
    <xf numFmtId="0" fontId="22" fillId="0" borderId="1" xfId="5" applyFont="1" applyFill="1" applyBorder="1" applyAlignment="1" applyProtection="1">
      <alignment horizontal="left" vertical="center" wrapText="1" indent="1"/>
    </xf>
    <xf numFmtId="166" fontId="32" fillId="0" borderId="6" xfId="4" applyNumberFormat="1" applyFont="1" applyFill="1" applyBorder="1" applyAlignment="1">
      <alignment horizontal="center" vertical="center" wrapText="1"/>
    </xf>
    <xf numFmtId="0" fontId="27" fillId="0" borderId="6" xfId="0" applyFont="1" applyBorder="1" applyAlignment="1" applyProtection="1">
      <alignment vertical="center" wrapText="1"/>
    </xf>
    <xf numFmtId="0" fontId="20" fillId="0" borderId="18" xfId="4" applyFont="1" applyFill="1" applyBorder="1" applyAlignment="1" applyProtection="1">
      <alignment horizontal="left" vertical="center" wrapText="1" indent="1"/>
    </xf>
    <xf numFmtId="0" fontId="20" fillId="0" borderId="19" xfId="4" applyFont="1" applyFill="1" applyBorder="1" applyAlignment="1" applyProtection="1">
      <alignment vertical="center" wrapText="1"/>
    </xf>
    <xf numFmtId="164" fontId="20" fillId="0" borderId="38" xfId="4" applyNumberFormat="1" applyFont="1" applyFill="1" applyBorder="1" applyAlignment="1" applyProtection="1">
      <alignment horizontal="right" vertical="center" wrapText="1" indent="1"/>
    </xf>
    <xf numFmtId="0" fontId="22" fillId="0" borderId="27" xfId="4" applyFont="1" applyFill="1" applyBorder="1" applyAlignment="1" applyProtection="1">
      <alignment horizontal="left" vertical="center" wrapText="1" indent="7"/>
    </xf>
    <xf numFmtId="164" fontId="28" fillId="0" borderId="17" xfId="0" applyNumberFormat="1" applyFont="1" applyBorder="1" applyAlignment="1" applyProtection="1">
      <alignment horizontal="right" vertical="center" wrapText="1" indent="1"/>
      <protection locked="0"/>
    </xf>
    <xf numFmtId="0" fontId="20" fillId="0" borderId="13" xfId="4" applyFont="1" applyFill="1" applyBorder="1" applyAlignment="1" applyProtection="1">
      <alignment horizontal="left" vertical="center" wrapText="1"/>
    </xf>
    <xf numFmtId="164" fontId="34" fillId="0" borderId="1" xfId="0" applyNumberFormat="1" applyFont="1" applyFill="1" applyBorder="1" applyAlignment="1" applyProtection="1">
      <alignment horizontal="right" vertical="center" wrapText="1" indent="1"/>
    </xf>
    <xf numFmtId="49" fontId="8" fillId="0" borderId="55" xfId="0" applyNumberFormat="1" applyFont="1" applyFill="1" applyBorder="1" applyAlignment="1" applyProtection="1">
      <alignment horizontal="right" vertical="center" indent="1"/>
    </xf>
    <xf numFmtId="49" fontId="29" fillId="0" borderId="13" xfId="4" applyNumberFormat="1" applyFont="1" applyFill="1" applyBorder="1" applyAlignment="1" applyProtection="1">
      <alignment horizontal="center" vertical="center" wrapText="1"/>
    </xf>
    <xf numFmtId="164" fontId="20" fillId="0" borderId="60" xfId="4" applyNumberFormat="1" applyFont="1" applyFill="1" applyBorder="1" applyAlignment="1" applyProtection="1">
      <alignment horizontal="right" vertical="center" wrapText="1" indent="1"/>
    </xf>
    <xf numFmtId="164" fontId="22" fillId="0" borderId="54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1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55" xfId="4" applyNumberFormat="1" applyFont="1" applyFill="1" applyBorder="1" applyAlignment="1" applyProtection="1">
      <alignment horizontal="right" vertical="center" wrapText="1" indent="1"/>
    </xf>
    <xf numFmtId="164" fontId="28" fillId="0" borderId="36" xfId="0" applyNumberFormat="1" applyFont="1" applyBorder="1" applyAlignment="1" applyProtection="1">
      <alignment horizontal="right" vertical="center" wrapText="1" indent="1"/>
    </xf>
    <xf numFmtId="164" fontId="28" fillId="0" borderId="36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36" xfId="0" quotePrefix="1" applyNumberFormat="1" applyFont="1" applyBorder="1" applyAlignment="1" applyProtection="1">
      <alignment horizontal="right" vertical="center" wrapText="1" indent="1"/>
    </xf>
    <xf numFmtId="164" fontId="22" fillId="0" borderId="4" xfId="4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7" xfId="4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4" applyNumberFormat="1" applyFont="1" applyFill="1" applyBorder="1" applyAlignment="1" applyProtection="1">
      <alignment horizontal="right" vertical="center" wrapText="1" indent="1"/>
    </xf>
    <xf numFmtId="164" fontId="28" fillId="0" borderId="14" xfId="0" applyNumberFormat="1" applyFont="1" applyBorder="1" applyAlignment="1" applyProtection="1">
      <alignment horizontal="right" vertical="center" wrapText="1" indent="1"/>
    </xf>
    <xf numFmtId="164" fontId="28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14" xfId="0" quotePrefix="1" applyNumberFormat="1" applyFont="1" applyBorder="1" applyAlignment="1" applyProtection="1">
      <alignment horizontal="right" vertical="center" wrapText="1" indent="1"/>
    </xf>
    <xf numFmtId="0" fontId="20" fillId="0" borderId="60" xfId="4" applyFont="1" applyFill="1" applyBorder="1" applyAlignment="1" applyProtection="1">
      <alignment horizontal="center" vertical="center" wrapText="1"/>
    </xf>
    <xf numFmtId="0" fontId="29" fillId="0" borderId="19" xfId="4" applyFont="1" applyFill="1" applyBorder="1" applyAlignment="1" applyProtection="1">
      <alignment vertical="center" wrapText="1"/>
    </xf>
    <xf numFmtId="164" fontId="29" fillId="0" borderId="19" xfId="4" applyNumberFormat="1" applyFont="1" applyFill="1" applyBorder="1" applyAlignment="1" applyProtection="1">
      <alignment horizontal="right" vertical="center" wrapText="1" indent="1"/>
    </xf>
    <xf numFmtId="164" fontId="29" fillId="0" borderId="55" xfId="4" applyNumberFormat="1" applyFont="1" applyFill="1" applyBorder="1" applyAlignment="1" applyProtection="1">
      <alignment horizontal="right" vertical="center" wrapText="1" indent="1"/>
    </xf>
    <xf numFmtId="0" fontId="22" fillId="0" borderId="56" xfId="4" applyFont="1" applyFill="1" applyBorder="1" applyAlignment="1" applyProtection="1">
      <alignment horizontal="right" vertical="center" wrapText="1" indent="1"/>
    </xf>
    <xf numFmtId="164" fontId="30" fillId="0" borderId="56" xfId="4" applyNumberFormat="1" applyFont="1" applyFill="1" applyBorder="1" applyAlignment="1" applyProtection="1">
      <alignment horizontal="right" vertical="center" wrapText="1" indent="1"/>
    </xf>
    <xf numFmtId="0" fontId="15" fillId="0" borderId="0" xfId="4" applyFont="1" applyFill="1" applyBorder="1" applyProtection="1"/>
    <xf numFmtId="164" fontId="29" fillId="0" borderId="14" xfId="4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6" xfId="4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4" fontId="26" fillId="0" borderId="36" xfId="0" quotePrefix="1" applyNumberFormat="1" applyFont="1" applyBorder="1" applyAlignment="1" applyProtection="1">
      <alignment horizontal="right" vertical="center" wrapText="1" indent="1"/>
      <protection locked="0"/>
    </xf>
    <xf numFmtId="0" fontId="27" fillId="0" borderId="6" xfId="0" applyFont="1" applyBorder="1" applyAlignment="1" applyProtection="1">
      <alignment horizontal="left" indent="1"/>
    </xf>
    <xf numFmtId="0" fontId="29" fillId="0" borderId="14" xfId="4" applyFont="1" applyFill="1" applyBorder="1" applyAlignment="1" applyProtection="1">
      <alignment horizontal="center" vertical="center"/>
    </xf>
    <xf numFmtId="0" fontId="29" fillId="0" borderId="17" xfId="4" applyFont="1" applyFill="1" applyBorder="1" applyAlignment="1" applyProtection="1">
      <alignment horizontal="center" vertical="center"/>
    </xf>
    <xf numFmtId="164" fontId="8" fillId="0" borderId="17" xfId="0" applyNumberFormat="1" applyFont="1" applyFill="1" applyBorder="1" applyAlignment="1" applyProtection="1">
      <alignment horizontal="center" wrapText="1"/>
    </xf>
    <xf numFmtId="164" fontId="29" fillId="0" borderId="38" xfId="0" applyNumberFormat="1" applyFont="1" applyFill="1" applyBorder="1" applyAlignment="1" applyProtection="1">
      <alignment horizontal="center" vertical="center" wrapText="1"/>
    </xf>
    <xf numFmtId="164" fontId="20" fillId="0" borderId="38" xfId="0" applyNumberFormat="1" applyFont="1" applyFill="1" applyBorder="1" applyAlignment="1" applyProtection="1">
      <alignment horizontal="center" vertical="center" wrapText="1"/>
    </xf>
    <xf numFmtId="0" fontId="48" fillId="0" borderId="0" xfId="0" applyFont="1" applyFill="1" applyAlignment="1" applyProtection="1">
      <alignment horizontal="right"/>
    </xf>
    <xf numFmtId="165" fontId="49" fillId="0" borderId="3" xfId="1" applyNumberFormat="1" applyFont="1" applyFill="1" applyBorder="1" applyProtection="1">
      <protection locked="0"/>
    </xf>
    <xf numFmtId="165" fontId="49" fillId="0" borderId="26" xfId="1" applyNumberFormat="1" applyFont="1" applyFill="1" applyBorder="1"/>
    <xf numFmtId="165" fontId="49" fillId="0" borderId="2" xfId="1" applyNumberFormat="1" applyFont="1" applyFill="1" applyBorder="1" applyProtection="1">
      <protection locked="0"/>
    </xf>
    <xf numFmtId="165" fontId="49" fillId="0" borderId="20" xfId="1" applyNumberFormat="1" applyFont="1" applyFill="1" applyBorder="1"/>
    <xf numFmtId="165" fontId="49" fillId="0" borderId="6" xfId="1" applyNumberFormat="1" applyFont="1" applyFill="1" applyBorder="1" applyProtection="1">
      <protection locked="0"/>
    </xf>
    <xf numFmtId="165" fontId="50" fillId="0" borderId="14" xfId="4" applyNumberFormat="1" applyFont="1" applyFill="1" applyBorder="1"/>
    <xf numFmtId="165" fontId="50" fillId="0" borderId="17" xfId="4" applyNumberFormat="1" applyFont="1" applyFill="1" applyBorder="1"/>
    <xf numFmtId="49" fontId="49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9" fillId="0" borderId="22" xfId="0" applyNumberFormat="1" applyFont="1" applyFill="1" applyBorder="1" applyAlignment="1" applyProtection="1">
      <alignment vertical="center" wrapText="1"/>
    </xf>
    <xf numFmtId="164" fontId="49" fillId="0" borderId="13" xfId="0" applyNumberFormat="1" applyFont="1" applyFill="1" applyBorder="1" applyAlignment="1" applyProtection="1">
      <alignment vertical="center" wrapText="1"/>
    </xf>
    <xf numFmtId="164" fontId="49" fillId="0" borderId="14" xfId="0" applyNumberFormat="1" applyFont="1" applyFill="1" applyBorder="1" applyAlignment="1" applyProtection="1">
      <alignment vertical="center" wrapText="1"/>
    </xf>
    <xf numFmtId="164" fontId="49" fillId="0" borderId="17" xfId="0" applyNumberFormat="1" applyFont="1" applyFill="1" applyBorder="1" applyAlignment="1" applyProtection="1">
      <alignment vertical="center" wrapText="1"/>
    </xf>
    <xf numFmtId="49" fontId="49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9" fillId="0" borderId="23" xfId="0" applyNumberFormat="1" applyFont="1" applyFill="1" applyBorder="1" applyAlignment="1" applyProtection="1">
      <alignment vertical="center" wrapText="1"/>
      <protection locked="0"/>
    </xf>
    <xf numFmtId="164" fontId="49" fillId="0" borderId="8" xfId="0" applyNumberFormat="1" applyFont="1" applyFill="1" applyBorder="1" applyAlignment="1" applyProtection="1">
      <alignment vertical="center" wrapText="1"/>
      <protection locked="0"/>
    </xf>
    <xf numFmtId="164" fontId="49" fillId="0" borderId="2" xfId="0" applyNumberFormat="1" applyFont="1" applyFill="1" applyBorder="1" applyAlignment="1" applyProtection="1">
      <alignment vertical="center" wrapText="1"/>
      <protection locked="0"/>
    </xf>
    <xf numFmtId="164" fontId="49" fillId="0" borderId="20" xfId="0" applyNumberFormat="1" applyFont="1" applyFill="1" applyBorder="1" applyAlignment="1" applyProtection="1">
      <alignment vertical="center" wrapText="1"/>
      <protection locked="0"/>
    </xf>
    <xf numFmtId="49" fontId="4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49" fillId="0" borderId="24" xfId="0" applyNumberFormat="1" applyFont="1" applyFill="1" applyBorder="1" applyAlignment="1" applyProtection="1">
      <alignment vertical="center" wrapText="1"/>
      <protection locked="0"/>
    </xf>
    <xf numFmtId="164" fontId="49" fillId="0" borderId="10" xfId="0" applyNumberFormat="1" applyFont="1" applyFill="1" applyBorder="1" applyAlignment="1" applyProtection="1">
      <alignment vertical="center" wrapText="1"/>
      <protection locked="0"/>
    </xf>
    <xf numFmtId="164" fontId="49" fillId="0" borderId="6" xfId="0" applyNumberFormat="1" applyFont="1" applyFill="1" applyBorder="1" applyAlignment="1" applyProtection="1">
      <alignment vertical="center" wrapText="1"/>
      <protection locked="0"/>
    </xf>
    <xf numFmtId="164" fontId="49" fillId="0" borderId="21" xfId="0" applyNumberFormat="1" applyFont="1" applyFill="1" applyBorder="1" applyAlignment="1" applyProtection="1">
      <alignment vertical="center" wrapText="1"/>
      <protection locked="0"/>
    </xf>
    <xf numFmtId="49" fontId="49" fillId="0" borderId="57" xfId="0" applyNumberFormat="1" applyFont="1" applyFill="1" applyBorder="1" applyAlignment="1" applyProtection="1">
      <alignment horizontal="center" vertical="center" wrapText="1"/>
      <protection locked="0"/>
    </xf>
    <xf numFmtId="164" fontId="49" fillId="0" borderId="51" xfId="0" applyNumberFormat="1" applyFont="1" applyFill="1" applyBorder="1" applyAlignment="1" applyProtection="1">
      <alignment vertical="center" wrapText="1"/>
      <protection locked="0"/>
    </xf>
    <xf numFmtId="164" fontId="49" fillId="0" borderId="7" xfId="0" applyNumberFormat="1" applyFont="1" applyFill="1" applyBorder="1" applyAlignment="1" applyProtection="1">
      <alignment vertical="center" wrapText="1"/>
      <protection locked="0"/>
    </xf>
    <xf numFmtId="164" fontId="49" fillId="0" borderId="1" xfId="0" applyNumberFormat="1" applyFont="1" applyFill="1" applyBorder="1" applyAlignment="1" applyProtection="1">
      <alignment vertical="center" wrapText="1"/>
      <protection locked="0"/>
    </xf>
    <xf numFmtId="164" fontId="49" fillId="0" borderId="30" xfId="0" applyNumberFormat="1" applyFont="1" applyFill="1" applyBorder="1" applyAlignment="1" applyProtection="1">
      <alignment vertical="center" wrapText="1"/>
      <protection locked="0"/>
    </xf>
    <xf numFmtId="164" fontId="49" fillId="2" borderId="50" xfId="0" applyNumberFormat="1" applyFont="1" applyFill="1" applyBorder="1" applyAlignment="1" applyProtection="1">
      <alignment horizontal="left" vertical="center" wrapText="1" indent="2"/>
    </xf>
    <xf numFmtId="164" fontId="51" fillId="0" borderId="1" xfId="5" applyNumberFormat="1" applyFont="1" applyFill="1" applyBorder="1" applyAlignment="1" applyProtection="1">
      <alignment vertical="center"/>
      <protection locked="0"/>
    </xf>
    <xf numFmtId="164" fontId="51" fillId="0" borderId="2" xfId="5" applyNumberFormat="1" applyFont="1" applyFill="1" applyBorder="1" applyAlignment="1" applyProtection="1">
      <alignment vertical="center"/>
      <protection locked="0"/>
    </xf>
    <xf numFmtId="164" fontId="51" fillId="0" borderId="3" xfId="5" applyNumberFormat="1" applyFont="1" applyFill="1" applyBorder="1" applyAlignment="1" applyProtection="1">
      <alignment vertical="center"/>
      <protection locked="0"/>
    </xf>
    <xf numFmtId="164" fontId="52" fillId="0" borderId="14" xfId="5" applyNumberFormat="1" applyFont="1" applyFill="1" applyBorder="1" applyAlignment="1" applyProtection="1">
      <alignment vertical="center"/>
    </xf>
    <xf numFmtId="164" fontId="52" fillId="0" borderId="14" xfId="5" applyNumberFormat="1" applyFont="1" applyFill="1" applyBorder="1" applyProtection="1"/>
    <xf numFmtId="0" fontId="53" fillId="0" borderId="0" xfId="0" applyFont="1" applyAlignment="1" applyProtection="1">
      <alignment horizontal="right" vertical="top"/>
      <protection locked="0"/>
    </xf>
    <xf numFmtId="0" fontId="53" fillId="0" borderId="0" xfId="0" applyFont="1" applyAlignment="1" applyProtection="1">
      <alignment horizontal="right" vertical="top"/>
    </xf>
    <xf numFmtId="0" fontId="16" fillId="0" borderId="0" xfId="0" applyFont="1" applyFill="1" applyBorder="1" applyAlignment="1" applyProtection="1">
      <alignment horizontal="center" vertical="center"/>
    </xf>
    <xf numFmtId="0" fontId="28" fillId="0" borderId="31" xfId="0" applyFont="1" applyFill="1" applyBorder="1" applyAlignment="1" applyProtection="1">
      <alignment horizontal="left" vertical="center" wrapText="1"/>
      <protection locked="0"/>
    </xf>
    <xf numFmtId="164" fontId="28" fillId="0" borderId="58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32" xfId="0" applyFont="1" applyFill="1" applyBorder="1" applyAlignment="1" applyProtection="1">
      <alignment horizontal="left" vertical="center" wrapText="1"/>
      <protection locked="0"/>
    </xf>
    <xf numFmtId="164" fontId="0" fillId="0" borderId="0" xfId="0" applyNumberFormat="1" applyFill="1"/>
    <xf numFmtId="0" fontId="32" fillId="0" borderId="0" xfId="0" applyFont="1" applyFill="1"/>
    <xf numFmtId="0" fontId="0" fillId="0" borderId="0" xfId="0" applyFont="1" applyFill="1"/>
    <xf numFmtId="164" fontId="28" fillId="3" borderId="17" xfId="0" applyNumberFormat="1" applyFont="1" applyFill="1" applyBorder="1" applyAlignment="1" applyProtection="1">
      <alignment horizontal="right" vertical="center" wrapText="1"/>
    </xf>
    <xf numFmtId="0" fontId="27" fillId="3" borderId="32" xfId="0" applyFont="1" applyFill="1" applyBorder="1" applyAlignment="1" applyProtection="1">
      <alignment horizontal="left" vertical="center" wrapText="1"/>
      <protection locked="0"/>
    </xf>
    <xf numFmtId="164" fontId="27" fillId="3" borderId="58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0" xfId="0" applyFont="1" applyFill="1" applyBorder="1" applyAlignment="1" applyProtection="1">
      <alignment vertical="center" wrapText="1"/>
    </xf>
    <xf numFmtId="164" fontId="28" fillId="0" borderId="0" xfId="0" applyNumberFormat="1" applyFont="1" applyFill="1" applyBorder="1" applyAlignment="1" applyProtection="1">
      <alignment horizontal="right" vertical="center" wrapText="1"/>
    </xf>
    <xf numFmtId="164" fontId="55" fillId="0" borderId="2" xfId="0" applyNumberFormat="1" applyFont="1" applyBorder="1" applyAlignment="1" applyProtection="1">
      <alignment horizontal="center" vertical="center" wrapText="1"/>
      <protection locked="0"/>
    </xf>
    <xf numFmtId="164" fontId="56" fillId="0" borderId="2" xfId="0" applyNumberFormat="1" applyFont="1" applyBorder="1" applyAlignment="1" applyProtection="1">
      <alignment horizontal="right" wrapText="1"/>
      <protection locked="0"/>
    </xf>
    <xf numFmtId="164" fontId="0" fillId="0" borderId="0" xfId="0" applyNumberFormat="1" applyAlignment="1">
      <alignment vertical="center" wrapText="1"/>
    </xf>
    <xf numFmtId="164" fontId="46" fillId="0" borderId="2" xfId="0" applyNumberFormat="1" applyFont="1" applyBorder="1" applyAlignment="1" applyProtection="1">
      <alignment horizontal="center" vertical="center" wrapText="1"/>
      <protection locked="0"/>
    </xf>
    <xf numFmtId="164" fontId="46" fillId="0" borderId="2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26" fillId="0" borderId="2" xfId="0" applyNumberFormat="1" applyFont="1" applyBorder="1" applyAlignment="1" applyProtection="1">
      <alignment horizontal="center" vertical="center" wrapText="1"/>
      <protection locked="0"/>
    </xf>
    <xf numFmtId="164" fontId="0" fillId="0" borderId="0" xfId="0" applyNumberFormat="1" applyAlignment="1" applyProtection="1">
      <alignment vertical="center" wrapText="1"/>
    </xf>
    <xf numFmtId="49" fontId="46" fillId="4" borderId="2" xfId="4" applyNumberFormat="1" applyFont="1" applyFill="1" applyBorder="1" applyAlignment="1" applyProtection="1">
      <alignment horizontal="left" vertical="center" wrapText="1" indent="1"/>
    </xf>
    <xf numFmtId="0" fontId="56" fillId="4" borderId="2" xfId="4" applyFont="1" applyFill="1" applyBorder="1" applyAlignment="1" applyProtection="1">
      <alignment horizontal="left" vertical="center" wrapText="1" indent="1"/>
    </xf>
    <xf numFmtId="164" fontId="56" fillId="4" borderId="2" xfId="4" applyNumberFormat="1" applyFont="1" applyFill="1" applyBorder="1" applyAlignment="1" applyProtection="1">
      <alignment horizontal="right" vertical="center" wrapText="1"/>
    </xf>
    <xf numFmtId="49" fontId="27" fillId="0" borderId="2" xfId="4" applyNumberFormat="1" applyFont="1" applyFill="1" applyBorder="1" applyAlignment="1" applyProtection="1">
      <alignment horizontal="left" vertical="center" wrapText="1" indent="1"/>
    </xf>
    <xf numFmtId="0" fontId="55" fillId="0" borderId="2" xfId="4" applyFont="1" applyFill="1" applyBorder="1" applyAlignment="1" applyProtection="1">
      <alignment horizontal="left" indent="1"/>
    </xf>
    <xf numFmtId="164" fontId="55" fillId="5" borderId="2" xfId="4" applyNumberFormat="1" applyFont="1" applyFill="1" applyBorder="1" applyAlignment="1" applyProtection="1">
      <alignment horizontal="right" vertical="center" wrapText="1"/>
      <protection locked="0"/>
    </xf>
    <xf numFmtId="0" fontId="55" fillId="0" borderId="2" xfId="0" applyFont="1" applyFill="1" applyBorder="1" applyAlignment="1">
      <alignment horizontal="left" wrapText="1" indent="1"/>
    </xf>
    <xf numFmtId="3" fontId="55" fillId="0" borderId="2" xfId="0" applyNumberFormat="1" applyFont="1" applyFill="1" applyBorder="1"/>
    <xf numFmtId="0" fontId="15" fillId="0" borderId="2" xfId="4" applyFont="1" applyFill="1" applyBorder="1" applyAlignment="1" applyProtection="1">
      <alignment horizontal="left" vertical="center" wrapText="1" indent="1"/>
    </xf>
    <xf numFmtId="164" fontId="15" fillId="5" borderId="2" xfId="4" applyNumberFormat="1" applyFont="1" applyFill="1" applyBorder="1" applyAlignment="1" applyProtection="1">
      <alignment horizontal="right" vertical="center" wrapText="1"/>
      <protection locked="0"/>
    </xf>
    <xf numFmtId="164" fontId="55" fillId="0" borderId="2" xfId="0" applyNumberFormat="1" applyFont="1" applyBorder="1" applyAlignment="1">
      <alignment horizontal="center" vertical="center" wrapText="1"/>
    </xf>
    <xf numFmtId="164" fontId="55" fillId="0" borderId="2" xfId="0" applyNumberFormat="1" applyFont="1" applyBorder="1" applyAlignment="1">
      <alignment vertical="center" wrapText="1"/>
    </xf>
    <xf numFmtId="164" fontId="1" fillId="0" borderId="2" xfId="0" applyNumberFormat="1" applyFont="1" applyFill="1" applyBorder="1" applyAlignment="1">
      <alignment vertical="center" wrapText="1"/>
    </xf>
    <xf numFmtId="3" fontId="55" fillId="5" borderId="2" xfId="0" applyNumberFormat="1" applyFont="1" applyFill="1" applyBorder="1"/>
    <xf numFmtId="49" fontId="27" fillId="5" borderId="2" xfId="4" applyNumberFormat="1" applyFont="1" applyFill="1" applyBorder="1" applyAlignment="1" applyProtection="1">
      <alignment horizontal="left" vertical="center" wrapText="1" indent="1"/>
    </xf>
    <xf numFmtId="0" fontId="55" fillId="5" borderId="2" xfId="4" applyFont="1" applyFill="1" applyBorder="1" applyAlignment="1" applyProtection="1">
      <alignment horizontal="left" vertical="center" wrapText="1" indent="1"/>
    </xf>
    <xf numFmtId="164" fontId="0" fillId="5" borderId="0" xfId="0" applyNumberFormat="1" applyFill="1" applyAlignment="1">
      <alignment vertical="center" wrapText="1"/>
    </xf>
    <xf numFmtId="0" fontId="55" fillId="0" borderId="2" xfId="4" applyFont="1" applyFill="1" applyBorder="1" applyAlignment="1" applyProtection="1">
      <alignment horizontal="left" vertical="center" wrapText="1" indent="1"/>
    </xf>
    <xf numFmtId="0" fontId="27" fillId="0" borderId="2" xfId="0" applyFont="1" applyFill="1" applyBorder="1" applyAlignment="1">
      <alignment horizontal="left" wrapText="1" indent="1"/>
    </xf>
    <xf numFmtId="0" fontId="56" fillId="4" borderId="2" xfId="4" applyFont="1" applyFill="1" applyBorder="1" applyAlignment="1" applyProtection="1">
      <alignment horizontal="left" indent="1"/>
    </xf>
    <xf numFmtId="164" fontId="56" fillId="4" borderId="2" xfId="4" applyNumberFormat="1" applyFont="1" applyFill="1" applyBorder="1" applyAlignment="1" applyProtection="1">
      <alignment horizontal="right" vertical="center" wrapText="1"/>
      <protection locked="0"/>
    </xf>
    <xf numFmtId="164" fontId="55" fillId="0" borderId="2" xfId="4" applyNumberFormat="1" applyFont="1" applyFill="1" applyBorder="1" applyAlignment="1" applyProtection="1">
      <alignment horizontal="right" vertical="center" wrapText="1"/>
      <protection locked="0"/>
    </xf>
    <xf numFmtId="0" fontId="55" fillId="0" borderId="2" xfId="0" applyFont="1" applyFill="1" applyBorder="1" applyAlignment="1">
      <alignment horizontal="left" vertical="center" wrapText="1" indent="1"/>
    </xf>
    <xf numFmtId="164" fontId="55" fillId="0" borderId="2" xfId="0" applyNumberFormat="1" applyFont="1" applyFill="1" applyBorder="1" applyAlignment="1">
      <alignment vertical="center" wrapText="1"/>
    </xf>
    <xf numFmtId="164" fontId="57" fillId="0" borderId="0" xfId="0" applyNumberFormat="1" applyFont="1" applyFill="1" applyAlignment="1">
      <alignment vertical="center" wrapText="1"/>
    </xf>
    <xf numFmtId="0" fontId="27" fillId="0" borderId="2" xfId="4" applyFont="1" applyFill="1" applyBorder="1" applyAlignment="1" applyProtection="1">
      <alignment horizontal="left" indent="1"/>
    </xf>
    <xf numFmtId="0" fontId="55" fillId="4" borderId="2" xfId="4" applyFont="1" applyFill="1" applyBorder="1" applyAlignment="1" applyProtection="1">
      <alignment horizontal="left" vertical="center" wrapText="1" indent="1"/>
    </xf>
    <xf numFmtId="164" fontId="58" fillId="4" borderId="2" xfId="4" applyNumberFormat="1" applyFont="1" applyFill="1" applyBorder="1" applyAlignment="1" applyProtection="1">
      <alignment horizontal="right" vertical="center" wrapText="1"/>
      <protection locked="0"/>
    </xf>
    <xf numFmtId="49" fontId="29" fillId="5" borderId="2" xfId="4" applyNumberFormat="1" applyFont="1" applyFill="1" applyBorder="1" applyAlignment="1" applyProtection="1">
      <alignment horizontal="left" vertical="center" wrapText="1" indent="1"/>
    </xf>
    <xf numFmtId="0" fontId="15" fillId="5" borderId="2" xfId="4" applyFont="1" applyFill="1" applyBorder="1" applyAlignment="1" applyProtection="1">
      <alignment horizontal="left" vertical="center" wrapText="1" indent="1"/>
    </xf>
    <xf numFmtId="164" fontId="1" fillId="5" borderId="2" xfId="4" applyNumberFormat="1" applyFont="1" applyFill="1" applyBorder="1" applyAlignment="1" applyProtection="1">
      <alignment horizontal="right" vertical="center" wrapText="1"/>
      <protection locked="0"/>
    </xf>
    <xf numFmtId="49" fontId="22" fillId="5" borderId="2" xfId="4" applyNumberFormat="1" applyFont="1" applyFill="1" applyBorder="1" applyAlignment="1" applyProtection="1">
      <alignment horizontal="left" vertical="center" wrapText="1" indent="1"/>
    </xf>
    <xf numFmtId="0" fontId="27" fillId="0" borderId="2" xfId="4" applyFont="1" applyFill="1" applyBorder="1" applyAlignment="1" applyProtection="1">
      <alignment horizontal="left" vertical="center" wrapText="1" indent="1"/>
    </xf>
    <xf numFmtId="3" fontId="58" fillId="4" borderId="2" xfId="0" applyNumberFormat="1" applyFont="1" applyFill="1" applyBorder="1" applyAlignment="1" applyProtection="1">
      <alignment vertical="center" wrapText="1"/>
      <protection locked="0"/>
    </xf>
    <xf numFmtId="164" fontId="55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55" fillId="0" borderId="2" xfId="0" applyNumberFormat="1" applyFont="1" applyFill="1" applyBorder="1" applyAlignment="1" applyProtection="1">
      <alignment vertical="center" wrapText="1"/>
      <protection locked="0"/>
    </xf>
    <xf numFmtId="0" fontId="46" fillId="4" borderId="2" xfId="4" applyFont="1" applyFill="1" applyBorder="1" applyAlignment="1" applyProtection="1">
      <alignment horizontal="left" vertical="center" wrapText="1" indent="1"/>
    </xf>
    <xf numFmtId="164" fontId="46" fillId="4" borderId="2" xfId="0" applyNumberFormat="1" applyFont="1" applyFill="1" applyBorder="1" applyAlignment="1" applyProtection="1">
      <alignment vertical="center" wrapText="1"/>
      <protection locked="0"/>
    </xf>
    <xf numFmtId="164" fontId="4" fillId="0" borderId="0" xfId="0" applyNumberFormat="1" applyFont="1" applyAlignment="1">
      <alignment vertical="center" wrapText="1"/>
    </xf>
    <xf numFmtId="164" fontId="55" fillId="0" borderId="0" xfId="0" applyNumberFormat="1" applyFont="1" applyBorder="1" applyAlignment="1" applyProtection="1">
      <alignment horizontal="center" vertical="center" wrapText="1"/>
      <protection locked="0"/>
    </xf>
    <xf numFmtId="164" fontId="55" fillId="0" borderId="0" xfId="0" applyNumberFormat="1" applyFont="1" applyBorder="1" applyAlignment="1">
      <alignment vertical="center" wrapText="1"/>
    </xf>
    <xf numFmtId="164" fontId="0" fillId="0" borderId="0" xfId="0" applyNumberFormat="1" applyBorder="1" applyAlignment="1">
      <alignment vertical="center" wrapText="1"/>
    </xf>
    <xf numFmtId="164" fontId="55" fillId="0" borderId="3" xfId="0" applyNumberFormat="1" applyFont="1" applyBorder="1" applyAlignment="1" applyProtection="1">
      <alignment horizontal="center" vertical="center" wrapText="1"/>
      <protection locked="0"/>
    </xf>
    <xf numFmtId="164" fontId="55" fillId="0" borderId="3" xfId="0" applyNumberFormat="1" applyFont="1" applyBorder="1" applyAlignment="1">
      <alignment vertical="center" wrapText="1"/>
    </xf>
    <xf numFmtId="164" fontId="0" fillId="0" borderId="0" xfId="0" applyNumberFormat="1" applyBorder="1" applyAlignment="1" applyProtection="1">
      <alignment horizontal="center" vertical="center" wrapText="1"/>
      <protection locked="0"/>
    </xf>
    <xf numFmtId="164" fontId="0" fillId="0" borderId="0" xfId="0" applyNumberFormat="1" applyBorder="1" applyAlignment="1" applyProtection="1">
      <alignment horizontal="left" vertical="center" wrapText="1" indent="1"/>
      <protection locked="0"/>
    </xf>
    <xf numFmtId="164" fontId="6" fillId="0" borderId="0" xfId="0" applyNumberFormat="1" applyFont="1" applyBorder="1" applyAlignment="1" applyProtection="1">
      <alignment horizontal="right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left" vertical="center" wrapText="1" indent="1"/>
      <protection locked="0"/>
    </xf>
    <xf numFmtId="164" fontId="8" fillId="0" borderId="2" xfId="0" applyNumberFormat="1" applyFont="1" applyBorder="1" applyAlignment="1" applyProtection="1">
      <alignment horizontal="center" vertical="center" wrapText="1"/>
      <protection locked="0"/>
    </xf>
    <xf numFmtId="49" fontId="20" fillId="4" borderId="2" xfId="4" applyNumberFormat="1" applyFont="1" applyFill="1" applyBorder="1" applyAlignment="1" applyProtection="1">
      <alignment horizontal="left" vertical="center" wrapText="1" indent="1"/>
    </xf>
    <xf numFmtId="0" fontId="29" fillId="4" borderId="2" xfId="4" applyFont="1" applyFill="1" applyBorder="1" applyAlignment="1" applyProtection="1">
      <alignment horizontal="left" vertical="center" wrapText="1" indent="1"/>
    </xf>
    <xf numFmtId="164" fontId="20" fillId="4" borderId="2" xfId="4" applyNumberFormat="1" applyFont="1" applyFill="1" applyBorder="1" applyAlignment="1" applyProtection="1">
      <alignment horizontal="right" vertical="center" wrapText="1"/>
    </xf>
    <xf numFmtId="164" fontId="59" fillId="0" borderId="0" xfId="0" applyNumberFormat="1" applyFont="1" applyAlignment="1">
      <alignment vertical="center" wrapText="1"/>
    </xf>
    <xf numFmtId="49" fontId="29" fillId="6" borderId="2" xfId="4" applyNumberFormat="1" applyFont="1" applyFill="1" applyBorder="1" applyAlignment="1" applyProtection="1">
      <alignment horizontal="left" vertical="center" wrapText="1" indent="1"/>
    </xf>
    <xf numFmtId="0" fontId="29" fillId="6" borderId="2" xfId="4" applyFont="1" applyFill="1" applyBorder="1" applyAlignment="1" applyProtection="1">
      <alignment horizontal="left" vertical="center" wrapText="1" indent="1"/>
    </xf>
    <xf numFmtId="164" fontId="29" fillId="6" borderId="2" xfId="4" applyNumberFormat="1" applyFont="1" applyFill="1" applyBorder="1" applyAlignment="1" applyProtection="1">
      <alignment horizontal="right" vertical="center" wrapText="1"/>
      <protection locked="0"/>
    </xf>
    <xf numFmtId="164" fontId="60" fillId="0" borderId="0" xfId="0" applyNumberFormat="1" applyFont="1" applyAlignment="1">
      <alignment vertical="center" wrapText="1"/>
    </xf>
    <xf numFmtId="49" fontId="22" fillId="0" borderId="2" xfId="4" applyNumberFormat="1" applyFont="1" applyFill="1" applyBorder="1" applyAlignment="1" applyProtection="1">
      <alignment horizontal="left" vertical="center" wrapText="1" indent="1"/>
    </xf>
    <xf numFmtId="0" fontId="22" fillId="5" borderId="2" xfId="4" applyFont="1" applyFill="1" applyBorder="1" applyAlignment="1" applyProtection="1">
      <alignment horizontal="left" vertical="center" wrapText="1" indent="1"/>
    </xf>
    <xf numFmtId="164" fontId="22" fillId="0" borderId="2" xfId="4" applyNumberFormat="1" applyFont="1" applyFill="1" applyBorder="1" applyAlignment="1" applyProtection="1">
      <alignment horizontal="right" vertical="center" wrapText="1"/>
      <protection locked="0"/>
    </xf>
    <xf numFmtId="49" fontId="29" fillId="7" borderId="2" xfId="4" applyNumberFormat="1" applyFont="1" applyFill="1" applyBorder="1" applyAlignment="1" applyProtection="1">
      <alignment horizontal="left" vertical="center" wrapText="1" indent="1"/>
    </xf>
    <xf numFmtId="0" fontId="19" fillId="0" borderId="2" xfId="0" applyFont="1" applyFill="1" applyBorder="1" applyAlignment="1">
      <alignment horizontal="left" vertical="center" wrapText="1" indent="1"/>
    </xf>
    <xf numFmtId="164" fontId="30" fillId="0" borderId="2" xfId="4" applyNumberFormat="1" applyFont="1" applyFill="1" applyBorder="1" applyAlignment="1" applyProtection="1">
      <alignment horizontal="right" vertical="center" wrapText="1"/>
      <protection locked="0"/>
    </xf>
    <xf numFmtId="164" fontId="22" fillId="5" borderId="2" xfId="4" applyNumberFormat="1" applyFont="1" applyFill="1" applyBorder="1" applyAlignment="1" applyProtection="1">
      <alignment horizontal="right" vertical="center" wrapText="1"/>
      <protection locked="0"/>
    </xf>
    <xf numFmtId="49" fontId="29" fillId="0" borderId="2" xfId="4" applyNumberFormat="1" applyFont="1" applyFill="1" applyBorder="1" applyAlignment="1" applyProtection="1">
      <alignment horizontal="left" vertical="center" wrapText="1" indent="1"/>
    </xf>
    <xf numFmtId="0" fontId="61" fillId="0" borderId="2" xfId="0" applyFont="1" applyFill="1" applyBorder="1" applyAlignment="1">
      <alignment horizontal="left" vertical="center" wrapText="1" indent="1"/>
    </xf>
    <xf numFmtId="164" fontId="62" fillId="0" borderId="2" xfId="4" applyNumberFormat="1" applyFont="1" applyFill="1" applyBorder="1" applyAlignment="1" applyProtection="1">
      <alignment horizontal="right" vertical="center" wrapText="1"/>
      <protection locked="0"/>
    </xf>
    <xf numFmtId="164" fontId="60" fillId="0" borderId="0" xfId="0" applyNumberFormat="1" applyFont="1" applyFill="1" applyAlignment="1">
      <alignment vertical="center" wrapText="1"/>
    </xf>
    <xf numFmtId="164" fontId="62" fillId="5" borderId="2" xfId="4" applyNumberFormat="1" applyFont="1" applyFill="1" applyBorder="1" applyAlignment="1" applyProtection="1">
      <alignment horizontal="right" vertical="center" wrapText="1"/>
      <protection locked="0"/>
    </xf>
    <xf numFmtId="49" fontId="62" fillId="0" borderId="2" xfId="4" applyNumberFormat="1" applyFont="1" applyFill="1" applyBorder="1" applyAlignment="1" applyProtection="1">
      <alignment horizontal="left" vertical="center" wrapText="1" indent="1"/>
    </xf>
    <xf numFmtId="0" fontId="23" fillId="4" borderId="2" xfId="4" applyFont="1" applyFill="1" applyBorder="1" applyAlignment="1" applyProtection="1">
      <alignment horizontal="left" vertical="center" wrapText="1" indent="1"/>
    </xf>
    <xf numFmtId="164" fontId="29" fillId="4" borderId="2" xfId="4" applyNumberFormat="1" applyFont="1" applyFill="1" applyBorder="1" applyAlignment="1" applyProtection="1">
      <alignment horizontal="right" vertical="center" wrapText="1"/>
      <protection locked="0"/>
    </xf>
    <xf numFmtId="0" fontId="29" fillId="0" borderId="2" xfId="4" applyFont="1" applyFill="1" applyBorder="1" applyAlignment="1" applyProtection="1">
      <alignment horizontal="left" vertical="center" wrapText="1" indent="1"/>
    </xf>
    <xf numFmtId="164" fontId="29" fillId="0" borderId="2" xfId="4" applyNumberFormat="1" applyFont="1" applyFill="1" applyBorder="1" applyAlignment="1" applyProtection="1">
      <alignment horizontal="right" vertical="center" wrapText="1"/>
      <protection locked="0"/>
    </xf>
    <xf numFmtId="164" fontId="19" fillId="0" borderId="2" xfId="0" applyNumberFormat="1" applyFont="1" applyFill="1" applyBorder="1" applyAlignment="1" applyProtection="1">
      <alignment horizontal="left" vertical="center" wrapText="1" indent="1"/>
      <protection locked="0"/>
    </xf>
    <xf numFmtId="49" fontId="30" fillId="0" borderId="2" xfId="4" applyNumberFormat="1" applyFont="1" applyFill="1" applyBorder="1" applyAlignment="1" applyProtection="1">
      <alignment horizontal="left" vertical="center" wrapText="1" indent="1"/>
    </xf>
    <xf numFmtId="0" fontId="63" fillId="4" borderId="2" xfId="4" applyFont="1" applyFill="1" applyBorder="1" applyAlignment="1" applyProtection="1">
      <alignment horizontal="left" vertical="center" wrapText="1" indent="1"/>
    </xf>
    <xf numFmtId="0" fontId="20" fillId="8" borderId="2" xfId="4" applyFont="1" applyFill="1" applyBorder="1" applyAlignment="1" applyProtection="1">
      <alignment horizontal="left" vertical="center" wrapText="1" indent="1"/>
    </xf>
    <xf numFmtId="164" fontId="8" fillId="8" borderId="2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left" vertical="center" wrapText="1" indent="1"/>
    </xf>
    <xf numFmtId="164" fontId="57" fillId="0" borderId="0" xfId="0" applyNumberFormat="1" applyFont="1" applyAlignment="1">
      <alignment vertical="center" wrapText="1"/>
    </xf>
    <xf numFmtId="164" fontId="0" fillId="0" borderId="0" xfId="0" applyNumberFormat="1" applyBorder="1" applyAlignment="1">
      <alignment horizontal="left" vertical="center" wrapText="1" indent="1"/>
    </xf>
    <xf numFmtId="0" fontId="0" fillId="0" borderId="0" xfId="0" applyBorder="1"/>
    <xf numFmtId="0" fontId="0" fillId="0" borderId="2" xfId="0" applyBorder="1"/>
    <xf numFmtId="0" fontId="64" fillId="9" borderId="2" xfId="0" applyFont="1" applyFill="1" applyBorder="1" applyAlignment="1">
      <alignment horizontal="center" vertical="top" wrapText="1"/>
    </xf>
    <xf numFmtId="0" fontId="64" fillId="0" borderId="2" xfId="0" applyFont="1" applyFill="1" applyBorder="1" applyAlignment="1">
      <alignment horizontal="center" vertical="top" wrapText="1"/>
    </xf>
    <xf numFmtId="0" fontId="65" fillId="0" borderId="2" xfId="0" applyFont="1" applyFill="1" applyBorder="1" applyAlignment="1">
      <alignment horizontal="center" vertical="top" wrapText="1"/>
    </xf>
    <xf numFmtId="0" fontId="57" fillId="0" borderId="2" xfId="0" applyFont="1" applyBorder="1" applyAlignment="1">
      <alignment horizontal="center" vertical="top" wrapText="1"/>
    </xf>
    <xf numFmtId="0" fontId="57" fillId="0" borderId="2" xfId="0" applyFont="1" applyBorder="1" applyAlignment="1">
      <alignment horizontal="left" vertical="top" wrapText="1"/>
    </xf>
    <xf numFmtId="3" fontId="57" fillId="0" borderId="2" xfId="0" applyNumberFormat="1" applyFont="1" applyFill="1" applyBorder="1" applyAlignment="1">
      <alignment horizontal="right" vertical="top" wrapText="1"/>
    </xf>
    <xf numFmtId="0" fontId="59" fillId="0" borderId="2" xfId="0" applyFont="1" applyBorder="1" applyAlignment="1">
      <alignment horizontal="left" vertical="top" wrapText="1"/>
    </xf>
    <xf numFmtId="3" fontId="59" fillId="0" borderId="2" xfId="0" applyNumberFormat="1" applyFont="1" applyFill="1" applyBorder="1" applyAlignment="1">
      <alignment horizontal="right" vertical="top" wrapText="1"/>
    </xf>
    <xf numFmtId="3" fontId="59" fillId="0" borderId="2" xfId="0" applyNumberFormat="1" applyFont="1" applyBorder="1" applyAlignment="1">
      <alignment horizontal="right" vertical="top" wrapText="1"/>
    </xf>
    <xf numFmtId="0" fontId="59" fillId="10" borderId="2" xfId="0" applyFont="1" applyFill="1" applyBorder="1" applyAlignment="1">
      <alignment horizontal="left" vertical="top" wrapText="1"/>
    </xf>
    <xf numFmtId="3" fontId="59" fillId="10" borderId="2" xfId="0" applyNumberFormat="1" applyFont="1" applyFill="1" applyBorder="1" applyAlignment="1">
      <alignment horizontal="right" vertical="top" wrapText="1"/>
    </xf>
    <xf numFmtId="0" fontId="0" fillId="0" borderId="6" xfId="0" applyBorder="1"/>
    <xf numFmtId="0" fontId="57" fillId="11" borderId="2" xfId="0" applyFont="1" applyFill="1" applyBorder="1"/>
    <xf numFmtId="0" fontId="59" fillId="11" borderId="2" xfId="0" applyFont="1" applyFill="1" applyBorder="1"/>
    <xf numFmtId="3" fontId="59" fillId="11" borderId="2" xfId="0" applyNumberFormat="1" applyFont="1" applyFill="1" applyBorder="1"/>
    <xf numFmtId="0" fontId="57" fillId="0" borderId="2" xfId="0" applyFont="1" applyFill="1" applyBorder="1"/>
    <xf numFmtId="0" fontId="55" fillId="0" borderId="2" xfId="0" applyFont="1" applyBorder="1" applyAlignment="1">
      <alignment wrapText="1"/>
    </xf>
    <xf numFmtId="3" fontId="55" fillId="0" borderId="2" xfId="0" applyNumberFormat="1" applyFont="1" applyBorder="1" applyAlignment="1">
      <alignment horizontal="right" wrapText="1"/>
    </xf>
    <xf numFmtId="0" fontId="57" fillId="0" borderId="2" xfId="0" applyFont="1" applyBorder="1" applyAlignment="1">
      <alignment wrapText="1"/>
    </xf>
    <xf numFmtId="3" fontId="57" fillId="0" borderId="2" xfId="0" applyNumberFormat="1" applyFont="1" applyBorder="1" applyAlignment="1">
      <alignment horizontal="right" wrapText="1"/>
    </xf>
    <xf numFmtId="0" fontId="57" fillId="6" borderId="2" xfId="0" applyFont="1" applyFill="1" applyBorder="1"/>
    <xf numFmtId="0" fontId="59" fillId="6" borderId="2" xfId="0" applyFont="1" applyFill="1" applyBorder="1"/>
    <xf numFmtId="0" fontId="59" fillId="6" borderId="2" xfId="0" applyFont="1" applyFill="1" applyBorder="1" applyAlignment="1">
      <alignment horizontal="left" wrapText="1" indent="1"/>
    </xf>
    <xf numFmtId="3" fontId="59" fillId="6" borderId="2" xfId="0" applyNumberFormat="1" applyFont="1" applyFill="1" applyBorder="1" applyAlignment="1">
      <alignment horizontal="right" wrapText="1"/>
    </xf>
    <xf numFmtId="0" fontId="57" fillId="0" borderId="52" xfId="0" applyFont="1" applyFill="1" applyBorder="1"/>
    <xf numFmtId="0" fontId="57" fillId="0" borderId="2" xfId="0" applyFont="1" applyFill="1" applyBorder="1" applyAlignment="1"/>
    <xf numFmtId="3" fontId="0" fillId="0" borderId="2" xfId="0" applyNumberFormat="1" applyFont="1" applyFill="1" applyBorder="1"/>
    <xf numFmtId="0" fontId="57" fillId="4" borderId="2" xfId="0" applyFont="1" applyFill="1" applyBorder="1"/>
    <xf numFmtId="0" fontId="59" fillId="4" borderId="2" xfId="0" applyFont="1" applyFill="1" applyBorder="1"/>
    <xf numFmtId="0" fontId="59" fillId="4" borderId="3" xfId="0" applyFont="1" applyFill="1" applyBorder="1"/>
    <xf numFmtId="3" fontId="59" fillId="4" borderId="3" xfId="0" applyNumberFormat="1" applyFont="1" applyFill="1" applyBorder="1"/>
    <xf numFmtId="0" fontId="57" fillId="12" borderId="2" xfId="0" applyFont="1" applyFill="1" applyBorder="1"/>
    <xf numFmtId="0" fontId="59" fillId="12" borderId="2" xfId="0" applyFont="1" applyFill="1" applyBorder="1"/>
    <xf numFmtId="3" fontId="59" fillId="12" borderId="2" xfId="0" applyNumberFormat="1" applyFont="1" applyFill="1" applyBorder="1"/>
    <xf numFmtId="3" fontId="0" fillId="0" borderId="0" xfId="0" applyNumberFormat="1" applyFont="1"/>
    <xf numFmtId="0" fontId="0" fillId="0" borderId="0" xfId="0" applyFont="1"/>
    <xf numFmtId="0" fontId="57" fillId="0" borderId="0" xfId="0" applyFont="1"/>
    <xf numFmtId="0" fontId="57" fillId="0" borderId="0" xfId="0" applyFont="1" applyFill="1"/>
    <xf numFmtId="164" fontId="2" fillId="0" borderId="2" xfId="0" applyNumberFormat="1" applyFont="1" applyFill="1" applyBorder="1" applyAlignment="1" applyProtection="1">
      <alignment vertical="center" wrapText="1"/>
      <protection locked="0"/>
    </xf>
    <xf numFmtId="0" fontId="67" fillId="0" borderId="0" xfId="0" applyFont="1"/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0" xfId="0" applyNumberFormat="1" applyFont="1" applyFill="1" applyBorder="1" applyAlignment="1" applyProtection="1">
      <alignment vertical="center" wrapText="1"/>
    </xf>
    <xf numFmtId="164" fontId="2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43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6" xfId="0" applyNumberFormat="1" applyFont="1" applyFill="1" applyBorder="1" applyAlignment="1" applyProtection="1">
      <alignment vertical="center" wrapText="1"/>
      <protection locked="0"/>
    </xf>
    <xf numFmtId="49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1" xfId="0" applyNumberFormat="1" applyFont="1" applyFill="1" applyBorder="1" applyAlignment="1" applyProtection="1">
      <alignment vertical="center" wrapText="1"/>
    </xf>
    <xf numFmtId="164" fontId="5" fillId="0" borderId="13" xfId="0" applyNumberFormat="1" applyFont="1" applyFill="1" applyBorder="1" applyAlignment="1" applyProtection="1">
      <alignment horizontal="left" vertical="center" wrapText="1"/>
    </xf>
    <xf numFmtId="164" fontId="5" fillId="0" borderId="14" xfId="0" applyNumberFormat="1" applyFont="1" applyFill="1" applyBorder="1" applyAlignment="1" applyProtection="1">
      <alignment vertical="center" wrapText="1"/>
    </xf>
    <xf numFmtId="164" fontId="5" fillId="2" borderId="14" xfId="0" applyNumberFormat="1" applyFont="1" applyFill="1" applyBorder="1" applyAlignment="1" applyProtection="1">
      <alignment vertical="center" wrapText="1"/>
    </xf>
    <xf numFmtId="164" fontId="5" fillId="0" borderId="17" xfId="0" applyNumberFormat="1" applyFont="1" applyFill="1" applyBorder="1" applyAlignment="1" applyProtection="1">
      <alignment vertical="center" wrapText="1"/>
    </xf>
    <xf numFmtId="164" fontId="30" fillId="0" borderId="2" xfId="0" applyNumberFormat="1" applyFont="1" applyFill="1" applyBorder="1" applyAlignment="1" applyProtection="1">
      <alignment horizontal="right" vertical="center" wrapText="1" indent="2"/>
      <protection locked="0"/>
    </xf>
    <xf numFmtId="164" fontId="30" fillId="0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67" fillId="0" borderId="11" xfId="0" applyFont="1" applyBorder="1"/>
    <xf numFmtId="0" fontId="67" fillId="0" borderId="8" xfId="0" applyFont="1" applyBorder="1"/>
    <xf numFmtId="164" fontId="2" fillId="0" borderId="8" xfId="0" applyNumberFormat="1" applyFont="1" applyFill="1" applyBorder="1" applyAlignment="1" applyProtection="1">
      <alignment vertical="center" wrapText="1"/>
      <protection locked="0"/>
    </xf>
    <xf numFmtId="0" fontId="66" fillId="0" borderId="2" xfId="0" applyFont="1" applyBorder="1"/>
    <xf numFmtId="0" fontId="59" fillId="0" borderId="2" xfId="0" applyFont="1" applyBorder="1" applyAlignment="1">
      <alignment horizontal="center" vertical="top" wrapText="1"/>
    </xf>
    <xf numFmtId="0" fontId="32" fillId="0" borderId="0" xfId="0" applyFont="1" applyBorder="1"/>
    <xf numFmtId="0" fontId="32" fillId="0" borderId="2" xfId="0" applyFont="1" applyBorder="1"/>
    <xf numFmtId="0" fontId="57" fillId="0" borderId="2" xfId="0" applyFont="1" applyBorder="1" applyAlignment="1">
      <alignment vertical="top"/>
    </xf>
    <xf numFmtId="0" fontId="67" fillId="0" borderId="2" xfId="0" applyFont="1" applyBorder="1"/>
    <xf numFmtId="0" fontId="68" fillId="0" borderId="2" xfId="0" applyFont="1" applyBorder="1"/>
    <xf numFmtId="164" fontId="2" fillId="0" borderId="2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0" xfId="0" applyFont="1"/>
    <xf numFmtId="164" fontId="3" fillId="0" borderId="8" xfId="0" applyNumberFormat="1" applyFont="1" applyFill="1" applyBorder="1" applyAlignment="1" applyProtection="1">
      <alignment vertical="center" wrapText="1"/>
      <protection locked="0"/>
    </xf>
    <xf numFmtId="0" fontId="70" fillId="0" borderId="2" xfId="4" applyFont="1" applyFill="1" applyBorder="1" applyAlignment="1" applyProtection="1"/>
    <xf numFmtId="164" fontId="17" fillId="0" borderId="0" xfId="0" applyNumberFormat="1" applyFont="1" applyFill="1" applyAlignment="1" applyProtection="1">
      <alignment horizontal="right" vertical="center" wrapText="1" indent="1"/>
    </xf>
    <xf numFmtId="3" fontId="55" fillId="5" borderId="2" xfId="0" applyNumberFormat="1" applyFont="1" applyFill="1" applyBorder="1" applyAlignment="1">
      <alignment horizontal="right" wrapText="1"/>
    </xf>
    <xf numFmtId="0" fontId="57" fillId="5" borderId="2" xfId="0" applyFont="1" applyFill="1" applyBorder="1"/>
    <xf numFmtId="0" fontId="57" fillId="5" borderId="2" xfId="0" applyFont="1" applyFill="1" applyBorder="1" applyAlignment="1">
      <alignment wrapText="1"/>
    </xf>
    <xf numFmtId="0" fontId="0" fillId="5" borderId="0" xfId="0" applyFill="1"/>
    <xf numFmtId="0" fontId="57" fillId="5" borderId="52" xfId="0" applyFont="1" applyFill="1" applyBorder="1"/>
    <xf numFmtId="167" fontId="12" fillId="0" borderId="0" xfId="4" applyNumberFormat="1" applyFill="1"/>
    <xf numFmtId="167" fontId="22" fillId="0" borderId="0" xfId="4" applyNumberFormat="1" applyFont="1" applyFill="1"/>
    <xf numFmtId="167" fontId="15" fillId="0" borderId="0" xfId="4" applyNumberFormat="1" applyFont="1" applyFill="1"/>
    <xf numFmtId="167" fontId="15" fillId="0" borderId="0" xfId="4" applyNumberFormat="1" applyFont="1" applyFill="1" applyBorder="1"/>
    <xf numFmtId="3" fontId="12" fillId="0" borderId="0" xfId="4" applyNumberFormat="1" applyFill="1"/>
    <xf numFmtId="3" fontId="22" fillId="0" borderId="0" xfId="4" applyNumberFormat="1" applyFont="1" applyFill="1"/>
    <xf numFmtId="3" fontId="15" fillId="0" borderId="0" xfId="4" applyNumberFormat="1" applyFont="1" applyFill="1"/>
    <xf numFmtId="164" fontId="12" fillId="0" borderId="0" xfId="4" applyNumberFormat="1" applyFill="1" applyProtection="1"/>
    <xf numFmtId="164" fontId="7" fillId="0" borderId="0" xfId="4" applyNumberFormat="1" applyFont="1" applyFill="1" applyBorder="1" applyAlignment="1" applyProtection="1">
      <alignment horizontal="center" vertical="center"/>
    </xf>
    <xf numFmtId="164" fontId="37" fillId="0" borderId="35" xfId="4" applyNumberFormat="1" applyFont="1" applyFill="1" applyBorder="1" applyAlignment="1" applyProtection="1">
      <alignment horizontal="left" vertical="center"/>
    </xf>
    <xf numFmtId="164" fontId="37" fillId="0" borderId="35" xfId="4" applyNumberFormat="1" applyFont="1" applyFill="1" applyBorder="1" applyAlignment="1" applyProtection="1">
      <alignment horizontal="left"/>
    </xf>
    <xf numFmtId="0" fontId="24" fillId="0" borderId="0" xfId="4" applyFont="1" applyFill="1" applyAlignment="1" applyProtection="1">
      <alignment horizontal="center"/>
    </xf>
    <xf numFmtId="164" fontId="31" fillId="0" borderId="62" xfId="0" applyNumberFormat="1" applyFont="1" applyFill="1" applyBorder="1" applyAlignment="1" applyProtection="1">
      <alignment horizontal="center" vertical="center" wrapText="1"/>
    </xf>
    <xf numFmtId="164" fontId="31" fillId="0" borderId="63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textRotation="180" wrapText="1"/>
    </xf>
    <xf numFmtId="164" fontId="54" fillId="0" borderId="56" xfId="0" applyNumberFormat="1" applyFont="1" applyFill="1" applyBorder="1" applyAlignment="1" applyProtection="1">
      <alignment horizontal="center" vertical="center" wrapText="1"/>
    </xf>
    <xf numFmtId="164" fontId="31" fillId="0" borderId="64" xfId="0" applyNumberFormat="1" applyFont="1" applyFill="1" applyBorder="1" applyAlignment="1" applyProtection="1">
      <alignment horizontal="center" vertical="center" wrapText="1"/>
    </xf>
    <xf numFmtId="164" fontId="31" fillId="0" borderId="65" xfId="0" applyNumberFormat="1" applyFont="1" applyFill="1" applyBorder="1" applyAlignment="1" applyProtection="1">
      <alignment horizontal="center" vertical="center" wrapText="1"/>
    </xf>
    <xf numFmtId="164" fontId="5" fillId="0" borderId="0" xfId="4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right"/>
    </xf>
    <xf numFmtId="0" fontId="32" fillId="0" borderId="37" xfId="4" applyFont="1" applyFill="1" applyBorder="1" applyAlignment="1">
      <alignment horizontal="center" vertical="center" wrapText="1"/>
    </xf>
    <xf numFmtId="0" fontId="32" fillId="0" borderId="21" xfId="4" applyFont="1" applyFill="1" applyBorder="1" applyAlignment="1">
      <alignment horizontal="center" vertical="center" wrapText="1"/>
    </xf>
    <xf numFmtId="0" fontId="32" fillId="0" borderId="11" xfId="4" applyFont="1" applyFill="1" applyBorder="1" applyAlignment="1">
      <alignment horizontal="center" vertical="center" wrapText="1"/>
    </xf>
    <xf numFmtId="0" fontId="32" fillId="0" borderId="10" xfId="4" applyFont="1" applyFill="1" applyBorder="1" applyAlignment="1">
      <alignment horizontal="center" vertical="center" wrapText="1"/>
    </xf>
    <xf numFmtId="0" fontId="32" fillId="0" borderId="4" xfId="4" applyFont="1" applyFill="1" applyBorder="1" applyAlignment="1">
      <alignment horizontal="center" vertical="center" wrapText="1"/>
    </xf>
    <xf numFmtId="0" fontId="32" fillId="0" borderId="6" xfId="4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right"/>
    </xf>
    <xf numFmtId="0" fontId="31" fillId="0" borderId="13" xfId="4" applyFont="1" applyFill="1" applyBorder="1" applyAlignment="1" applyProtection="1">
      <alignment horizontal="left"/>
    </xf>
    <xf numFmtId="0" fontId="31" fillId="0" borderId="14" xfId="4" applyFont="1" applyFill="1" applyBorder="1" applyAlignment="1" applyProtection="1">
      <alignment horizontal="left"/>
    </xf>
    <xf numFmtId="0" fontId="22" fillId="0" borderId="56" xfId="4" applyFont="1" applyFill="1" applyBorder="1" applyAlignment="1">
      <alignment horizontal="justify" vertical="center" wrapText="1"/>
    </xf>
    <xf numFmtId="164" fontId="24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 applyProtection="1">
      <alignment horizontal="left"/>
    </xf>
    <xf numFmtId="0" fontId="33" fillId="0" borderId="0" xfId="0" applyFont="1" applyFill="1" applyBorder="1" applyAlignment="1" applyProtection="1">
      <alignment horizontal="right"/>
    </xf>
    <xf numFmtId="0" fontId="31" fillId="0" borderId="44" xfId="0" applyFont="1" applyFill="1" applyBorder="1" applyAlignment="1" applyProtection="1">
      <alignment horizontal="left" indent="1"/>
    </xf>
    <xf numFmtId="0" fontId="31" fillId="0" borderId="45" xfId="0" applyFont="1" applyFill="1" applyBorder="1" applyAlignment="1" applyProtection="1">
      <alignment horizontal="left" indent="1"/>
    </xf>
    <xf numFmtId="0" fontId="31" fillId="0" borderId="43" xfId="0" applyFont="1" applyFill="1" applyBorder="1" applyAlignment="1" applyProtection="1">
      <alignment horizontal="left" indent="1"/>
    </xf>
    <xf numFmtId="0" fontId="30" fillId="0" borderId="4" xfId="0" applyFont="1" applyFill="1" applyBorder="1" applyAlignment="1" applyProtection="1">
      <alignment horizontal="right" indent="1"/>
      <protection locked="0"/>
    </xf>
    <xf numFmtId="0" fontId="30" fillId="0" borderId="37" xfId="0" applyFont="1" applyFill="1" applyBorder="1" applyAlignment="1" applyProtection="1">
      <alignment horizontal="right" indent="1"/>
      <protection locked="0"/>
    </xf>
    <xf numFmtId="0" fontId="30" fillId="0" borderId="6" xfId="0" applyFont="1" applyFill="1" applyBorder="1" applyAlignment="1" applyProtection="1">
      <alignment horizontal="right" indent="1"/>
      <protection locked="0"/>
    </xf>
    <xf numFmtId="0" fontId="30" fillId="0" borderId="21" xfId="0" applyFont="1" applyFill="1" applyBorder="1" applyAlignment="1" applyProtection="1">
      <alignment horizontal="right" indent="1"/>
      <protection locked="0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29" fillId="0" borderId="14" xfId="0" applyFont="1" applyFill="1" applyBorder="1" applyAlignment="1" applyProtection="1">
      <alignment horizontal="right" indent="1"/>
    </xf>
    <xf numFmtId="0" fontId="29" fillId="0" borderId="17" xfId="0" applyFont="1" applyFill="1" applyBorder="1" applyAlignment="1" applyProtection="1">
      <alignment horizontal="right" indent="1"/>
    </xf>
    <xf numFmtId="0" fontId="31" fillId="0" borderId="16" xfId="0" applyFont="1" applyFill="1" applyBorder="1" applyAlignment="1" applyProtection="1">
      <alignment horizontal="center"/>
    </xf>
    <xf numFmtId="0" fontId="31" fillId="0" borderId="29" xfId="0" applyFont="1" applyFill="1" applyBorder="1" applyAlignment="1" applyProtection="1">
      <alignment horizontal="center"/>
    </xf>
    <xf numFmtId="0" fontId="31" fillId="0" borderId="66" xfId="0" applyFont="1" applyFill="1" applyBorder="1" applyAlignment="1" applyProtection="1">
      <alignment horizontal="center"/>
    </xf>
    <xf numFmtId="0" fontId="31" fillId="0" borderId="56" xfId="0" applyFont="1" applyFill="1" applyBorder="1" applyAlignment="1" applyProtection="1">
      <alignment horizontal="center"/>
    </xf>
    <xf numFmtId="0" fontId="31" fillId="0" borderId="67" xfId="0" applyFont="1" applyFill="1" applyBorder="1" applyAlignment="1" applyProtection="1">
      <alignment horizontal="center"/>
    </xf>
    <xf numFmtId="0" fontId="30" fillId="0" borderId="59" xfId="0" applyFont="1" applyFill="1" applyBorder="1" applyAlignment="1" applyProtection="1">
      <alignment horizontal="left" indent="1"/>
      <protection locked="0"/>
    </xf>
    <xf numFmtId="0" fontId="30" fillId="0" borderId="68" xfId="0" applyFont="1" applyFill="1" applyBorder="1" applyAlignment="1" applyProtection="1">
      <alignment horizontal="left" indent="1"/>
      <protection locked="0"/>
    </xf>
    <xf numFmtId="0" fontId="30" fillId="0" borderId="69" xfId="0" applyFont="1" applyFill="1" applyBorder="1" applyAlignment="1" applyProtection="1">
      <alignment horizontal="left" indent="1"/>
      <protection locked="0"/>
    </xf>
    <xf numFmtId="0" fontId="30" fillId="0" borderId="40" xfId="0" applyFont="1" applyFill="1" applyBorder="1" applyAlignment="1" applyProtection="1">
      <alignment horizontal="left" indent="1"/>
      <protection locked="0"/>
    </xf>
    <xf numFmtId="0" fontId="30" fillId="0" borderId="41" xfId="0" applyFont="1" applyFill="1" applyBorder="1" applyAlignment="1" applyProtection="1">
      <alignment horizontal="left" indent="1"/>
      <protection locked="0"/>
    </xf>
    <xf numFmtId="0" fontId="30" fillId="0" borderId="70" xfId="0" applyFont="1" applyFill="1" applyBorder="1" applyAlignment="1" applyProtection="1">
      <alignment horizontal="left" indent="1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Alignment="1">
      <alignment horizontal="center" wrapText="1"/>
    </xf>
    <xf numFmtId="164" fontId="18" fillId="0" borderId="53" xfId="0" applyNumberFormat="1" applyFont="1" applyFill="1" applyBorder="1" applyAlignment="1" applyProtection="1">
      <alignment horizontal="center" textRotation="180" wrapText="1"/>
    </xf>
    <xf numFmtId="164" fontId="24" fillId="0" borderId="0" xfId="0" applyNumberFormat="1" applyFont="1" applyFill="1" applyAlignment="1" applyProtection="1">
      <alignment horizontal="center" vertical="center" wrapText="1"/>
    </xf>
    <xf numFmtId="164" fontId="8" fillId="0" borderId="44" xfId="0" applyNumberFormat="1" applyFont="1" applyFill="1" applyBorder="1" applyAlignment="1" applyProtection="1">
      <alignment horizontal="left" vertical="center" wrapText="1" indent="2"/>
    </xf>
    <xf numFmtId="164" fontId="8" fillId="0" borderId="36" xfId="0" applyNumberFormat="1" applyFont="1" applyFill="1" applyBorder="1" applyAlignment="1" applyProtection="1">
      <alignment horizontal="left" vertical="center" wrapText="1" indent="2"/>
    </xf>
    <xf numFmtId="164" fontId="8" fillId="0" borderId="62" xfId="0" applyNumberFormat="1" applyFont="1" applyFill="1" applyBorder="1" applyAlignment="1" applyProtection="1">
      <alignment horizontal="center" vertical="center"/>
    </xf>
    <xf numFmtId="164" fontId="8" fillId="0" borderId="63" xfId="0" applyNumberFormat="1" applyFont="1" applyFill="1" applyBorder="1" applyAlignment="1" applyProtection="1">
      <alignment horizontal="center" vertical="center"/>
    </xf>
    <xf numFmtId="164" fontId="8" fillId="0" borderId="59" xfId="0" applyNumberFormat="1" applyFont="1" applyFill="1" applyBorder="1" applyAlignment="1" applyProtection="1">
      <alignment horizontal="center" vertical="center"/>
    </xf>
    <xf numFmtId="164" fontId="8" fillId="0" borderId="68" xfId="0" applyNumberFormat="1" applyFont="1" applyFill="1" applyBorder="1" applyAlignment="1" applyProtection="1">
      <alignment horizontal="center" vertical="center"/>
    </xf>
    <xf numFmtId="164" fontId="8" fillId="0" borderId="54" xfId="0" applyNumberFormat="1" applyFont="1" applyFill="1" applyBorder="1" applyAlignment="1" applyProtection="1">
      <alignment horizontal="center" vertical="center"/>
    </xf>
    <xf numFmtId="164" fontId="8" fillId="0" borderId="62" xfId="0" applyNumberFormat="1" applyFont="1" applyFill="1" applyBorder="1" applyAlignment="1" applyProtection="1">
      <alignment horizontal="center" vertical="center" wrapText="1"/>
    </xf>
    <xf numFmtId="164" fontId="8" fillId="0" borderId="63" xfId="0" applyNumberFormat="1" applyFont="1" applyFill="1" applyBorder="1" applyAlignment="1" applyProtection="1">
      <alignment horizontal="center" vertical="center" wrapText="1"/>
    </xf>
    <xf numFmtId="0" fontId="30" fillId="0" borderId="56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center" wrapText="1"/>
    </xf>
    <xf numFmtId="0" fontId="21" fillId="0" borderId="50" xfId="5" applyFont="1" applyFill="1" applyBorder="1" applyAlignment="1" applyProtection="1">
      <alignment horizontal="left" vertical="center" indent="1"/>
    </xf>
    <xf numFmtId="0" fontId="21" fillId="0" borderId="45" xfId="5" applyFont="1" applyFill="1" applyBorder="1" applyAlignment="1" applyProtection="1">
      <alignment horizontal="left" vertical="center" indent="1"/>
    </xf>
    <xf numFmtId="0" fontId="21" fillId="0" borderId="36" xfId="5" applyFont="1" applyFill="1" applyBorder="1" applyAlignment="1" applyProtection="1">
      <alignment horizontal="left" vertical="center" indent="1"/>
    </xf>
    <xf numFmtId="0" fontId="24" fillId="0" borderId="0" xfId="5" applyFont="1" applyFill="1" applyAlignment="1" applyProtection="1">
      <alignment horizontal="center" wrapText="1"/>
    </xf>
    <xf numFmtId="0" fontId="24" fillId="0" borderId="0" xfId="5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 wrapText="1"/>
    </xf>
    <xf numFmtId="0" fontId="64" fillId="9" borderId="2" xfId="0" applyFont="1" applyFill="1" applyBorder="1" applyAlignment="1">
      <alignment horizontal="center" vertical="top" wrapText="1"/>
    </xf>
    <xf numFmtId="0" fontId="0" fillId="9" borderId="2" xfId="0" applyFill="1" applyBorder="1"/>
    <xf numFmtId="164" fontId="22" fillId="5" borderId="20" xfId="4" applyNumberFormat="1" applyFont="1" applyFill="1" applyBorder="1" applyAlignment="1" applyProtection="1">
      <alignment horizontal="right" vertical="center" wrapText="1" indent="1"/>
      <protection locked="0"/>
    </xf>
  </cellXfs>
  <cellStyles count="6">
    <cellStyle name="Ezres" xfId="1" builtinId="3"/>
    <cellStyle name="Hiperhivatkozás" xfId="2"/>
    <cellStyle name="Már látott hiperhivatkozás" xfId="3"/>
    <cellStyle name="Normál" xfId="0" builtinId="0"/>
    <cellStyle name="Normál_KVRENMUNKA" xfId="4"/>
    <cellStyle name="Normál_SEGEDLETEK" xfId="5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16"/>
  <sheetViews>
    <sheetView zoomScaleNormal="100" workbookViewId="0">
      <selection activeCell="F20" sqref="F20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2" spans="1:2" ht="18.75" x14ac:dyDescent="0.3">
      <c r="A2" s="117" t="s">
        <v>144</v>
      </c>
    </row>
    <row r="4" spans="1:2" x14ac:dyDescent="0.2">
      <c r="A4" s="126"/>
      <c r="B4" s="126"/>
    </row>
    <row r="5" spans="1:2" s="138" customFormat="1" ht="15.75" x14ac:dyDescent="0.25">
      <c r="A5" s="77" t="s">
        <v>556</v>
      </c>
      <c r="B5" s="137"/>
    </row>
    <row r="6" spans="1:2" x14ac:dyDescent="0.2">
      <c r="A6" s="126"/>
      <c r="B6" s="126"/>
    </row>
    <row r="7" spans="1:2" x14ac:dyDescent="0.2">
      <c r="A7" s="126" t="s">
        <v>534</v>
      </c>
      <c r="B7" s="126" t="s">
        <v>478</v>
      </c>
    </row>
    <row r="8" spans="1:2" x14ac:dyDescent="0.2">
      <c r="A8" s="126" t="s">
        <v>535</v>
      </c>
      <c r="B8" s="126" t="s">
        <v>479</v>
      </c>
    </row>
    <row r="9" spans="1:2" x14ac:dyDescent="0.2">
      <c r="A9" s="126" t="s">
        <v>536</v>
      </c>
      <c r="B9" s="126" t="s">
        <v>480</v>
      </c>
    </row>
    <row r="10" spans="1:2" x14ac:dyDescent="0.2">
      <c r="A10" s="126"/>
      <c r="B10" s="126"/>
    </row>
    <row r="11" spans="1:2" x14ac:dyDescent="0.2">
      <c r="A11" s="126"/>
      <c r="B11" s="126"/>
    </row>
    <row r="12" spans="1:2" s="138" customFormat="1" ht="15.75" x14ac:dyDescent="0.25">
      <c r="A12" s="77" t="str">
        <f>+CONCATENATE(LEFT(A5,4),". évi előirányzat KIADÁSOK")</f>
        <v>2017. évi előirányzat KIADÁSOK</v>
      </c>
      <c r="B12" s="137"/>
    </row>
    <row r="13" spans="1:2" x14ac:dyDescent="0.2">
      <c r="A13" s="126"/>
      <c r="B13" s="126"/>
    </row>
    <row r="14" spans="1:2" x14ac:dyDescent="0.2">
      <c r="A14" s="126" t="s">
        <v>537</v>
      </c>
      <c r="B14" s="126" t="s">
        <v>481</v>
      </c>
    </row>
    <row r="15" spans="1:2" x14ac:dyDescent="0.2">
      <c r="A15" s="126" t="s">
        <v>538</v>
      </c>
      <c r="B15" s="126" t="s">
        <v>482</v>
      </c>
    </row>
    <row r="16" spans="1:2" x14ac:dyDescent="0.2">
      <c r="A16" s="126" t="s">
        <v>539</v>
      </c>
      <c r="B16" s="126" t="s">
        <v>483</v>
      </c>
    </row>
  </sheetData>
  <phoneticPr fontId="30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22"/>
  <sheetViews>
    <sheetView zoomScaleNormal="100" workbookViewId="0">
      <selection activeCell="H4" sqref="H4:H22"/>
    </sheetView>
  </sheetViews>
  <sheetFormatPr defaultRowHeight="12.75" x14ac:dyDescent="0.2"/>
  <cols>
    <col min="1" max="1" width="63.6640625" style="36" customWidth="1"/>
    <col min="2" max="2" width="15.6640625" style="35" customWidth="1"/>
    <col min="3" max="3" width="16.33203125" style="35" customWidth="1"/>
    <col min="4" max="4" width="18" style="35" customWidth="1"/>
    <col min="5" max="5" width="16.6640625" style="35" customWidth="1"/>
    <col min="6" max="6" width="18.83203125" style="35" customWidth="1"/>
    <col min="7" max="8" width="12.83203125" style="35" customWidth="1"/>
    <col min="9" max="9" width="13.83203125" style="35" customWidth="1"/>
    <col min="10" max="16384" width="9.33203125" style="35"/>
  </cols>
  <sheetData>
    <row r="1" spans="1:6" ht="24.75" customHeight="1" x14ac:dyDescent="0.2">
      <c r="A1" s="762" t="s">
        <v>1</v>
      </c>
      <c r="B1" s="762"/>
      <c r="C1" s="762"/>
      <c r="D1" s="762"/>
      <c r="E1" s="762"/>
      <c r="F1" s="762"/>
    </row>
    <row r="2" spans="1:6" ht="23.25" customHeight="1" thickBot="1" x14ac:dyDescent="0.3">
      <c r="A2" s="181"/>
      <c r="B2" s="49"/>
      <c r="C2" s="49"/>
      <c r="D2" s="49"/>
      <c r="E2" s="49"/>
      <c r="F2" s="45">
        <f>'6.sz.mell.'!F2</f>
        <v>0</v>
      </c>
    </row>
    <row r="3" spans="1:6" s="38" customFormat="1" ht="48.75" customHeight="1" thickBot="1" x14ac:dyDescent="0.25">
      <c r="A3" s="182" t="s">
        <v>66</v>
      </c>
      <c r="B3" s="183" t="s">
        <v>64</v>
      </c>
      <c r="C3" s="183" t="s">
        <v>65</v>
      </c>
      <c r="D3" s="183" t="str">
        <f>+'6.sz.mell.'!D3</f>
        <v>Felhasználás   2016. XII. 31-ig</v>
      </c>
      <c r="E3" s="183" t="str">
        <f>+'6.sz.mell.'!E3</f>
        <v>2017. évi előirányzat</v>
      </c>
      <c r="F3" s="513" t="str">
        <f>+CONCATENATE(LEFT(ÖSSZEFÜGGÉSEK!A5,4),". utáni szükséglet ",CHAR(10),"")</f>
        <v xml:space="preserve">2017. utáni szükséglet 
</v>
      </c>
    </row>
    <row r="4" spans="1:6" s="49" customFormat="1" ht="15" customHeight="1" thickBot="1" x14ac:dyDescent="0.25">
      <c r="A4" s="47" t="s">
        <v>484</v>
      </c>
      <c r="B4" s="48" t="s">
        <v>485</v>
      </c>
      <c r="C4" s="48" t="s">
        <v>486</v>
      </c>
      <c r="D4" s="48" t="s">
        <v>488</v>
      </c>
      <c r="E4" s="48" t="s">
        <v>487</v>
      </c>
      <c r="F4" s="515" t="s">
        <v>551</v>
      </c>
    </row>
    <row r="5" spans="1:6" ht="15.95" customHeight="1" x14ac:dyDescent="0.25">
      <c r="A5" s="712" t="s">
        <v>835</v>
      </c>
      <c r="B5" s="52">
        <v>3500</v>
      </c>
      <c r="C5" s="468" t="s">
        <v>761</v>
      </c>
      <c r="D5" s="52"/>
      <c r="E5" s="52">
        <v>3500</v>
      </c>
      <c r="F5" s="53">
        <f t="shared" ref="F5:F21" si="0">B5-D5-E5</f>
        <v>0</v>
      </c>
    </row>
    <row r="6" spans="1:6" ht="15.95" customHeight="1" x14ac:dyDescent="0.25">
      <c r="A6" s="713" t="s">
        <v>813</v>
      </c>
      <c r="B6" s="52">
        <v>3000</v>
      </c>
      <c r="C6" s="468" t="s">
        <v>761</v>
      </c>
      <c r="D6" s="52"/>
      <c r="E6" s="52">
        <v>3000</v>
      </c>
      <c r="F6" s="53">
        <f t="shared" si="0"/>
        <v>0</v>
      </c>
    </row>
    <row r="7" spans="1:6" ht="15.95" customHeight="1" x14ac:dyDescent="0.25">
      <c r="A7" s="713" t="s">
        <v>763</v>
      </c>
      <c r="B7" s="52">
        <v>2000</v>
      </c>
      <c r="C7" s="468" t="s">
        <v>761</v>
      </c>
      <c r="D7" s="52"/>
      <c r="E7" s="52">
        <v>2000</v>
      </c>
      <c r="F7" s="53">
        <f t="shared" si="0"/>
        <v>0</v>
      </c>
    </row>
    <row r="8" spans="1:6" ht="15.95" customHeight="1" x14ac:dyDescent="0.25">
      <c r="A8" s="713" t="s">
        <v>769</v>
      </c>
      <c r="B8" s="52">
        <v>2000</v>
      </c>
      <c r="C8" s="468" t="s">
        <v>761</v>
      </c>
      <c r="D8" s="52"/>
      <c r="E8" s="52">
        <v>2000</v>
      </c>
      <c r="F8" s="53">
        <f t="shared" si="0"/>
        <v>0</v>
      </c>
    </row>
    <row r="9" spans="1:6" ht="15.95" customHeight="1" x14ac:dyDescent="0.25">
      <c r="A9" s="713" t="s">
        <v>765</v>
      </c>
      <c r="B9" s="52">
        <v>5000</v>
      </c>
      <c r="C9" s="468" t="s">
        <v>761</v>
      </c>
      <c r="D9" s="52"/>
      <c r="E9" s="52">
        <v>5000</v>
      </c>
      <c r="F9" s="53">
        <f t="shared" si="0"/>
        <v>0</v>
      </c>
    </row>
    <row r="10" spans="1:6" ht="15.95" customHeight="1" x14ac:dyDescent="0.25">
      <c r="A10" s="713" t="s">
        <v>824</v>
      </c>
      <c r="B10" s="52">
        <v>200</v>
      </c>
      <c r="C10" s="468" t="s">
        <v>761</v>
      </c>
      <c r="D10" s="52"/>
      <c r="E10" s="52">
        <v>200</v>
      </c>
      <c r="F10" s="53">
        <f t="shared" si="0"/>
        <v>0</v>
      </c>
    </row>
    <row r="11" spans="1:6" ht="15.95" customHeight="1" x14ac:dyDescent="0.2">
      <c r="A11" s="714" t="s">
        <v>766</v>
      </c>
      <c r="B11" s="52">
        <v>1000</v>
      </c>
      <c r="C11" s="468" t="s">
        <v>761</v>
      </c>
      <c r="D11" s="52"/>
      <c r="E11" s="52">
        <v>1000</v>
      </c>
      <c r="F11" s="53">
        <f t="shared" si="0"/>
        <v>0</v>
      </c>
    </row>
    <row r="12" spans="1:6" ht="15.95" customHeight="1" x14ac:dyDescent="0.25">
      <c r="A12" s="715" t="s">
        <v>768</v>
      </c>
      <c r="B12" s="52">
        <v>2000</v>
      </c>
      <c r="C12" s="468" t="s">
        <v>761</v>
      </c>
      <c r="D12" s="52"/>
      <c r="E12" s="52">
        <v>2000</v>
      </c>
      <c r="F12" s="53">
        <f t="shared" si="0"/>
        <v>0</v>
      </c>
    </row>
    <row r="13" spans="1:6" ht="15.95" customHeight="1" x14ac:dyDescent="0.25">
      <c r="A13" s="715" t="s">
        <v>770</v>
      </c>
      <c r="B13" s="52">
        <v>2000</v>
      </c>
      <c r="C13" s="468" t="s">
        <v>761</v>
      </c>
      <c r="D13" s="52"/>
      <c r="E13" s="52">
        <v>2000</v>
      </c>
      <c r="F13" s="53">
        <f t="shared" si="0"/>
        <v>0</v>
      </c>
    </row>
    <row r="14" spans="1:6" ht="15.95" customHeight="1" x14ac:dyDescent="0.25">
      <c r="A14" s="715" t="s">
        <v>771</v>
      </c>
      <c r="B14" s="52">
        <v>1000</v>
      </c>
      <c r="C14" s="468" t="s">
        <v>761</v>
      </c>
      <c r="D14" s="52"/>
      <c r="E14" s="52">
        <v>1000</v>
      </c>
      <c r="F14" s="53">
        <f t="shared" si="0"/>
        <v>0</v>
      </c>
    </row>
    <row r="15" spans="1:6" ht="15.95" customHeight="1" x14ac:dyDescent="0.25">
      <c r="A15" s="715" t="s">
        <v>772</v>
      </c>
      <c r="B15" s="52">
        <v>2000</v>
      </c>
      <c r="C15" s="468" t="s">
        <v>761</v>
      </c>
      <c r="D15" s="52"/>
      <c r="E15" s="52">
        <v>2000</v>
      </c>
      <c r="F15" s="53">
        <f t="shared" si="0"/>
        <v>0</v>
      </c>
    </row>
    <row r="16" spans="1:6" ht="15.95" customHeight="1" x14ac:dyDescent="0.2">
      <c r="A16" s="724" t="s">
        <v>814</v>
      </c>
      <c r="B16" s="52">
        <v>6200</v>
      </c>
      <c r="C16" s="468" t="s">
        <v>761</v>
      </c>
      <c r="D16" s="52"/>
      <c r="E16" s="52">
        <v>6200</v>
      </c>
      <c r="F16" s="53">
        <f t="shared" si="0"/>
        <v>0</v>
      </c>
    </row>
    <row r="17" spans="1:6" ht="15.95" customHeight="1" x14ac:dyDescent="0.2">
      <c r="A17" s="724" t="s">
        <v>815</v>
      </c>
      <c r="B17" s="52">
        <v>800</v>
      </c>
      <c r="C17" s="468" t="s">
        <v>761</v>
      </c>
      <c r="D17" s="52"/>
      <c r="E17" s="52">
        <v>800</v>
      </c>
      <c r="F17" s="53">
        <f t="shared" si="0"/>
        <v>0</v>
      </c>
    </row>
    <row r="18" spans="1:6" ht="15.95" customHeight="1" x14ac:dyDescent="0.25">
      <c r="A18" s="725" t="s">
        <v>790</v>
      </c>
      <c r="B18" s="52">
        <v>2000</v>
      </c>
      <c r="C18" s="468" t="s">
        <v>761</v>
      </c>
      <c r="D18" s="52"/>
      <c r="E18" s="52">
        <v>2000</v>
      </c>
      <c r="F18" s="53">
        <f t="shared" si="0"/>
        <v>0</v>
      </c>
    </row>
    <row r="19" spans="1:6" ht="15.95" customHeight="1" x14ac:dyDescent="0.2">
      <c r="A19" s="724" t="s">
        <v>825</v>
      </c>
      <c r="B19" s="52">
        <v>190</v>
      </c>
      <c r="C19" s="468" t="s">
        <v>761</v>
      </c>
      <c r="D19" s="52"/>
      <c r="E19" s="52">
        <v>190</v>
      </c>
      <c r="F19" s="53">
        <f t="shared" si="0"/>
        <v>0</v>
      </c>
    </row>
    <row r="20" spans="1:6" ht="15.95" customHeight="1" x14ac:dyDescent="0.2">
      <c r="A20" s="724" t="s">
        <v>827</v>
      </c>
      <c r="B20" s="52">
        <v>587</v>
      </c>
      <c r="C20" s="468" t="s">
        <v>761</v>
      </c>
      <c r="D20" s="52"/>
      <c r="E20" s="52">
        <v>587</v>
      </c>
      <c r="F20" s="53">
        <f t="shared" si="0"/>
        <v>0</v>
      </c>
    </row>
    <row r="21" spans="1:6" ht="15.95" customHeight="1" thickBot="1" x14ac:dyDescent="0.25">
      <c r="A21" s="54"/>
      <c r="B21" s="55"/>
      <c r="C21" s="469"/>
      <c r="D21" s="55"/>
      <c r="E21" s="55"/>
      <c r="F21" s="56">
        <f t="shared" si="0"/>
        <v>0</v>
      </c>
    </row>
    <row r="22" spans="1:6" s="51" customFormat="1" ht="18" customHeight="1" thickBot="1" x14ac:dyDescent="0.25">
      <c r="A22" s="184" t="s">
        <v>62</v>
      </c>
      <c r="B22" s="185">
        <f>SUM(B5:B21)</f>
        <v>33477</v>
      </c>
      <c r="C22" s="111"/>
      <c r="D22" s="185">
        <f>SUM(D5:D21)</f>
        <v>0</v>
      </c>
      <c r="E22" s="185">
        <f>SUM(E5:E21)</f>
        <v>33477</v>
      </c>
      <c r="F22" s="57">
        <f>SUM(F5:F21)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63" orientation="portrait" horizontalDpi="300" verticalDpi="300" r:id="rId1"/>
  <headerFooter alignWithMargins="0">
    <oddHeader xml:space="preserve">&amp;R&amp;"Times New Roman CE,Félkövér dőlt"&amp;12 &amp;11 7. melléklet a ……/2017. (….) önkormányzati rendelethez&amp;"Times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52"/>
  <sheetViews>
    <sheetView topLeftCell="A28" zoomScaleNormal="100" workbookViewId="0">
      <selection activeCell="F20" sqref="F20"/>
    </sheetView>
  </sheetViews>
  <sheetFormatPr defaultRowHeight="12.75" x14ac:dyDescent="0.2"/>
  <cols>
    <col min="1" max="1" width="38.6640625" style="40" customWidth="1"/>
    <col min="2" max="5" width="13.83203125" style="40" customWidth="1"/>
    <col min="6" max="16384" width="9.33203125" style="40"/>
  </cols>
  <sheetData>
    <row r="1" spans="1:5" x14ac:dyDescent="0.2">
      <c r="A1" s="201"/>
      <c r="B1" s="201"/>
      <c r="C1" s="201"/>
      <c r="D1" s="201"/>
      <c r="E1" s="201"/>
    </row>
    <row r="2" spans="1:5" ht="15.75" x14ac:dyDescent="0.25">
      <c r="A2" s="202" t="s">
        <v>131</v>
      </c>
      <c r="B2" s="763"/>
      <c r="C2" s="763"/>
      <c r="D2" s="763"/>
      <c r="E2" s="763"/>
    </row>
    <row r="3" spans="1:5" ht="14.25" thickBot="1" x14ac:dyDescent="0.3">
      <c r="A3" s="201"/>
      <c r="B3" s="201"/>
      <c r="C3" s="201"/>
      <c r="D3" s="764">
        <f>'7.sz.mell.'!F2</f>
        <v>0</v>
      </c>
      <c r="E3" s="764"/>
    </row>
    <row r="4" spans="1:5" ht="15" customHeight="1" thickBot="1" x14ac:dyDescent="0.25">
      <c r="A4" s="203" t="s">
        <v>124</v>
      </c>
      <c r="B4" s="204" t="str">
        <f>CONCATENATE((LEFT(ÖSSZEFÜGGÉSEK!A5,4)),".")</f>
        <v>2017.</v>
      </c>
      <c r="C4" s="204" t="str">
        <f>CONCATENATE((LEFT(ÖSSZEFÜGGÉSEK!A5,4))+1,".")</f>
        <v>2018.</v>
      </c>
      <c r="D4" s="204" t="str">
        <f>CONCATENATE((LEFT(ÖSSZEFÜGGÉSEK!A5,4))+1,". után")</f>
        <v>2018. után</v>
      </c>
      <c r="E4" s="205" t="s">
        <v>50</v>
      </c>
    </row>
    <row r="5" spans="1:5" x14ac:dyDescent="0.2">
      <c r="A5" s="206" t="s">
        <v>125</v>
      </c>
      <c r="B5" s="78"/>
      <c r="C5" s="78"/>
      <c r="D5" s="78"/>
      <c r="E5" s="207">
        <f t="shared" ref="E5:E11" si="0">SUM(B5:D5)</f>
        <v>0</v>
      </c>
    </row>
    <row r="6" spans="1:5" x14ac:dyDescent="0.2">
      <c r="A6" s="208" t="s">
        <v>138</v>
      </c>
      <c r="B6" s="79"/>
      <c r="C6" s="79"/>
      <c r="D6" s="79"/>
      <c r="E6" s="209">
        <f t="shared" si="0"/>
        <v>0</v>
      </c>
    </row>
    <row r="7" spans="1:5" x14ac:dyDescent="0.2">
      <c r="A7" s="210" t="s">
        <v>126</v>
      </c>
      <c r="B7" s="80"/>
      <c r="C7" s="80"/>
      <c r="D7" s="80"/>
      <c r="E7" s="211">
        <f t="shared" si="0"/>
        <v>0</v>
      </c>
    </row>
    <row r="8" spans="1:5" x14ac:dyDescent="0.2">
      <c r="A8" s="210" t="s">
        <v>140</v>
      </c>
      <c r="B8" s="80"/>
      <c r="C8" s="80"/>
      <c r="D8" s="80"/>
      <c r="E8" s="211">
        <f t="shared" si="0"/>
        <v>0</v>
      </c>
    </row>
    <row r="9" spans="1:5" x14ac:dyDescent="0.2">
      <c r="A9" s="210" t="s">
        <v>127</v>
      </c>
      <c r="B9" s="80"/>
      <c r="C9" s="80"/>
      <c r="D9" s="80"/>
      <c r="E9" s="211">
        <f t="shared" si="0"/>
        <v>0</v>
      </c>
    </row>
    <row r="10" spans="1:5" x14ac:dyDescent="0.2">
      <c r="A10" s="210" t="s">
        <v>128</v>
      </c>
      <c r="B10" s="80"/>
      <c r="C10" s="80"/>
      <c r="D10" s="80"/>
      <c r="E10" s="211">
        <f t="shared" si="0"/>
        <v>0</v>
      </c>
    </row>
    <row r="11" spans="1:5" ht="13.5" thickBot="1" x14ac:dyDescent="0.25">
      <c r="A11" s="81"/>
      <c r="B11" s="82"/>
      <c r="C11" s="82"/>
      <c r="D11" s="82"/>
      <c r="E11" s="211">
        <f t="shared" si="0"/>
        <v>0</v>
      </c>
    </row>
    <row r="12" spans="1:5" ht="13.5" thickBot="1" x14ac:dyDescent="0.25">
      <c r="A12" s="212" t="s">
        <v>130</v>
      </c>
      <c r="B12" s="213">
        <f>B5+SUM(B7:B11)</f>
        <v>0</v>
      </c>
      <c r="C12" s="213">
        <f>C5+SUM(C7:C11)</f>
        <v>0</v>
      </c>
      <c r="D12" s="213">
        <f>D5+SUM(D7:D11)</f>
        <v>0</v>
      </c>
      <c r="E12" s="214">
        <f>E5+SUM(E7:E11)</f>
        <v>0</v>
      </c>
    </row>
    <row r="13" spans="1:5" ht="13.5" thickBot="1" x14ac:dyDescent="0.25">
      <c r="A13" s="44"/>
      <c r="B13" s="44"/>
      <c r="C13" s="44"/>
      <c r="D13" s="44"/>
      <c r="E13" s="44"/>
    </row>
    <row r="14" spans="1:5" ht="15" customHeight="1" thickBot="1" x14ac:dyDescent="0.25">
      <c r="A14" s="203" t="s">
        <v>129</v>
      </c>
      <c r="B14" s="204" t="str">
        <f>+B4</f>
        <v>2017.</v>
      </c>
      <c r="C14" s="204" t="str">
        <f>+C4</f>
        <v>2018.</v>
      </c>
      <c r="D14" s="204" t="str">
        <f>+D4</f>
        <v>2018. után</v>
      </c>
      <c r="E14" s="205" t="s">
        <v>50</v>
      </c>
    </row>
    <row r="15" spans="1:5" x14ac:dyDescent="0.2">
      <c r="A15" s="206" t="s">
        <v>134</v>
      </c>
      <c r="B15" s="78"/>
      <c r="C15" s="78"/>
      <c r="D15" s="78"/>
      <c r="E15" s="207">
        <f t="shared" ref="E15:E21" si="1">SUM(B15:D15)</f>
        <v>0</v>
      </c>
    </row>
    <row r="16" spans="1:5" x14ac:dyDescent="0.2">
      <c r="A16" s="215" t="s">
        <v>135</v>
      </c>
      <c r="B16" s="80"/>
      <c r="C16" s="80"/>
      <c r="D16" s="80"/>
      <c r="E16" s="211">
        <f t="shared" si="1"/>
        <v>0</v>
      </c>
    </row>
    <row r="17" spans="1:5" x14ac:dyDescent="0.2">
      <c r="A17" s="210" t="s">
        <v>136</v>
      </c>
      <c r="B17" s="80"/>
      <c r="C17" s="80"/>
      <c r="D17" s="80"/>
      <c r="E17" s="211">
        <f t="shared" si="1"/>
        <v>0</v>
      </c>
    </row>
    <row r="18" spans="1:5" x14ac:dyDescent="0.2">
      <c r="A18" s="210" t="s">
        <v>137</v>
      </c>
      <c r="B18" s="80"/>
      <c r="C18" s="80"/>
      <c r="D18" s="80"/>
      <c r="E18" s="211">
        <f t="shared" si="1"/>
        <v>0</v>
      </c>
    </row>
    <row r="19" spans="1:5" x14ac:dyDescent="0.2">
      <c r="A19" s="83"/>
      <c r="B19" s="80"/>
      <c r="C19" s="80"/>
      <c r="D19" s="80"/>
      <c r="E19" s="211">
        <f t="shared" si="1"/>
        <v>0</v>
      </c>
    </row>
    <row r="20" spans="1:5" x14ac:dyDescent="0.2">
      <c r="A20" s="83"/>
      <c r="B20" s="80"/>
      <c r="C20" s="80"/>
      <c r="D20" s="80"/>
      <c r="E20" s="211">
        <f t="shared" si="1"/>
        <v>0</v>
      </c>
    </row>
    <row r="21" spans="1:5" ht="13.5" thickBot="1" x14ac:dyDescent="0.25">
      <c r="A21" s="81"/>
      <c r="B21" s="82"/>
      <c r="C21" s="82"/>
      <c r="D21" s="82"/>
      <c r="E21" s="211">
        <f t="shared" si="1"/>
        <v>0</v>
      </c>
    </row>
    <row r="22" spans="1:5" ht="13.5" thickBot="1" x14ac:dyDescent="0.25">
      <c r="A22" s="212" t="s">
        <v>52</v>
      </c>
      <c r="B22" s="213">
        <f>SUM(B15:B21)</f>
        <v>0</v>
      </c>
      <c r="C22" s="213">
        <f>SUM(C15:C21)</f>
        <v>0</v>
      </c>
      <c r="D22" s="213">
        <f>SUM(D15:D21)</f>
        <v>0</v>
      </c>
      <c r="E22" s="214">
        <f>SUM(E15:E21)</f>
        <v>0</v>
      </c>
    </row>
    <row r="23" spans="1:5" x14ac:dyDescent="0.2">
      <c r="A23" s="201"/>
      <c r="B23" s="201"/>
      <c r="C23" s="201"/>
      <c r="D23" s="201"/>
      <c r="E23" s="201"/>
    </row>
    <row r="24" spans="1:5" x14ac:dyDescent="0.2">
      <c r="A24" s="201"/>
      <c r="B24" s="201"/>
      <c r="C24" s="201"/>
      <c r="D24" s="201"/>
      <c r="E24" s="201"/>
    </row>
    <row r="25" spans="1:5" ht="15.75" x14ac:dyDescent="0.25">
      <c r="A25" s="202" t="s">
        <v>131</v>
      </c>
      <c r="B25" s="763"/>
      <c r="C25" s="763"/>
      <c r="D25" s="763"/>
      <c r="E25" s="763"/>
    </row>
    <row r="26" spans="1:5" ht="14.25" thickBot="1" x14ac:dyDescent="0.3">
      <c r="A26" s="201"/>
      <c r="B26" s="201"/>
      <c r="C26" s="201"/>
      <c r="D26" s="764">
        <f>D3</f>
        <v>0</v>
      </c>
      <c r="E26" s="764"/>
    </row>
    <row r="27" spans="1:5" ht="13.5" thickBot="1" x14ac:dyDescent="0.25">
      <c r="A27" s="203" t="s">
        <v>124</v>
      </c>
      <c r="B27" s="204" t="str">
        <f>+B14</f>
        <v>2017.</v>
      </c>
      <c r="C27" s="204" t="str">
        <f>+C14</f>
        <v>2018.</v>
      </c>
      <c r="D27" s="204" t="str">
        <f>+D14</f>
        <v>2018. után</v>
      </c>
      <c r="E27" s="205" t="s">
        <v>50</v>
      </c>
    </row>
    <row r="28" spans="1:5" x14ac:dyDescent="0.2">
      <c r="A28" s="206" t="s">
        <v>125</v>
      </c>
      <c r="B28" s="78"/>
      <c r="C28" s="78"/>
      <c r="D28" s="78"/>
      <c r="E28" s="207">
        <f t="shared" ref="E28:E34" si="2">SUM(B28:D28)</f>
        <v>0</v>
      </c>
    </row>
    <row r="29" spans="1:5" x14ac:dyDescent="0.2">
      <c r="A29" s="208" t="s">
        <v>138</v>
      </c>
      <c r="B29" s="79"/>
      <c r="C29" s="79"/>
      <c r="D29" s="79"/>
      <c r="E29" s="209">
        <f t="shared" si="2"/>
        <v>0</v>
      </c>
    </row>
    <row r="30" spans="1:5" x14ac:dyDescent="0.2">
      <c r="A30" s="210" t="s">
        <v>126</v>
      </c>
      <c r="B30" s="80"/>
      <c r="C30" s="80"/>
      <c r="D30" s="80"/>
      <c r="E30" s="211">
        <f t="shared" si="2"/>
        <v>0</v>
      </c>
    </row>
    <row r="31" spans="1:5" x14ac:dyDescent="0.2">
      <c r="A31" s="210" t="s">
        <v>140</v>
      </c>
      <c r="B31" s="80"/>
      <c r="C31" s="80"/>
      <c r="D31" s="80"/>
      <c r="E31" s="211">
        <f t="shared" si="2"/>
        <v>0</v>
      </c>
    </row>
    <row r="32" spans="1:5" x14ac:dyDescent="0.2">
      <c r="A32" s="210" t="s">
        <v>127</v>
      </c>
      <c r="B32" s="80"/>
      <c r="C32" s="80"/>
      <c r="D32" s="80"/>
      <c r="E32" s="211">
        <f t="shared" si="2"/>
        <v>0</v>
      </c>
    </row>
    <row r="33" spans="1:5" x14ac:dyDescent="0.2">
      <c r="A33" s="210" t="s">
        <v>128</v>
      </c>
      <c r="B33" s="80"/>
      <c r="C33" s="80"/>
      <c r="D33" s="80"/>
      <c r="E33" s="211">
        <f t="shared" si="2"/>
        <v>0</v>
      </c>
    </row>
    <row r="34" spans="1:5" ht="13.5" thickBot="1" x14ac:dyDescent="0.25">
      <c r="A34" s="81"/>
      <c r="B34" s="82"/>
      <c r="C34" s="82"/>
      <c r="D34" s="82"/>
      <c r="E34" s="211">
        <f t="shared" si="2"/>
        <v>0</v>
      </c>
    </row>
    <row r="35" spans="1:5" ht="13.5" thickBot="1" x14ac:dyDescent="0.25">
      <c r="A35" s="212" t="s">
        <v>130</v>
      </c>
      <c r="B35" s="213">
        <f>B28+SUM(B30:B34)</f>
        <v>0</v>
      </c>
      <c r="C35" s="213">
        <f>C28+SUM(C30:C34)</f>
        <v>0</v>
      </c>
      <c r="D35" s="213">
        <f>D28+SUM(D30:D34)</f>
        <v>0</v>
      </c>
      <c r="E35" s="214">
        <f>E28+SUM(E30:E34)</f>
        <v>0</v>
      </c>
    </row>
    <row r="36" spans="1:5" ht="13.5" thickBot="1" x14ac:dyDescent="0.25">
      <c r="A36" s="44"/>
      <c r="B36" s="44"/>
      <c r="C36" s="44"/>
      <c r="D36" s="44"/>
      <c r="E36" s="44"/>
    </row>
    <row r="37" spans="1:5" ht="13.5" thickBot="1" x14ac:dyDescent="0.25">
      <c r="A37" s="203" t="s">
        <v>129</v>
      </c>
      <c r="B37" s="204" t="str">
        <f>+B27</f>
        <v>2017.</v>
      </c>
      <c r="C37" s="204" t="str">
        <f>+C27</f>
        <v>2018.</v>
      </c>
      <c r="D37" s="204" t="str">
        <f>+D27</f>
        <v>2018. után</v>
      </c>
      <c r="E37" s="205" t="s">
        <v>50</v>
      </c>
    </row>
    <row r="38" spans="1:5" x14ac:dyDescent="0.2">
      <c r="A38" s="206" t="s">
        <v>134</v>
      </c>
      <c r="B38" s="78"/>
      <c r="C38" s="78"/>
      <c r="D38" s="78"/>
      <c r="E38" s="207">
        <f t="shared" ref="E38:E44" si="3">SUM(B38:D38)</f>
        <v>0</v>
      </c>
    </row>
    <row r="39" spans="1:5" x14ac:dyDescent="0.2">
      <c r="A39" s="215" t="s">
        <v>135</v>
      </c>
      <c r="B39" s="80"/>
      <c r="C39" s="80"/>
      <c r="D39" s="80"/>
      <c r="E39" s="211">
        <f t="shared" si="3"/>
        <v>0</v>
      </c>
    </row>
    <row r="40" spans="1:5" x14ac:dyDescent="0.2">
      <c r="A40" s="210" t="s">
        <v>136</v>
      </c>
      <c r="B40" s="80"/>
      <c r="C40" s="80"/>
      <c r="D40" s="80"/>
      <c r="E40" s="211">
        <f t="shared" si="3"/>
        <v>0</v>
      </c>
    </row>
    <row r="41" spans="1:5" x14ac:dyDescent="0.2">
      <c r="A41" s="210" t="s">
        <v>137</v>
      </c>
      <c r="B41" s="80"/>
      <c r="C41" s="80"/>
      <c r="D41" s="80"/>
      <c r="E41" s="211">
        <f t="shared" si="3"/>
        <v>0</v>
      </c>
    </row>
    <row r="42" spans="1:5" x14ac:dyDescent="0.2">
      <c r="A42" s="83"/>
      <c r="B42" s="80"/>
      <c r="C42" s="80"/>
      <c r="D42" s="80"/>
      <c r="E42" s="211">
        <f t="shared" si="3"/>
        <v>0</v>
      </c>
    </row>
    <row r="43" spans="1:5" x14ac:dyDescent="0.2">
      <c r="A43" s="83"/>
      <c r="B43" s="80"/>
      <c r="C43" s="80"/>
      <c r="D43" s="80"/>
      <c r="E43" s="211">
        <f t="shared" si="3"/>
        <v>0</v>
      </c>
    </row>
    <row r="44" spans="1:5" ht="13.5" thickBot="1" x14ac:dyDescent="0.25">
      <c r="A44" s="81"/>
      <c r="B44" s="82"/>
      <c r="C44" s="82"/>
      <c r="D44" s="82"/>
      <c r="E44" s="211">
        <f t="shared" si="3"/>
        <v>0</v>
      </c>
    </row>
    <row r="45" spans="1:5" ht="13.5" thickBot="1" x14ac:dyDescent="0.25">
      <c r="A45" s="212" t="s">
        <v>52</v>
      </c>
      <c r="B45" s="213">
        <f>SUM(B38:B44)</f>
        <v>0</v>
      </c>
      <c r="C45" s="213">
        <f>SUM(C38:C44)</f>
        <v>0</v>
      </c>
      <c r="D45" s="213">
        <f>SUM(D38:D44)</f>
        <v>0</v>
      </c>
      <c r="E45" s="214">
        <f>SUM(E38:E44)</f>
        <v>0</v>
      </c>
    </row>
    <row r="46" spans="1:5" x14ac:dyDescent="0.2">
      <c r="A46" s="201"/>
      <c r="B46" s="201"/>
      <c r="C46" s="201"/>
      <c r="D46" s="201"/>
      <c r="E46" s="201"/>
    </row>
    <row r="47" spans="1:5" ht="15.75" x14ac:dyDescent="0.2">
      <c r="A47" s="772" t="str">
        <f>+CONCATENATE("Önkormányzaton kívüli EU-s projektekhez történő hozzájárulás ",LEFT(ÖSSZEFÜGGÉSEK!A5,4),". évi előirányzat")</f>
        <v>Önkormányzaton kívüli EU-s projektekhez történő hozzájárulás 2017. évi előirányzat</v>
      </c>
      <c r="B47" s="772"/>
      <c r="C47" s="772"/>
      <c r="D47" s="772"/>
      <c r="E47" s="772"/>
    </row>
    <row r="48" spans="1:5" ht="13.5" thickBot="1" x14ac:dyDescent="0.25">
      <c r="A48" s="201"/>
      <c r="B48" s="201"/>
      <c r="C48" s="201"/>
      <c r="D48" s="201"/>
      <c r="E48" s="201"/>
    </row>
    <row r="49" spans="1:8" ht="13.5" thickBot="1" x14ac:dyDescent="0.25">
      <c r="A49" s="777" t="s">
        <v>132</v>
      </c>
      <c r="B49" s="778"/>
      <c r="C49" s="779"/>
      <c r="D49" s="775" t="s">
        <v>554</v>
      </c>
      <c r="E49" s="776"/>
      <c r="H49" s="41"/>
    </row>
    <row r="50" spans="1:8" x14ac:dyDescent="0.2">
      <c r="A50" s="780"/>
      <c r="B50" s="781"/>
      <c r="C50" s="782"/>
      <c r="D50" s="768"/>
      <c r="E50" s="769"/>
    </row>
    <row r="51" spans="1:8" ht="13.5" thickBot="1" x14ac:dyDescent="0.25">
      <c r="A51" s="783"/>
      <c r="B51" s="784"/>
      <c r="C51" s="785"/>
      <c r="D51" s="770"/>
      <c r="E51" s="771"/>
    </row>
    <row r="52" spans="1:8" ht="13.5" thickBot="1" x14ac:dyDescent="0.25">
      <c r="A52" s="765" t="s">
        <v>52</v>
      </c>
      <c r="B52" s="766"/>
      <c r="C52" s="767"/>
      <c r="D52" s="773">
        <f>SUM(D50:E51)</f>
        <v>0</v>
      </c>
      <c r="E52" s="774"/>
    </row>
  </sheetData>
  <mergeCells count="13">
    <mergeCell ref="B2:E2"/>
    <mergeCell ref="B25:E25"/>
    <mergeCell ref="D3:E3"/>
    <mergeCell ref="D26:E26"/>
    <mergeCell ref="A52:C52"/>
    <mergeCell ref="D50:E50"/>
    <mergeCell ref="D51:E51"/>
    <mergeCell ref="A47:E47"/>
    <mergeCell ref="D52:E52"/>
    <mergeCell ref="D49:E49"/>
    <mergeCell ref="A49:C49"/>
    <mergeCell ref="A50:C50"/>
    <mergeCell ref="A51:C51"/>
  </mergeCells>
  <phoneticPr fontId="30" type="noConversion"/>
  <conditionalFormatting sqref="E5:E12 B12:D12 B22:E22 E15:E21 E28:E35 B35:D35 E38:E45 B45:D45 D52:E52">
    <cfRule type="cellIs" dxfId="2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 ……/2017. (….)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  <pageSetUpPr fitToPage="1"/>
  </sheetPr>
  <dimension ref="A1:C160"/>
  <sheetViews>
    <sheetView zoomScale="130" zoomScaleNormal="130" zoomScaleSheetLayoutView="85" workbookViewId="0">
      <selection activeCell="X10" sqref="X10"/>
    </sheetView>
  </sheetViews>
  <sheetFormatPr defaultRowHeight="12.75" x14ac:dyDescent="0.2"/>
  <cols>
    <col min="1" max="1" width="16" style="387" customWidth="1"/>
    <col min="2" max="2" width="54" style="388" customWidth="1"/>
    <col min="3" max="3" width="25" style="389" customWidth="1"/>
    <col min="4" max="4" width="3.5" style="3" customWidth="1"/>
    <col min="5" max="16384" width="9.33203125" style="3"/>
  </cols>
  <sheetData>
    <row r="1" spans="1:3" s="2" customFormat="1" ht="16.5" customHeight="1" thickBot="1" x14ac:dyDescent="0.25">
      <c r="A1" s="216"/>
      <c r="B1" s="218"/>
      <c r="C1" s="550" t="str">
        <f>+CONCATENATE("9.1. melléklet a ……/",LEFT(ÖSSZEFÜGGÉSEK!A5,4),". (….) önkormányzati rendelethez")</f>
        <v>9.1. melléklet a ……/2017. (….) önkormányzati rendelethez</v>
      </c>
    </row>
    <row r="2" spans="1:3" s="84" customFormat="1" ht="21" customHeight="1" x14ac:dyDescent="0.2">
      <c r="A2" s="404" t="s">
        <v>60</v>
      </c>
      <c r="B2" s="351" t="s">
        <v>219</v>
      </c>
      <c r="C2" s="353" t="s">
        <v>53</v>
      </c>
    </row>
    <row r="3" spans="1:3" s="84" customFormat="1" ht="16.5" thickBot="1" x14ac:dyDescent="0.25">
      <c r="A3" s="219" t="s">
        <v>195</v>
      </c>
      <c r="B3" s="352" t="s">
        <v>396</v>
      </c>
      <c r="C3" s="484" t="s">
        <v>53</v>
      </c>
    </row>
    <row r="4" spans="1:3" s="85" customFormat="1" ht="15.95" customHeight="1" thickBot="1" x14ac:dyDescent="0.3">
      <c r="A4" s="220"/>
      <c r="B4" s="220"/>
      <c r="C4" s="221">
        <f>'7.sz.mell.'!F2</f>
        <v>0</v>
      </c>
    </row>
    <row r="5" spans="1:3" ht="13.5" thickBot="1" x14ac:dyDescent="0.25">
      <c r="A5" s="405" t="s">
        <v>197</v>
      </c>
      <c r="B5" s="222" t="s">
        <v>552</v>
      </c>
      <c r="C5" s="354" t="s">
        <v>54</v>
      </c>
    </row>
    <row r="6" spans="1:3" s="58" customFormat="1" ht="12.95" customHeight="1" thickBot="1" x14ac:dyDescent="0.25">
      <c r="A6" s="189"/>
      <c r="B6" s="190" t="s">
        <v>484</v>
      </c>
      <c r="C6" s="191" t="s">
        <v>485</v>
      </c>
    </row>
    <row r="7" spans="1:3" s="58" customFormat="1" ht="15.95" customHeight="1" thickBot="1" x14ac:dyDescent="0.25">
      <c r="A7" s="224"/>
      <c r="B7" s="225" t="s">
        <v>55</v>
      </c>
      <c r="C7" s="355"/>
    </row>
    <row r="8" spans="1:3" s="58" customFormat="1" ht="12" customHeight="1" thickBot="1" x14ac:dyDescent="0.25">
      <c r="A8" s="25" t="s">
        <v>18</v>
      </c>
      <c r="B8" s="19" t="s">
        <v>246</v>
      </c>
      <c r="C8" s="291">
        <f>+C9+C10+C11+C12+C13+C14</f>
        <v>366720</v>
      </c>
    </row>
    <row r="9" spans="1:3" s="86" customFormat="1" ht="12" customHeight="1" x14ac:dyDescent="0.2">
      <c r="A9" s="433" t="s">
        <v>97</v>
      </c>
      <c r="B9" s="414" t="s">
        <v>247</v>
      </c>
      <c r="C9" s="294">
        <v>117477</v>
      </c>
    </row>
    <row r="10" spans="1:3" s="87" customFormat="1" ht="12" customHeight="1" x14ac:dyDescent="0.2">
      <c r="A10" s="434" t="s">
        <v>98</v>
      </c>
      <c r="B10" s="415" t="s">
        <v>248</v>
      </c>
      <c r="C10" s="293">
        <v>136511</v>
      </c>
    </row>
    <row r="11" spans="1:3" s="87" customFormat="1" ht="12" customHeight="1" x14ac:dyDescent="0.2">
      <c r="A11" s="434" t="s">
        <v>99</v>
      </c>
      <c r="B11" s="415" t="s">
        <v>540</v>
      </c>
      <c r="C11" s="293">
        <v>105316</v>
      </c>
    </row>
    <row r="12" spans="1:3" s="87" customFormat="1" ht="12" customHeight="1" x14ac:dyDescent="0.2">
      <c r="A12" s="434" t="s">
        <v>100</v>
      </c>
      <c r="B12" s="415" t="s">
        <v>250</v>
      </c>
      <c r="C12" s="293">
        <v>7416</v>
      </c>
    </row>
    <row r="13" spans="1:3" s="87" customFormat="1" ht="12" customHeight="1" x14ac:dyDescent="0.2">
      <c r="A13" s="434" t="s">
        <v>141</v>
      </c>
      <c r="B13" s="415" t="s">
        <v>497</v>
      </c>
      <c r="C13" s="293"/>
    </row>
    <row r="14" spans="1:3" s="86" customFormat="1" ht="12" customHeight="1" thickBot="1" x14ac:dyDescent="0.25">
      <c r="A14" s="435" t="s">
        <v>101</v>
      </c>
      <c r="B14" s="416" t="s">
        <v>426</v>
      </c>
      <c r="C14" s="293"/>
    </row>
    <row r="15" spans="1:3" s="86" customFormat="1" ht="12" customHeight="1" thickBot="1" x14ac:dyDescent="0.25">
      <c r="A15" s="25" t="s">
        <v>19</v>
      </c>
      <c r="B15" s="286" t="s">
        <v>251</v>
      </c>
      <c r="C15" s="291">
        <f>+C16+C17+C18+C19+C20</f>
        <v>85182</v>
      </c>
    </row>
    <row r="16" spans="1:3" s="86" customFormat="1" ht="12" customHeight="1" x14ac:dyDescent="0.2">
      <c r="A16" s="433" t="s">
        <v>103</v>
      </c>
      <c r="B16" s="414" t="s">
        <v>252</v>
      </c>
      <c r="C16" s="294"/>
    </row>
    <row r="17" spans="1:3" s="86" customFormat="1" ht="12" customHeight="1" x14ac:dyDescent="0.2">
      <c r="A17" s="434" t="s">
        <v>104</v>
      </c>
      <c r="B17" s="415" t="s">
        <v>253</v>
      </c>
      <c r="C17" s="293"/>
    </row>
    <row r="18" spans="1:3" s="86" customFormat="1" ht="12" customHeight="1" x14ac:dyDescent="0.2">
      <c r="A18" s="434" t="s">
        <v>105</v>
      </c>
      <c r="B18" s="415" t="s">
        <v>418</v>
      </c>
      <c r="C18" s="293"/>
    </row>
    <row r="19" spans="1:3" s="86" customFormat="1" ht="12" customHeight="1" x14ac:dyDescent="0.2">
      <c r="A19" s="434" t="s">
        <v>106</v>
      </c>
      <c r="B19" s="415" t="s">
        <v>419</v>
      </c>
      <c r="C19" s="293"/>
    </row>
    <row r="20" spans="1:3" s="86" customFormat="1" ht="12" customHeight="1" x14ac:dyDescent="0.2">
      <c r="A20" s="434" t="s">
        <v>107</v>
      </c>
      <c r="B20" s="415" t="s">
        <v>254</v>
      </c>
      <c r="C20" s="809">
        <v>85182</v>
      </c>
    </row>
    <row r="21" spans="1:3" s="87" customFormat="1" ht="12" customHeight="1" thickBot="1" x14ac:dyDescent="0.25">
      <c r="A21" s="435" t="s">
        <v>116</v>
      </c>
      <c r="B21" s="416" t="s">
        <v>255</v>
      </c>
      <c r="C21" s="295"/>
    </row>
    <row r="22" spans="1:3" s="87" customFormat="1" ht="12" customHeight="1" thickBot="1" x14ac:dyDescent="0.25">
      <c r="A22" s="25" t="s">
        <v>20</v>
      </c>
      <c r="B22" s="19" t="s">
        <v>256</v>
      </c>
      <c r="C22" s="291">
        <f>+C23+C24+C25+C26+C27</f>
        <v>18000</v>
      </c>
    </row>
    <row r="23" spans="1:3" s="87" customFormat="1" ht="12" customHeight="1" x14ac:dyDescent="0.2">
      <c r="A23" s="433" t="s">
        <v>86</v>
      </c>
      <c r="B23" s="414" t="s">
        <v>257</v>
      </c>
      <c r="C23" s="294"/>
    </row>
    <row r="24" spans="1:3" s="86" customFormat="1" ht="12" customHeight="1" x14ac:dyDescent="0.2">
      <c r="A24" s="434" t="s">
        <v>87</v>
      </c>
      <c r="B24" s="415" t="s">
        <v>258</v>
      </c>
      <c r="C24" s="293"/>
    </row>
    <row r="25" spans="1:3" s="87" customFormat="1" ht="12" customHeight="1" x14ac:dyDescent="0.2">
      <c r="A25" s="434" t="s">
        <v>88</v>
      </c>
      <c r="B25" s="415" t="s">
        <v>420</v>
      </c>
      <c r="C25" s="293"/>
    </row>
    <row r="26" spans="1:3" s="87" customFormat="1" ht="12" customHeight="1" x14ac:dyDescent="0.2">
      <c r="A26" s="434" t="s">
        <v>89</v>
      </c>
      <c r="B26" s="415" t="s">
        <v>421</v>
      </c>
      <c r="C26" s="293"/>
    </row>
    <row r="27" spans="1:3" s="87" customFormat="1" ht="12" customHeight="1" x14ac:dyDescent="0.2">
      <c r="A27" s="434" t="s">
        <v>164</v>
      </c>
      <c r="B27" s="415" t="s">
        <v>259</v>
      </c>
      <c r="C27" s="293">
        <v>18000</v>
      </c>
    </row>
    <row r="28" spans="1:3" s="87" customFormat="1" ht="12" customHeight="1" thickBot="1" x14ac:dyDescent="0.25">
      <c r="A28" s="435" t="s">
        <v>165</v>
      </c>
      <c r="B28" s="416" t="s">
        <v>260</v>
      </c>
      <c r="C28" s="295"/>
    </row>
    <row r="29" spans="1:3" s="87" customFormat="1" ht="12" customHeight="1" thickBot="1" x14ac:dyDescent="0.25">
      <c r="A29" s="25" t="s">
        <v>166</v>
      </c>
      <c r="B29" s="19" t="s">
        <v>550</v>
      </c>
      <c r="C29" s="297">
        <f>+C30+C31+C32+C33+C34+C35+C36</f>
        <v>279210</v>
      </c>
    </row>
    <row r="30" spans="1:3" s="87" customFormat="1" ht="12" customHeight="1" x14ac:dyDescent="0.2">
      <c r="A30" s="433" t="s">
        <v>262</v>
      </c>
      <c r="B30" s="414" t="s">
        <v>793</v>
      </c>
      <c r="C30" s="409">
        <v>32000</v>
      </c>
    </row>
    <row r="31" spans="1:3" s="87" customFormat="1" ht="12" customHeight="1" x14ac:dyDescent="0.2">
      <c r="A31" s="434" t="s">
        <v>263</v>
      </c>
      <c r="B31" s="415" t="s">
        <v>546</v>
      </c>
      <c r="C31" s="293"/>
    </row>
    <row r="32" spans="1:3" s="87" customFormat="1" ht="12" customHeight="1" x14ac:dyDescent="0.2">
      <c r="A32" s="434" t="s">
        <v>264</v>
      </c>
      <c r="B32" s="415" t="s">
        <v>547</v>
      </c>
      <c r="C32" s="293">
        <v>230000</v>
      </c>
    </row>
    <row r="33" spans="1:3" s="87" customFormat="1" ht="12" customHeight="1" x14ac:dyDescent="0.2">
      <c r="A33" s="434" t="s">
        <v>265</v>
      </c>
      <c r="B33" s="415" t="s">
        <v>548</v>
      </c>
      <c r="C33" s="293">
        <v>500</v>
      </c>
    </row>
    <row r="34" spans="1:3" s="87" customFormat="1" ht="12" customHeight="1" x14ac:dyDescent="0.2">
      <c r="A34" s="434" t="s">
        <v>542</v>
      </c>
      <c r="B34" s="415" t="s">
        <v>266</v>
      </c>
      <c r="C34" s="293">
        <v>16000</v>
      </c>
    </row>
    <row r="35" spans="1:3" s="87" customFormat="1" ht="12" customHeight="1" x14ac:dyDescent="0.2">
      <c r="A35" s="434" t="s">
        <v>543</v>
      </c>
      <c r="B35" s="415" t="s">
        <v>267</v>
      </c>
      <c r="C35" s="293">
        <v>710</v>
      </c>
    </row>
    <row r="36" spans="1:3" s="87" customFormat="1" ht="12" customHeight="1" thickBot="1" x14ac:dyDescent="0.25">
      <c r="A36" s="435" t="s">
        <v>544</v>
      </c>
      <c r="B36" s="510" t="s">
        <v>268</v>
      </c>
      <c r="C36" s="295"/>
    </row>
    <row r="37" spans="1:3" s="87" customFormat="1" ht="12" customHeight="1" thickBot="1" x14ac:dyDescent="0.25">
      <c r="A37" s="25" t="s">
        <v>22</v>
      </c>
      <c r="B37" s="19" t="s">
        <v>427</v>
      </c>
      <c r="C37" s="291">
        <f>SUM(C38:C48)</f>
        <v>22666</v>
      </c>
    </row>
    <row r="38" spans="1:3" s="87" customFormat="1" ht="12" customHeight="1" x14ac:dyDescent="0.2">
      <c r="A38" s="433" t="s">
        <v>90</v>
      </c>
      <c r="B38" s="414" t="s">
        <v>271</v>
      </c>
      <c r="C38" s="294">
        <v>50</v>
      </c>
    </row>
    <row r="39" spans="1:3" s="87" customFormat="1" ht="12" customHeight="1" x14ac:dyDescent="0.2">
      <c r="A39" s="434" t="s">
        <v>91</v>
      </c>
      <c r="B39" s="415" t="s">
        <v>272</v>
      </c>
      <c r="C39" s="293">
        <v>9524</v>
      </c>
    </row>
    <row r="40" spans="1:3" s="87" customFormat="1" ht="12" customHeight="1" x14ac:dyDescent="0.2">
      <c r="A40" s="434" t="s">
        <v>92</v>
      </c>
      <c r="B40" s="415" t="s">
        <v>273</v>
      </c>
      <c r="C40" s="293">
        <v>1200</v>
      </c>
    </row>
    <row r="41" spans="1:3" s="87" customFormat="1" ht="12" customHeight="1" x14ac:dyDescent="0.2">
      <c r="A41" s="434" t="s">
        <v>168</v>
      </c>
      <c r="B41" s="415" t="s">
        <v>274</v>
      </c>
      <c r="C41" s="293">
        <v>7700</v>
      </c>
    </row>
    <row r="42" spans="1:3" s="87" customFormat="1" ht="12" customHeight="1" x14ac:dyDescent="0.2">
      <c r="A42" s="434" t="s">
        <v>169</v>
      </c>
      <c r="B42" s="415" t="s">
        <v>275</v>
      </c>
      <c r="C42" s="293"/>
    </row>
    <row r="43" spans="1:3" s="87" customFormat="1" ht="12" customHeight="1" x14ac:dyDescent="0.2">
      <c r="A43" s="434" t="s">
        <v>170</v>
      </c>
      <c r="B43" s="415" t="s">
        <v>276</v>
      </c>
      <c r="C43" s="293">
        <v>2587</v>
      </c>
    </row>
    <row r="44" spans="1:3" s="87" customFormat="1" ht="12" customHeight="1" x14ac:dyDescent="0.2">
      <c r="A44" s="434" t="s">
        <v>171</v>
      </c>
      <c r="B44" s="415" t="s">
        <v>277</v>
      </c>
      <c r="C44" s="293">
        <v>1200</v>
      </c>
    </row>
    <row r="45" spans="1:3" s="87" customFormat="1" ht="12" customHeight="1" x14ac:dyDescent="0.2">
      <c r="A45" s="434" t="s">
        <v>172</v>
      </c>
      <c r="B45" s="415" t="s">
        <v>549</v>
      </c>
      <c r="C45" s="293">
        <v>350</v>
      </c>
    </row>
    <row r="46" spans="1:3" s="87" customFormat="1" ht="12" customHeight="1" x14ac:dyDescent="0.2">
      <c r="A46" s="434" t="s">
        <v>269</v>
      </c>
      <c r="B46" s="415" t="s">
        <v>279</v>
      </c>
      <c r="C46" s="296"/>
    </row>
    <row r="47" spans="1:3" s="87" customFormat="1" ht="12" customHeight="1" x14ac:dyDescent="0.2">
      <c r="A47" s="435" t="s">
        <v>270</v>
      </c>
      <c r="B47" s="416" t="s">
        <v>429</v>
      </c>
      <c r="C47" s="400">
        <v>50</v>
      </c>
    </row>
    <row r="48" spans="1:3" s="87" customFormat="1" ht="12" customHeight="1" thickBot="1" x14ac:dyDescent="0.25">
      <c r="A48" s="435" t="s">
        <v>428</v>
      </c>
      <c r="B48" s="416" t="s">
        <v>280</v>
      </c>
      <c r="C48" s="400">
        <v>5</v>
      </c>
    </row>
    <row r="49" spans="1:3" s="87" customFormat="1" ht="12" customHeight="1" thickBot="1" x14ac:dyDescent="0.25">
      <c r="A49" s="25" t="s">
        <v>23</v>
      </c>
      <c r="B49" s="19" t="s">
        <v>281</v>
      </c>
      <c r="C49" s="291">
        <f>SUM(C50:C54)</f>
        <v>0</v>
      </c>
    </row>
    <row r="50" spans="1:3" s="87" customFormat="1" ht="12" customHeight="1" x14ac:dyDescent="0.2">
      <c r="A50" s="433" t="s">
        <v>93</v>
      </c>
      <c r="B50" s="414" t="s">
        <v>285</v>
      </c>
      <c r="C50" s="458"/>
    </row>
    <row r="51" spans="1:3" s="87" customFormat="1" ht="12" customHeight="1" x14ac:dyDescent="0.2">
      <c r="A51" s="434" t="s">
        <v>94</v>
      </c>
      <c r="B51" s="415" t="s">
        <v>286</v>
      </c>
      <c r="C51" s="296"/>
    </row>
    <row r="52" spans="1:3" s="87" customFormat="1" ht="12" customHeight="1" x14ac:dyDescent="0.2">
      <c r="A52" s="434" t="s">
        <v>282</v>
      </c>
      <c r="B52" s="415" t="s">
        <v>287</v>
      </c>
      <c r="C52" s="296"/>
    </row>
    <row r="53" spans="1:3" s="87" customFormat="1" ht="12" customHeight="1" x14ac:dyDescent="0.2">
      <c r="A53" s="434" t="s">
        <v>283</v>
      </c>
      <c r="B53" s="415" t="s">
        <v>288</v>
      </c>
      <c r="C53" s="296"/>
    </row>
    <row r="54" spans="1:3" s="87" customFormat="1" ht="12" customHeight="1" thickBot="1" x14ac:dyDescent="0.25">
      <c r="A54" s="435" t="s">
        <v>284</v>
      </c>
      <c r="B54" s="416" t="s">
        <v>289</v>
      </c>
      <c r="C54" s="400"/>
    </row>
    <row r="55" spans="1:3" s="87" customFormat="1" ht="12" customHeight="1" thickBot="1" x14ac:dyDescent="0.25">
      <c r="A55" s="25" t="s">
        <v>173</v>
      </c>
      <c r="B55" s="19" t="s">
        <v>290</v>
      </c>
      <c r="C55" s="291">
        <f>SUM(C56:C58)</f>
        <v>1020</v>
      </c>
    </row>
    <row r="56" spans="1:3" s="87" customFormat="1" ht="12" customHeight="1" x14ac:dyDescent="0.2">
      <c r="A56" s="433" t="s">
        <v>95</v>
      </c>
      <c r="B56" s="414" t="s">
        <v>291</v>
      </c>
      <c r="C56" s="294"/>
    </row>
    <row r="57" spans="1:3" s="87" customFormat="1" ht="12" customHeight="1" x14ac:dyDescent="0.2">
      <c r="A57" s="434" t="s">
        <v>96</v>
      </c>
      <c r="B57" s="415" t="s">
        <v>422</v>
      </c>
      <c r="C57" s="293">
        <v>1020</v>
      </c>
    </row>
    <row r="58" spans="1:3" s="87" customFormat="1" ht="12" customHeight="1" x14ac:dyDescent="0.2">
      <c r="A58" s="434" t="s">
        <v>294</v>
      </c>
      <c r="B58" s="415" t="s">
        <v>292</v>
      </c>
      <c r="C58" s="293"/>
    </row>
    <row r="59" spans="1:3" s="87" customFormat="1" ht="12" customHeight="1" thickBot="1" x14ac:dyDescent="0.25">
      <c r="A59" s="435" t="s">
        <v>295</v>
      </c>
      <c r="B59" s="416" t="s">
        <v>293</v>
      </c>
      <c r="C59" s="295"/>
    </row>
    <row r="60" spans="1:3" s="87" customFormat="1" ht="12" customHeight="1" thickBot="1" x14ac:dyDescent="0.25">
      <c r="A60" s="25" t="s">
        <v>25</v>
      </c>
      <c r="B60" s="286" t="s">
        <v>296</v>
      </c>
      <c r="C60" s="291">
        <f>SUM(C61:C63)</f>
        <v>10896</v>
      </c>
    </row>
    <row r="61" spans="1:3" s="87" customFormat="1" ht="12" customHeight="1" x14ac:dyDescent="0.2">
      <c r="A61" s="433" t="s">
        <v>174</v>
      </c>
      <c r="B61" s="414" t="s">
        <v>298</v>
      </c>
      <c r="C61" s="296"/>
    </row>
    <row r="62" spans="1:3" s="87" customFormat="1" ht="12" customHeight="1" x14ac:dyDescent="0.2">
      <c r="A62" s="434" t="s">
        <v>175</v>
      </c>
      <c r="B62" s="415" t="s">
        <v>423</v>
      </c>
      <c r="C62" s="296">
        <v>4650</v>
      </c>
    </row>
    <row r="63" spans="1:3" s="87" customFormat="1" ht="12" customHeight="1" x14ac:dyDescent="0.2">
      <c r="A63" s="434" t="s">
        <v>224</v>
      </c>
      <c r="B63" s="415" t="s">
        <v>299</v>
      </c>
      <c r="C63" s="296">
        <v>6246</v>
      </c>
    </row>
    <row r="64" spans="1:3" s="87" customFormat="1" ht="12" customHeight="1" thickBot="1" x14ac:dyDescent="0.25">
      <c r="A64" s="435" t="s">
        <v>297</v>
      </c>
      <c r="B64" s="416" t="s">
        <v>300</v>
      </c>
      <c r="C64" s="296"/>
    </row>
    <row r="65" spans="1:3" s="87" customFormat="1" ht="12" customHeight="1" thickBot="1" x14ac:dyDescent="0.25">
      <c r="A65" s="25" t="s">
        <v>26</v>
      </c>
      <c r="B65" s="19" t="s">
        <v>301</v>
      </c>
      <c r="C65" s="297">
        <f>+C8+C15+C22+C29+C37+C49+C55+C60</f>
        <v>783694</v>
      </c>
    </row>
    <row r="66" spans="1:3" s="87" customFormat="1" ht="12" customHeight="1" thickBot="1" x14ac:dyDescent="0.2">
      <c r="A66" s="436" t="s">
        <v>392</v>
      </c>
      <c r="B66" s="286" t="s">
        <v>303</v>
      </c>
      <c r="C66" s="291">
        <f>SUM(C67:C69)</f>
        <v>0</v>
      </c>
    </row>
    <row r="67" spans="1:3" s="87" customFormat="1" ht="12" customHeight="1" x14ac:dyDescent="0.2">
      <c r="A67" s="433" t="s">
        <v>334</v>
      </c>
      <c r="B67" s="414" t="s">
        <v>304</v>
      </c>
      <c r="C67" s="296"/>
    </row>
    <row r="68" spans="1:3" s="87" customFormat="1" ht="12" customHeight="1" x14ac:dyDescent="0.2">
      <c r="A68" s="434" t="s">
        <v>343</v>
      </c>
      <c r="B68" s="415" t="s">
        <v>305</v>
      </c>
      <c r="C68" s="296"/>
    </row>
    <row r="69" spans="1:3" s="87" customFormat="1" ht="12" customHeight="1" thickBot="1" x14ac:dyDescent="0.25">
      <c r="A69" s="435" t="s">
        <v>344</v>
      </c>
      <c r="B69" s="417" t="s">
        <v>306</v>
      </c>
      <c r="C69" s="296"/>
    </row>
    <row r="70" spans="1:3" s="87" customFormat="1" ht="12" customHeight="1" thickBot="1" x14ac:dyDescent="0.2">
      <c r="A70" s="436" t="s">
        <v>307</v>
      </c>
      <c r="B70" s="286" t="s">
        <v>308</v>
      </c>
      <c r="C70" s="291">
        <f>SUM(C71:C74)</f>
        <v>0</v>
      </c>
    </row>
    <row r="71" spans="1:3" s="87" customFormat="1" ht="12" customHeight="1" x14ac:dyDescent="0.2">
      <c r="A71" s="433" t="s">
        <v>142</v>
      </c>
      <c r="B71" s="414" t="s">
        <v>309</v>
      </c>
      <c r="C71" s="296"/>
    </row>
    <row r="72" spans="1:3" s="87" customFormat="1" ht="12" customHeight="1" x14ac:dyDescent="0.2">
      <c r="A72" s="434" t="s">
        <v>143</v>
      </c>
      <c r="B72" s="415" t="s">
        <v>310</v>
      </c>
      <c r="C72" s="296"/>
    </row>
    <row r="73" spans="1:3" s="87" customFormat="1" ht="12" customHeight="1" x14ac:dyDescent="0.2">
      <c r="A73" s="434" t="s">
        <v>335</v>
      </c>
      <c r="B73" s="415" t="s">
        <v>311</v>
      </c>
      <c r="C73" s="296"/>
    </row>
    <row r="74" spans="1:3" s="87" customFormat="1" ht="12" customHeight="1" thickBot="1" x14ac:dyDescent="0.25">
      <c r="A74" s="435" t="s">
        <v>336</v>
      </c>
      <c r="B74" s="416" t="s">
        <v>312</v>
      </c>
      <c r="C74" s="296"/>
    </row>
    <row r="75" spans="1:3" s="87" customFormat="1" ht="12" customHeight="1" thickBot="1" x14ac:dyDescent="0.2">
      <c r="A75" s="436" t="s">
        <v>313</v>
      </c>
      <c r="B75" s="286" t="s">
        <v>314</v>
      </c>
      <c r="C75" s="291">
        <f>SUM(C76:C77)</f>
        <v>132226</v>
      </c>
    </row>
    <row r="76" spans="1:3" s="87" customFormat="1" ht="12" customHeight="1" x14ac:dyDescent="0.2">
      <c r="A76" s="433" t="s">
        <v>337</v>
      </c>
      <c r="B76" s="414" t="s">
        <v>315</v>
      </c>
      <c r="C76" s="296">
        <v>132226</v>
      </c>
    </row>
    <row r="77" spans="1:3" s="87" customFormat="1" ht="12" customHeight="1" thickBot="1" x14ac:dyDescent="0.25">
      <c r="A77" s="435" t="s">
        <v>338</v>
      </c>
      <c r="B77" s="416" t="s">
        <v>316</v>
      </c>
      <c r="C77" s="296"/>
    </row>
    <row r="78" spans="1:3" s="86" customFormat="1" ht="12" customHeight="1" thickBot="1" x14ac:dyDescent="0.2">
      <c r="A78" s="436" t="s">
        <v>317</v>
      </c>
      <c r="B78" s="286" t="s">
        <v>318</v>
      </c>
      <c r="C78" s="291">
        <f>SUM(C79:C81)</f>
        <v>12810</v>
      </c>
    </row>
    <row r="79" spans="1:3" s="87" customFormat="1" ht="12" customHeight="1" x14ac:dyDescent="0.2">
      <c r="A79" s="433" t="s">
        <v>339</v>
      </c>
      <c r="B79" s="414" t="s">
        <v>319</v>
      </c>
      <c r="C79" s="296">
        <v>12810</v>
      </c>
    </row>
    <row r="80" spans="1:3" s="87" customFormat="1" ht="12" customHeight="1" x14ac:dyDescent="0.2">
      <c r="A80" s="434" t="s">
        <v>340</v>
      </c>
      <c r="B80" s="415" t="s">
        <v>320</v>
      </c>
      <c r="C80" s="296"/>
    </row>
    <row r="81" spans="1:3" s="87" customFormat="1" ht="12" customHeight="1" thickBot="1" x14ac:dyDescent="0.25">
      <c r="A81" s="435" t="s">
        <v>341</v>
      </c>
      <c r="B81" s="416" t="s">
        <v>321</v>
      </c>
      <c r="C81" s="296"/>
    </row>
    <row r="82" spans="1:3" s="87" customFormat="1" ht="12" customHeight="1" thickBot="1" x14ac:dyDescent="0.2">
      <c r="A82" s="436" t="s">
        <v>322</v>
      </c>
      <c r="B82" s="286" t="s">
        <v>342</v>
      </c>
      <c r="C82" s="291">
        <f>SUM(C83:C86)</f>
        <v>0</v>
      </c>
    </row>
    <row r="83" spans="1:3" s="87" customFormat="1" ht="12" customHeight="1" x14ac:dyDescent="0.2">
      <c r="A83" s="437" t="s">
        <v>323</v>
      </c>
      <c r="B83" s="414" t="s">
        <v>324</v>
      </c>
      <c r="C83" s="296"/>
    </row>
    <row r="84" spans="1:3" s="87" customFormat="1" ht="12" customHeight="1" x14ac:dyDescent="0.2">
      <c r="A84" s="438" t="s">
        <v>325</v>
      </c>
      <c r="B84" s="415" t="s">
        <v>326</v>
      </c>
      <c r="C84" s="296"/>
    </row>
    <row r="85" spans="1:3" s="87" customFormat="1" ht="12" customHeight="1" x14ac:dyDescent="0.2">
      <c r="A85" s="438" t="s">
        <v>327</v>
      </c>
      <c r="B85" s="415" t="s">
        <v>328</v>
      </c>
      <c r="C85" s="296"/>
    </row>
    <row r="86" spans="1:3" s="86" customFormat="1" ht="12" customHeight="1" thickBot="1" x14ac:dyDescent="0.25">
      <c r="A86" s="439" t="s">
        <v>329</v>
      </c>
      <c r="B86" s="416" t="s">
        <v>330</v>
      </c>
      <c r="C86" s="296"/>
    </row>
    <row r="87" spans="1:3" s="86" customFormat="1" ht="12" customHeight="1" thickBot="1" x14ac:dyDescent="0.2">
      <c r="A87" s="436" t="s">
        <v>331</v>
      </c>
      <c r="B87" s="286" t="s">
        <v>466</v>
      </c>
      <c r="C87" s="459"/>
    </row>
    <row r="88" spans="1:3" s="86" customFormat="1" ht="12" customHeight="1" thickBot="1" x14ac:dyDescent="0.2">
      <c r="A88" s="436" t="s">
        <v>498</v>
      </c>
      <c r="B88" s="286" t="s">
        <v>332</v>
      </c>
      <c r="C88" s="459"/>
    </row>
    <row r="89" spans="1:3" s="86" customFormat="1" ht="12" customHeight="1" thickBot="1" x14ac:dyDescent="0.2">
      <c r="A89" s="436" t="s">
        <v>499</v>
      </c>
      <c r="B89" s="421" t="s">
        <v>469</v>
      </c>
      <c r="C89" s="297">
        <f>+C66+C70+C75+C78+C82+C88+C87</f>
        <v>145036</v>
      </c>
    </row>
    <row r="90" spans="1:3" s="86" customFormat="1" ht="12" customHeight="1" thickBot="1" x14ac:dyDescent="0.2">
      <c r="A90" s="440" t="s">
        <v>500</v>
      </c>
      <c r="B90" s="422" t="s">
        <v>501</v>
      </c>
      <c r="C90" s="297">
        <f>+C65+C89</f>
        <v>928730</v>
      </c>
    </row>
    <row r="91" spans="1:3" s="87" customFormat="1" ht="15" customHeight="1" thickBot="1" x14ac:dyDescent="0.25">
      <c r="A91" s="230"/>
      <c r="B91" s="231"/>
      <c r="C91" s="360"/>
    </row>
    <row r="92" spans="1:3" s="58" customFormat="1" ht="16.5" customHeight="1" thickBot="1" x14ac:dyDescent="0.25">
      <c r="A92" s="234"/>
      <c r="B92" s="235" t="s">
        <v>56</v>
      </c>
      <c r="C92" s="362"/>
    </row>
    <row r="93" spans="1:3" s="88" customFormat="1" ht="12" customHeight="1" thickBot="1" x14ac:dyDescent="0.25">
      <c r="A93" s="406" t="s">
        <v>18</v>
      </c>
      <c r="B93" s="24" t="s">
        <v>505</v>
      </c>
      <c r="C93" s="290">
        <f>+C94+C95+C96+C97+C98+C111</f>
        <v>663528</v>
      </c>
    </row>
    <row r="94" spans="1:3" ht="12" customHeight="1" x14ac:dyDescent="0.2">
      <c r="A94" s="441" t="s">
        <v>97</v>
      </c>
      <c r="B94" s="8" t="s">
        <v>48</v>
      </c>
      <c r="C94" s="292">
        <v>24500</v>
      </c>
    </row>
    <row r="95" spans="1:3" ht="12" customHeight="1" x14ac:dyDescent="0.2">
      <c r="A95" s="434" t="s">
        <v>98</v>
      </c>
      <c r="B95" s="6" t="s">
        <v>176</v>
      </c>
      <c r="C95" s="293">
        <v>5232</v>
      </c>
    </row>
    <row r="96" spans="1:3" ht="12" customHeight="1" x14ac:dyDescent="0.2">
      <c r="A96" s="434" t="s">
        <v>99</v>
      </c>
      <c r="B96" s="6" t="s">
        <v>133</v>
      </c>
      <c r="C96" s="295">
        <v>95836</v>
      </c>
    </row>
    <row r="97" spans="1:3" ht="12" customHeight="1" x14ac:dyDescent="0.2">
      <c r="A97" s="434" t="s">
        <v>100</v>
      </c>
      <c r="B97" s="9" t="s">
        <v>177</v>
      </c>
      <c r="C97" s="295">
        <v>27100</v>
      </c>
    </row>
    <row r="98" spans="1:3" ht="12" customHeight="1" x14ac:dyDescent="0.2">
      <c r="A98" s="434" t="s">
        <v>111</v>
      </c>
      <c r="B98" s="17" t="s">
        <v>178</v>
      </c>
      <c r="C98" s="295">
        <f>C99+C100+C101+C102+C103+C104+C105+C106+C107+C108+C109+C110</f>
        <v>446760</v>
      </c>
    </row>
    <row r="99" spans="1:3" ht="12" customHeight="1" x14ac:dyDescent="0.2">
      <c r="A99" s="434" t="s">
        <v>101</v>
      </c>
      <c r="B99" s="6" t="s">
        <v>502</v>
      </c>
      <c r="C99" s="295"/>
    </row>
    <row r="100" spans="1:3" ht="12" customHeight="1" x14ac:dyDescent="0.2">
      <c r="A100" s="434" t="s">
        <v>102</v>
      </c>
      <c r="B100" s="133" t="s">
        <v>434</v>
      </c>
      <c r="C100" s="295"/>
    </row>
    <row r="101" spans="1:3" ht="12" customHeight="1" x14ac:dyDescent="0.2">
      <c r="A101" s="434" t="s">
        <v>112</v>
      </c>
      <c r="B101" s="133" t="s">
        <v>433</v>
      </c>
      <c r="C101" s="295"/>
    </row>
    <row r="102" spans="1:3" ht="12" customHeight="1" x14ac:dyDescent="0.2">
      <c r="A102" s="434" t="s">
        <v>113</v>
      </c>
      <c r="B102" s="133" t="s">
        <v>348</v>
      </c>
      <c r="C102" s="295"/>
    </row>
    <row r="103" spans="1:3" ht="12" customHeight="1" x14ac:dyDescent="0.2">
      <c r="A103" s="434" t="s">
        <v>114</v>
      </c>
      <c r="B103" s="134" t="s">
        <v>349</v>
      </c>
      <c r="C103" s="295"/>
    </row>
    <row r="104" spans="1:3" ht="12" customHeight="1" x14ac:dyDescent="0.2">
      <c r="A104" s="434" t="s">
        <v>115</v>
      </c>
      <c r="B104" s="134" t="s">
        <v>350</v>
      </c>
      <c r="C104" s="295"/>
    </row>
    <row r="105" spans="1:3" ht="12" customHeight="1" x14ac:dyDescent="0.2">
      <c r="A105" s="434" t="s">
        <v>117</v>
      </c>
      <c r="B105" s="133" t="s">
        <v>351</v>
      </c>
      <c r="C105" s="295">
        <v>320708</v>
      </c>
    </row>
    <row r="106" spans="1:3" ht="12" customHeight="1" x14ac:dyDescent="0.2">
      <c r="A106" s="434" t="s">
        <v>179</v>
      </c>
      <c r="B106" s="133" t="s">
        <v>352</v>
      </c>
      <c r="C106" s="295"/>
    </row>
    <row r="107" spans="1:3" ht="12" customHeight="1" x14ac:dyDescent="0.2">
      <c r="A107" s="434" t="s">
        <v>346</v>
      </c>
      <c r="B107" s="134" t="s">
        <v>353</v>
      </c>
      <c r="C107" s="295"/>
    </row>
    <row r="108" spans="1:3" ht="12" customHeight="1" x14ac:dyDescent="0.2">
      <c r="A108" s="442" t="s">
        <v>347</v>
      </c>
      <c r="B108" s="135" t="s">
        <v>354</v>
      </c>
      <c r="C108" s="295"/>
    </row>
    <row r="109" spans="1:3" ht="12" customHeight="1" x14ac:dyDescent="0.2">
      <c r="A109" s="434" t="s">
        <v>431</v>
      </c>
      <c r="B109" s="135" t="s">
        <v>355</v>
      </c>
      <c r="C109" s="295"/>
    </row>
    <row r="110" spans="1:3" ht="12" customHeight="1" x14ac:dyDescent="0.2">
      <c r="A110" s="434" t="s">
        <v>432</v>
      </c>
      <c r="B110" s="134" t="s">
        <v>356</v>
      </c>
      <c r="C110" s="293">
        <v>126052</v>
      </c>
    </row>
    <row r="111" spans="1:3" ht="12" customHeight="1" x14ac:dyDescent="0.2">
      <c r="A111" s="434" t="s">
        <v>436</v>
      </c>
      <c r="B111" s="9" t="s">
        <v>49</v>
      </c>
      <c r="C111" s="293">
        <f>C112+C113</f>
        <v>64100</v>
      </c>
    </row>
    <row r="112" spans="1:3" ht="12" customHeight="1" x14ac:dyDescent="0.2">
      <c r="A112" s="435" t="s">
        <v>437</v>
      </c>
      <c r="B112" s="6" t="s">
        <v>503</v>
      </c>
      <c r="C112" s="295">
        <v>17508</v>
      </c>
    </row>
    <row r="113" spans="1:3" ht="12" customHeight="1" thickBot="1" x14ac:dyDescent="0.25">
      <c r="A113" s="443" t="s">
        <v>438</v>
      </c>
      <c r="B113" s="136" t="s">
        <v>504</v>
      </c>
      <c r="C113" s="298">
        <v>46592</v>
      </c>
    </row>
    <row r="114" spans="1:3" ht="12" customHeight="1" thickBot="1" x14ac:dyDescent="0.25">
      <c r="A114" s="25" t="s">
        <v>19</v>
      </c>
      <c r="B114" s="23" t="s">
        <v>357</v>
      </c>
      <c r="C114" s="291">
        <f>+C115+C117+C119</f>
        <v>96928</v>
      </c>
    </row>
    <row r="115" spans="1:3" ht="12" customHeight="1" x14ac:dyDescent="0.2">
      <c r="A115" s="433" t="s">
        <v>103</v>
      </c>
      <c r="B115" s="6" t="s">
        <v>223</v>
      </c>
      <c r="C115" s="294">
        <v>56627</v>
      </c>
    </row>
    <row r="116" spans="1:3" ht="12" customHeight="1" x14ac:dyDescent="0.2">
      <c r="A116" s="433" t="s">
        <v>104</v>
      </c>
      <c r="B116" s="10" t="s">
        <v>361</v>
      </c>
      <c r="C116" s="294"/>
    </row>
    <row r="117" spans="1:3" ht="12" customHeight="1" x14ac:dyDescent="0.2">
      <c r="A117" s="433" t="s">
        <v>105</v>
      </c>
      <c r="B117" s="10" t="s">
        <v>180</v>
      </c>
      <c r="C117" s="293">
        <v>33477</v>
      </c>
    </row>
    <row r="118" spans="1:3" ht="12" customHeight="1" x14ac:dyDescent="0.2">
      <c r="A118" s="433" t="s">
        <v>106</v>
      </c>
      <c r="B118" s="10" t="s">
        <v>362</v>
      </c>
      <c r="C118" s="258"/>
    </row>
    <row r="119" spans="1:3" ht="12" customHeight="1" x14ac:dyDescent="0.2">
      <c r="A119" s="433" t="s">
        <v>107</v>
      </c>
      <c r="B119" s="288" t="s">
        <v>225</v>
      </c>
      <c r="C119" s="258">
        <f>C120+C121+C122+C123+C124+C125+C126+C127</f>
        <v>6824</v>
      </c>
    </row>
    <row r="120" spans="1:3" ht="12" customHeight="1" x14ac:dyDescent="0.2">
      <c r="A120" s="433" t="s">
        <v>116</v>
      </c>
      <c r="B120" s="287" t="s">
        <v>424</v>
      </c>
      <c r="C120" s="258"/>
    </row>
    <row r="121" spans="1:3" ht="12" customHeight="1" x14ac:dyDescent="0.2">
      <c r="A121" s="433" t="s">
        <v>118</v>
      </c>
      <c r="B121" s="410" t="s">
        <v>367</v>
      </c>
      <c r="C121" s="258"/>
    </row>
    <row r="122" spans="1:3" ht="12" customHeight="1" x14ac:dyDescent="0.2">
      <c r="A122" s="433" t="s">
        <v>181</v>
      </c>
      <c r="B122" s="134" t="s">
        <v>350</v>
      </c>
      <c r="C122" s="258"/>
    </row>
    <row r="123" spans="1:3" ht="12" customHeight="1" x14ac:dyDescent="0.2">
      <c r="A123" s="433" t="s">
        <v>182</v>
      </c>
      <c r="B123" s="134" t="s">
        <v>366</v>
      </c>
      <c r="C123" s="258">
        <v>3854</v>
      </c>
    </row>
    <row r="124" spans="1:3" ht="12" customHeight="1" x14ac:dyDescent="0.2">
      <c r="A124" s="433" t="s">
        <v>183</v>
      </c>
      <c r="B124" s="134" t="s">
        <v>365</v>
      </c>
      <c r="C124" s="258"/>
    </row>
    <row r="125" spans="1:3" ht="12" customHeight="1" x14ac:dyDescent="0.2">
      <c r="A125" s="433" t="s">
        <v>358</v>
      </c>
      <c r="B125" s="134" t="s">
        <v>353</v>
      </c>
      <c r="C125" s="258"/>
    </row>
    <row r="126" spans="1:3" ht="12" customHeight="1" x14ac:dyDescent="0.2">
      <c r="A126" s="433" t="s">
        <v>359</v>
      </c>
      <c r="B126" s="134" t="s">
        <v>364</v>
      </c>
      <c r="C126" s="258"/>
    </row>
    <row r="127" spans="1:3" ht="12" customHeight="1" thickBot="1" x14ac:dyDescent="0.25">
      <c r="A127" s="442" t="s">
        <v>360</v>
      </c>
      <c r="B127" s="134" t="s">
        <v>363</v>
      </c>
      <c r="C127" s="260">
        <v>2970</v>
      </c>
    </row>
    <row r="128" spans="1:3" ht="12" customHeight="1" thickBot="1" x14ac:dyDescent="0.25">
      <c r="A128" s="25" t="s">
        <v>20</v>
      </c>
      <c r="B128" s="115" t="s">
        <v>441</v>
      </c>
      <c r="C128" s="291">
        <f>+C93+C114</f>
        <v>760456</v>
      </c>
    </row>
    <row r="129" spans="1:3" ht="21.75" thickBot="1" x14ac:dyDescent="0.25">
      <c r="A129" s="25" t="s">
        <v>21</v>
      </c>
      <c r="B129" s="115" t="s">
        <v>442</v>
      </c>
      <c r="C129" s="291">
        <f>+C130+C131+C132</f>
        <v>5554</v>
      </c>
    </row>
    <row r="130" spans="1:3" s="88" customFormat="1" ht="12" customHeight="1" x14ac:dyDescent="0.2">
      <c r="A130" s="433" t="s">
        <v>262</v>
      </c>
      <c r="B130" s="7" t="s">
        <v>508</v>
      </c>
      <c r="C130" s="258">
        <v>1948</v>
      </c>
    </row>
    <row r="131" spans="1:3" ht="12" customHeight="1" x14ac:dyDescent="0.2">
      <c r="A131" s="433" t="s">
        <v>263</v>
      </c>
      <c r="B131" s="7" t="s">
        <v>449</v>
      </c>
      <c r="C131" s="258"/>
    </row>
    <row r="132" spans="1:3" ht="12" customHeight="1" thickBot="1" x14ac:dyDescent="0.25">
      <c r="A132" s="442" t="s">
        <v>264</v>
      </c>
      <c r="B132" s="5" t="s">
        <v>507</v>
      </c>
      <c r="C132" s="258">
        <v>3606</v>
      </c>
    </row>
    <row r="133" spans="1:3" ht="12" customHeight="1" thickBot="1" x14ac:dyDescent="0.25">
      <c r="A133" s="25" t="s">
        <v>22</v>
      </c>
      <c r="B133" s="115" t="s">
        <v>443</v>
      </c>
      <c r="C133" s="291">
        <f>+C134+C135+C136+C137+C138+C139</f>
        <v>0</v>
      </c>
    </row>
    <row r="134" spans="1:3" ht="12" customHeight="1" x14ac:dyDescent="0.2">
      <c r="A134" s="433" t="s">
        <v>90</v>
      </c>
      <c r="B134" s="7" t="s">
        <v>450</v>
      </c>
      <c r="C134" s="258"/>
    </row>
    <row r="135" spans="1:3" ht="12" customHeight="1" x14ac:dyDescent="0.2">
      <c r="A135" s="433" t="s">
        <v>91</v>
      </c>
      <c r="B135" s="7" t="s">
        <v>444</v>
      </c>
      <c r="C135" s="258"/>
    </row>
    <row r="136" spans="1:3" ht="12" customHeight="1" x14ac:dyDescent="0.2">
      <c r="A136" s="433" t="s">
        <v>92</v>
      </c>
      <c r="B136" s="7" t="s">
        <v>445</v>
      </c>
      <c r="C136" s="258"/>
    </row>
    <row r="137" spans="1:3" ht="12" customHeight="1" x14ac:dyDescent="0.2">
      <c r="A137" s="433" t="s">
        <v>168</v>
      </c>
      <c r="B137" s="7" t="s">
        <v>506</v>
      </c>
      <c r="C137" s="258"/>
    </row>
    <row r="138" spans="1:3" ht="12" customHeight="1" x14ac:dyDescent="0.2">
      <c r="A138" s="433" t="s">
        <v>169</v>
      </c>
      <c r="B138" s="7" t="s">
        <v>447</v>
      </c>
      <c r="C138" s="258"/>
    </row>
    <row r="139" spans="1:3" s="88" customFormat="1" ht="12" customHeight="1" thickBot="1" x14ac:dyDescent="0.25">
      <c r="A139" s="442" t="s">
        <v>170</v>
      </c>
      <c r="B139" s="5" t="s">
        <v>448</v>
      </c>
      <c r="C139" s="258"/>
    </row>
    <row r="140" spans="1:3" ht="12" customHeight="1" thickBot="1" x14ac:dyDescent="0.25">
      <c r="A140" s="25" t="s">
        <v>23</v>
      </c>
      <c r="B140" s="115" t="s">
        <v>531</v>
      </c>
      <c r="C140" s="297">
        <f>+C141+C142+C144+C145+C143</f>
        <v>164244</v>
      </c>
    </row>
    <row r="141" spans="1:3" x14ac:dyDescent="0.2">
      <c r="A141" s="433" t="s">
        <v>93</v>
      </c>
      <c r="B141" s="7" t="s">
        <v>368</v>
      </c>
      <c r="C141" s="258"/>
    </row>
    <row r="142" spans="1:3" ht="12" customHeight="1" x14ac:dyDescent="0.2">
      <c r="A142" s="433" t="s">
        <v>94</v>
      </c>
      <c r="B142" s="7" t="s">
        <v>369</v>
      </c>
      <c r="C142" s="258">
        <v>12810</v>
      </c>
    </row>
    <row r="143" spans="1:3" ht="12" customHeight="1" x14ac:dyDescent="0.2">
      <c r="A143" s="433" t="s">
        <v>282</v>
      </c>
      <c r="B143" s="7" t="s">
        <v>530</v>
      </c>
      <c r="C143" s="258">
        <v>151434</v>
      </c>
    </row>
    <row r="144" spans="1:3" s="88" customFormat="1" ht="12" customHeight="1" x14ac:dyDescent="0.2">
      <c r="A144" s="433" t="s">
        <v>283</v>
      </c>
      <c r="B144" s="7" t="s">
        <v>455</v>
      </c>
      <c r="C144" s="258"/>
    </row>
    <row r="145" spans="1:3" s="88" customFormat="1" ht="12" customHeight="1" thickBot="1" x14ac:dyDescent="0.25">
      <c r="A145" s="442" t="s">
        <v>284</v>
      </c>
      <c r="B145" s="5" t="s">
        <v>388</v>
      </c>
      <c r="C145" s="258"/>
    </row>
    <row r="146" spans="1:3" s="88" customFormat="1" ht="12" customHeight="1" thickBot="1" x14ac:dyDescent="0.25">
      <c r="A146" s="25" t="s">
        <v>24</v>
      </c>
      <c r="B146" s="115" t="s">
        <v>456</v>
      </c>
      <c r="C146" s="299">
        <f>+C147+C148+C149+C150+C151</f>
        <v>0</v>
      </c>
    </row>
    <row r="147" spans="1:3" s="88" customFormat="1" ht="12" customHeight="1" x14ac:dyDescent="0.2">
      <c r="A147" s="433" t="s">
        <v>95</v>
      </c>
      <c r="B147" s="7" t="s">
        <v>451</v>
      </c>
      <c r="C147" s="258"/>
    </row>
    <row r="148" spans="1:3" s="88" customFormat="1" ht="12" customHeight="1" x14ac:dyDescent="0.2">
      <c r="A148" s="433" t="s">
        <v>96</v>
      </c>
      <c r="B148" s="7" t="s">
        <v>458</v>
      </c>
      <c r="C148" s="258"/>
    </row>
    <row r="149" spans="1:3" s="88" customFormat="1" ht="12" customHeight="1" x14ac:dyDescent="0.2">
      <c r="A149" s="433" t="s">
        <v>294</v>
      </c>
      <c r="B149" s="7" t="s">
        <v>453</v>
      </c>
      <c r="C149" s="258"/>
    </row>
    <row r="150" spans="1:3" s="88" customFormat="1" ht="12" customHeight="1" x14ac:dyDescent="0.2">
      <c r="A150" s="433" t="s">
        <v>295</v>
      </c>
      <c r="B150" s="7" t="s">
        <v>509</v>
      </c>
      <c r="C150" s="258"/>
    </row>
    <row r="151" spans="1:3" ht="12.75" customHeight="1" thickBot="1" x14ac:dyDescent="0.25">
      <c r="A151" s="442" t="s">
        <v>457</v>
      </c>
      <c r="B151" s="5" t="s">
        <v>460</v>
      </c>
      <c r="C151" s="260"/>
    </row>
    <row r="152" spans="1:3" ht="12.75" customHeight="1" thickBot="1" x14ac:dyDescent="0.25">
      <c r="A152" s="485" t="s">
        <v>25</v>
      </c>
      <c r="B152" s="115" t="s">
        <v>461</v>
      </c>
      <c r="C152" s="299"/>
    </row>
    <row r="153" spans="1:3" ht="12.75" customHeight="1" thickBot="1" x14ac:dyDescent="0.25">
      <c r="A153" s="485" t="s">
        <v>26</v>
      </c>
      <c r="B153" s="115" t="s">
        <v>462</v>
      </c>
      <c r="C153" s="299"/>
    </row>
    <row r="154" spans="1:3" ht="12" customHeight="1" thickBot="1" x14ac:dyDescent="0.25">
      <c r="A154" s="25" t="s">
        <v>27</v>
      </c>
      <c r="B154" s="115" t="s">
        <v>464</v>
      </c>
      <c r="C154" s="424">
        <f>+C129+C133+C140+C146+C152+C153</f>
        <v>169798</v>
      </c>
    </row>
    <row r="155" spans="1:3" ht="15" customHeight="1" thickBot="1" x14ac:dyDescent="0.25">
      <c r="A155" s="444" t="s">
        <v>28</v>
      </c>
      <c r="B155" s="376" t="s">
        <v>463</v>
      </c>
      <c r="C155" s="424">
        <f>+C128+C154</f>
        <v>930254</v>
      </c>
    </row>
    <row r="156" spans="1:3" ht="13.5" thickBot="1" x14ac:dyDescent="0.25">
      <c r="A156" s="384"/>
      <c r="B156" s="385"/>
      <c r="C156" s="386"/>
    </row>
    <row r="157" spans="1:3" ht="15" customHeight="1" thickBot="1" x14ac:dyDescent="0.25">
      <c r="A157" s="239" t="s">
        <v>510</v>
      </c>
      <c r="B157" s="240"/>
      <c r="C157" s="112"/>
    </row>
    <row r="158" spans="1:3" ht="14.25" customHeight="1" thickBot="1" x14ac:dyDescent="0.25">
      <c r="A158" s="239" t="s">
        <v>198</v>
      </c>
      <c r="B158" s="240"/>
      <c r="C158" s="112"/>
    </row>
    <row r="160" spans="1:3" x14ac:dyDescent="0.2">
      <c r="C160" s="726">
        <f>C90-C155</f>
        <v>-1524</v>
      </c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65" fitToHeight="2" orientation="portrait" verticalDpi="300" r:id="rId1"/>
  <headerFooter alignWithMargins="0"/>
  <rowBreaks count="1" manualBreakCount="1">
    <brk id="90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topLeftCell="A34" zoomScale="130" zoomScaleNormal="130" workbookViewId="0">
      <selection activeCell="N11" sqref="N11"/>
    </sheetView>
  </sheetViews>
  <sheetFormatPr defaultRowHeight="12.75" x14ac:dyDescent="0.2"/>
  <cols>
    <col min="1" max="1" width="13.83203125" style="237" customWidth="1"/>
    <col min="2" max="2" width="79.1640625" style="238" customWidth="1"/>
    <col min="3" max="3" width="25" style="238" customWidth="1"/>
    <col min="4" max="4" width="3.5" style="238" customWidth="1"/>
    <col min="5" max="16384" width="9.33203125" style="238"/>
  </cols>
  <sheetData>
    <row r="1" spans="1:3" s="217" customFormat="1" ht="21" customHeight="1" thickBot="1" x14ac:dyDescent="0.25">
      <c r="A1" s="216"/>
      <c r="B1" s="218"/>
      <c r="C1" s="551" t="str">
        <f>+CONCATENATE("9.2. melléklet a ……/",LEFT(ÖSSZEFÜGGÉSEK!A5,4),". (….) önkormányzati rendelethez")</f>
        <v>9.2. melléklet a ……/2017. (….) önkormányzati rendelethez</v>
      </c>
    </row>
    <row r="2" spans="1:3" s="453" customFormat="1" ht="36" x14ac:dyDescent="0.2">
      <c r="A2" s="404" t="s">
        <v>196</v>
      </c>
      <c r="B2" s="351" t="s">
        <v>759</v>
      </c>
      <c r="C2" s="365" t="s">
        <v>58</v>
      </c>
    </row>
    <row r="3" spans="1:3" s="453" customFormat="1" ht="24.75" thickBot="1" x14ac:dyDescent="0.25">
      <c r="A3" s="447" t="s">
        <v>195</v>
      </c>
      <c r="B3" s="352" t="s">
        <v>396</v>
      </c>
      <c r="C3" s="366"/>
    </row>
    <row r="4" spans="1:3" s="454" customFormat="1" ht="15.95" customHeight="1" thickBot="1" x14ac:dyDescent="0.3">
      <c r="A4" s="220"/>
      <c r="B4" s="220"/>
      <c r="C4" s="221"/>
    </row>
    <row r="5" spans="1:3" ht="13.5" thickBot="1" x14ac:dyDescent="0.25">
      <c r="A5" s="405" t="s">
        <v>197</v>
      </c>
      <c r="B5" s="222" t="s">
        <v>552</v>
      </c>
      <c r="C5" s="223" t="s">
        <v>54</v>
      </c>
    </row>
    <row r="6" spans="1:3" s="455" customFormat="1" ht="12.95" customHeight="1" thickBot="1" x14ac:dyDescent="0.25">
      <c r="A6" s="189"/>
      <c r="B6" s="190" t="s">
        <v>484</v>
      </c>
      <c r="C6" s="191" t="s">
        <v>485</v>
      </c>
    </row>
    <row r="7" spans="1:3" s="455" customFormat="1" ht="15.95" customHeight="1" thickBot="1" x14ac:dyDescent="0.25">
      <c r="A7" s="224"/>
      <c r="B7" s="225" t="s">
        <v>55</v>
      </c>
      <c r="C7" s="226"/>
    </row>
    <row r="8" spans="1:3" s="367" customFormat="1" ht="12" customHeight="1" thickBot="1" x14ac:dyDescent="0.25">
      <c r="A8" s="189" t="s">
        <v>18</v>
      </c>
      <c r="B8" s="227" t="s">
        <v>511</v>
      </c>
      <c r="C8" s="310">
        <f>SUM(C9:C19)</f>
        <v>2377</v>
      </c>
    </row>
    <row r="9" spans="1:3" s="367" customFormat="1" ht="12" customHeight="1" x14ac:dyDescent="0.2">
      <c r="A9" s="448" t="s">
        <v>97</v>
      </c>
      <c r="B9" s="8" t="s">
        <v>271</v>
      </c>
      <c r="C9" s="356"/>
    </row>
    <row r="10" spans="1:3" s="367" customFormat="1" ht="12" customHeight="1" x14ac:dyDescent="0.2">
      <c r="A10" s="449" t="s">
        <v>98</v>
      </c>
      <c r="B10" s="6" t="s">
        <v>272</v>
      </c>
      <c r="C10" s="308">
        <v>200</v>
      </c>
    </row>
    <row r="11" spans="1:3" s="367" customFormat="1" ht="12" customHeight="1" x14ac:dyDescent="0.2">
      <c r="A11" s="449" t="s">
        <v>99</v>
      </c>
      <c r="B11" s="6" t="s">
        <v>273</v>
      </c>
      <c r="C11" s="308">
        <v>1510</v>
      </c>
    </row>
    <row r="12" spans="1:3" s="367" customFormat="1" ht="12" customHeight="1" x14ac:dyDescent="0.2">
      <c r="A12" s="449" t="s">
        <v>100</v>
      </c>
      <c r="B12" s="6" t="s">
        <v>274</v>
      </c>
      <c r="C12" s="308"/>
    </row>
    <row r="13" spans="1:3" s="367" customFormat="1" ht="12" customHeight="1" x14ac:dyDescent="0.2">
      <c r="A13" s="449" t="s">
        <v>141</v>
      </c>
      <c r="B13" s="6" t="s">
        <v>275</v>
      </c>
      <c r="C13" s="308"/>
    </row>
    <row r="14" spans="1:3" s="367" customFormat="1" ht="12" customHeight="1" x14ac:dyDescent="0.2">
      <c r="A14" s="449" t="s">
        <v>101</v>
      </c>
      <c r="B14" s="6" t="s">
        <v>397</v>
      </c>
      <c r="C14" s="308">
        <v>462</v>
      </c>
    </row>
    <row r="15" spans="1:3" s="367" customFormat="1" ht="12" customHeight="1" x14ac:dyDescent="0.2">
      <c r="A15" s="449" t="s">
        <v>102</v>
      </c>
      <c r="B15" s="5" t="s">
        <v>398</v>
      </c>
      <c r="C15" s="308">
        <v>200</v>
      </c>
    </row>
    <row r="16" spans="1:3" s="367" customFormat="1" ht="12" customHeight="1" x14ac:dyDescent="0.2">
      <c r="A16" s="449" t="s">
        <v>112</v>
      </c>
      <c r="B16" s="6" t="s">
        <v>278</v>
      </c>
      <c r="C16" s="357">
        <v>4</v>
      </c>
    </row>
    <row r="17" spans="1:3" s="456" customFormat="1" ht="12" customHeight="1" x14ac:dyDescent="0.2">
      <c r="A17" s="449" t="s">
        <v>113</v>
      </c>
      <c r="B17" s="6" t="s">
        <v>279</v>
      </c>
      <c r="C17" s="308"/>
    </row>
    <row r="18" spans="1:3" s="456" customFormat="1" ht="12" customHeight="1" x14ac:dyDescent="0.2">
      <c r="A18" s="449" t="s">
        <v>114</v>
      </c>
      <c r="B18" s="6" t="s">
        <v>429</v>
      </c>
      <c r="C18" s="309"/>
    </row>
    <row r="19" spans="1:3" s="456" customFormat="1" ht="12" customHeight="1" thickBot="1" x14ac:dyDescent="0.25">
      <c r="A19" s="449" t="s">
        <v>115</v>
      </c>
      <c r="B19" s="5" t="s">
        <v>280</v>
      </c>
      <c r="C19" s="309">
        <v>1</v>
      </c>
    </row>
    <row r="20" spans="1:3" s="367" customFormat="1" ht="12" customHeight="1" thickBot="1" x14ac:dyDescent="0.25">
      <c r="A20" s="189" t="s">
        <v>19</v>
      </c>
      <c r="B20" s="227" t="s">
        <v>399</v>
      </c>
      <c r="C20" s="310">
        <f>SUM(C21:C23)</f>
        <v>18382</v>
      </c>
    </row>
    <row r="21" spans="1:3" s="456" customFormat="1" ht="12" customHeight="1" x14ac:dyDescent="0.2">
      <c r="A21" s="449" t="s">
        <v>103</v>
      </c>
      <c r="B21" s="7" t="s">
        <v>252</v>
      </c>
      <c r="C21" s="308"/>
    </row>
    <row r="22" spans="1:3" s="456" customFormat="1" ht="12" customHeight="1" x14ac:dyDescent="0.2">
      <c r="A22" s="449" t="s">
        <v>104</v>
      </c>
      <c r="B22" s="6" t="s">
        <v>400</v>
      </c>
      <c r="C22" s="308"/>
    </row>
    <row r="23" spans="1:3" s="456" customFormat="1" ht="12" customHeight="1" x14ac:dyDescent="0.2">
      <c r="A23" s="449" t="s">
        <v>105</v>
      </c>
      <c r="B23" s="6" t="s">
        <v>401</v>
      </c>
      <c r="C23" s="308">
        <v>18382</v>
      </c>
    </row>
    <row r="24" spans="1:3" s="456" customFormat="1" ht="12" customHeight="1" thickBot="1" x14ac:dyDescent="0.25">
      <c r="A24" s="449" t="s">
        <v>106</v>
      </c>
      <c r="B24" s="6" t="s">
        <v>512</v>
      </c>
      <c r="C24" s="308"/>
    </row>
    <row r="25" spans="1:3" s="456" customFormat="1" ht="12" customHeight="1" thickBot="1" x14ac:dyDescent="0.25">
      <c r="A25" s="197" t="s">
        <v>20</v>
      </c>
      <c r="B25" s="115" t="s">
        <v>167</v>
      </c>
      <c r="C25" s="337"/>
    </row>
    <row r="26" spans="1:3" s="456" customFormat="1" ht="12" customHeight="1" thickBot="1" x14ac:dyDescent="0.25">
      <c r="A26" s="197" t="s">
        <v>21</v>
      </c>
      <c r="B26" s="115" t="s">
        <v>513</v>
      </c>
      <c r="C26" s="310">
        <f>+C27+C28+C29</f>
        <v>0</v>
      </c>
    </row>
    <row r="27" spans="1:3" s="456" customFormat="1" ht="12" customHeight="1" x14ac:dyDescent="0.2">
      <c r="A27" s="450" t="s">
        <v>262</v>
      </c>
      <c r="B27" s="451" t="s">
        <v>257</v>
      </c>
      <c r="C27" s="67"/>
    </row>
    <row r="28" spans="1:3" s="456" customFormat="1" ht="12" customHeight="1" x14ac:dyDescent="0.2">
      <c r="A28" s="450" t="s">
        <v>263</v>
      </c>
      <c r="B28" s="451" t="s">
        <v>400</v>
      </c>
      <c r="C28" s="308"/>
    </row>
    <row r="29" spans="1:3" s="456" customFormat="1" ht="12" customHeight="1" x14ac:dyDescent="0.2">
      <c r="A29" s="450" t="s">
        <v>264</v>
      </c>
      <c r="B29" s="452" t="s">
        <v>403</v>
      </c>
      <c r="C29" s="308"/>
    </row>
    <row r="30" spans="1:3" s="456" customFormat="1" ht="12" customHeight="1" thickBot="1" x14ac:dyDescent="0.25">
      <c r="A30" s="449" t="s">
        <v>265</v>
      </c>
      <c r="B30" s="132" t="s">
        <v>514</v>
      </c>
      <c r="C30" s="74"/>
    </row>
    <row r="31" spans="1:3" s="456" customFormat="1" ht="12" customHeight="1" thickBot="1" x14ac:dyDescent="0.25">
      <c r="A31" s="197" t="s">
        <v>22</v>
      </c>
      <c r="B31" s="115" t="s">
        <v>404</v>
      </c>
      <c r="C31" s="310">
        <f>+C32+C33+C34</f>
        <v>0</v>
      </c>
    </row>
    <row r="32" spans="1:3" s="456" customFormat="1" ht="12" customHeight="1" x14ac:dyDescent="0.2">
      <c r="A32" s="450" t="s">
        <v>90</v>
      </c>
      <c r="B32" s="451" t="s">
        <v>285</v>
      </c>
      <c r="C32" s="67"/>
    </row>
    <row r="33" spans="1:3" s="456" customFormat="1" ht="12" customHeight="1" x14ac:dyDescent="0.2">
      <c r="A33" s="450" t="s">
        <v>91</v>
      </c>
      <c r="B33" s="452" t="s">
        <v>286</v>
      </c>
      <c r="C33" s="311"/>
    </row>
    <row r="34" spans="1:3" s="456" customFormat="1" ht="12" customHeight="1" thickBot="1" x14ac:dyDescent="0.25">
      <c r="A34" s="449" t="s">
        <v>92</v>
      </c>
      <c r="B34" s="132" t="s">
        <v>287</v>
      </c>
      <c r="C34" s="74"/>
    </row>
    <row r="35" spans="1:3" s="367" customFormat="1" ht="12" customHeight="1" thickBot="1" x14ac:dyDescent="0.25">
      <c r="A35" s="197" t="s">
        <v>23</v>
      </c>
      <c r="B35" s="115" t="s">
        <v>373</v>
      </c>
      <c r="C35" s="337"/>
    </row>
    <row r="36" spans="1:3" s="367" customFormat="1" ht="12" customHeight="1" thickBot="1" x14ac:dyDescent="0.25">
      <c r="A36" s="197" t="s">
        <v>24</v>
      </c>
      <c r="B36" s="115" t="s">
        <v>405</v>
      </c>
      <c r="C36" s="358"/>
    </row>
    <row r="37" spans="1:3" s="367" customFormat="1" ht="12" customHeight="1" thickBot="1" x14ac:dyDescent="0.25">
      <c r="A37" s="189" t="s">
        <v>25</v>
      </c>
      <c r="B37" s="115" t="s">
        <v>406</v>
      </c>
      <c r="C37" s="359">
        <f>+C8+C20+C25+C26+C31+C35+C36</f>
        <v>20759</v>
      </c>
    </row>
    <row r="38" spans="1:3" s="367" customFormat="1" ht="12" customHeight="1" thickBot="1" x14ac:dyDescent="0.25">
      <c r="A38" s="228" t="s">
        <v>26</v>
      </c>
      <c r="B38" s="115" t="s">
        <v>407</v>
      </c>
      <c r="C38" s="359">
        <f>+C39+C40+C41</f>
        <v>136008</v>
      </c>
    </row>
    <row r="39" spans="1:3" s="367" customFormat="1" ht="12" customHeight="1" x14ac:dyDescent="0.2">
      <c r="A39" s="450" t="s">
        <v>408</v>
      </c>
      <c r="B39" s="451" t="s">
        <v>230</v>
      </c>
      <c r="C39" s="67">
        <v>123</v>
      </c>
    </row>
    <row r="40" spans="1:3" s="367" customFormat="1" ht="12" customHeight="1" x14ac:dyDescent="0.2">
      <c r="A40" s="450" t="s">
        <v>409</v>
      </c>
      <c r="B40" s="452" t="s">
        <v>2</v>
      </c>
      <c r="C40" s="311"/>
    </row>
    <row r="41" spans="1:3" s="456" customFormat="1" ht="12" customHeight="1" thickBot="1" x14ac:dyDescent="0.25">
      <c r="A41" s="449" t="s">
        <v>410</v>
      </c>
      <c r="B41" s="132" t="s">
        <v>411</v>
      </c>
      <c r="C41" s="74">
        <v>135885</v>
      </c>
    </row>
    <row r="42" spans="1:3" s="456" customFormat="1" ht="15" customHeight="1" thickBot="1" x14ac:dyDescent="0.25">
      <c r="A42" s="228" t="s">
        <v>27</v>
      </c>
      <c r="B42" s="229" t="s">
        <v>412</v>
      </c>
      <c r="C42" s="362">
        <f>+C37+C38</f>
        <v>156767</v>
      </c>
    </row>
    <row r="43" spans="1:3" s="456" customFormat="1" ht="15" customHeight="1" x14ac:dyDescent="0.2">
      <c r="A43" s="230"/>
      <c r="B43" s="231"/>
      <c r="C43" s="360"/>
    </row>
    <row r="44" spans="1:3" ht="13.5" thickBot="1" x14ac:dyDescent="0.25">
      <c r="A44" s="232"/>
      <c r="B44" s="233"/>
      <c r="C44" s="361"/>
    </row>
    <row r="45" spans="1:3" s="455" customFormat="1" ht="16.5" customHeight="1" thickBot="1" x14ac:dyDescent="0.25">
      <c r="A45" s="234"/>
      <c r="B45" s="235" t="s">
        <v>56</v>
      </c>
      <c r="C45" s="362"/>
    </row>
    <row r="46" spans="1:3" s="457" customFormat="1" ht="12" customHeight="1" thickBot="1" x14ac:dyDescent="0.25">
      <c r="A46" s="197" t="s">
        <v>18</v>
      </c>
      <c r="B46" s="115" t="s">
        <v>413</v>
      </c>
      <c r="C46" s="310">
        <f>SUM(C47:C51)</f>
        <v>155624</v>
      </c>
    </row>
    <row r="47" spans="1:3" ht="12" customHeight="1" x14ac:dyDescent="0.2">
      <c r="A47" s="449" t="s">
        <v>97</v>
      </c>
      <c r="B47" s="7" t="s">
        <v>48</v>
      </c>
      <c r="C47" s="67">
        <v>102261</v>
      </c>
    </row>
    <row r="48" spans="1:3" ht="12" customHeight="1" x14ac:dyDescent="0.2">
      <c r="A48" s="449" t="s">
        <v>98</v>
      </c>
      <c r="B48" s="6" t="s">
        <v>176</v>
      </c>
      <c r="C48" s="70">
        <v>22708</v>
      </c>
    </row>
    <row r="49" spans="1:3" ht="12" customHeight="1" x14ac:dyDescent="0.2">
      <c r="A49" s="449" t="s">
        <v>99</v>
      </c>
      <c r="B49" s="6" t="s">
        <v>133</v>
      </c>
      <c r="C49" s="70">
        <v>30655</v>
      </c>
    </row>
    <row r="50" spans="1:3" ht="12" customHeight="1" x14ac:dyDescent="0.2">
      <c r="A50" s="449" t="s">
        <v>100</v>
      </c>
      <c r="B50" s="6" t="s">
        <v>177</v>
      </c>
      <c r="C50" s="70"/>
    </row>
    <row r="51" spans="1:3" ht="12" customHeight="1" thickBot="1" x14ac:dyDescent="0.25">
      <c r="A51" s="449" t="s">
        <v>141</v>
      </c>
      <c r="B51" s="6" t="s">
        <v>178</v>
      </c>
      <c r="C51" s="70"/>
    </row>
    <row r="52" spans="1:3" ht="12" customHeight="1" thickBot="1" x14ac:dyDescent="0.25">
      <c r="A52" s="197" t="s">
        <v>19</v>
      </c>
      <c r="B52" s="115" t="s">
        <v>414</v>
      </c>
      <c r="C52" s="310">
        <f>SUM(C53:C55)</f>
        <v>1143</v>
      </c>
    </row>
    <row r="53" spans="1:3" s="457" customFormat="1" ht="12" customHeight="1" x14ac:dyDescent="0.2">
      <c r="A53" s="449" t="s">
        <v>103</v>
      </c>
      <c r="B53" s="7" t="s">
        <v>223</v>
      </c>
      <c r="C53" s="67">
        <v>1143</v>
      </c>
    </row>
    <row r="54" spans="1:3" ht="12" customHeight="1" x14ac:dyDescent="0.2">
      <c r="A54" s="449" t="s">
        <v>104</v>
      </c>
      <c r="B54" s="6" t="s">
        <v>180</v>
      </c>
      <c r="C54" s="70"/>
    </row>
    <row r="55" spans="1:3" ht="12" customHeight="1" x14ac:dyDescent="0.2">
      <c r="A55" s="449" t="s">
        <v>105</v>
      </c>
      <c r="B55" s="6" t="s">
        <v>57</v>
      </c>
      <c r="C55" s="70"/>
    </row>
    <row r="56" spans="1:3" ht="12" customHeight="1" thickBot="1" x14ac:dyDescent="0.25">
      <c r="A56" s="449" t="s">
        <v>106</v>
      </c>
      <c r="B56" s="6" t="s">
        <v>515</v>
      </c>
      <c r="C56" s="70"/>
    </row>
    <row r="57" spans="1:3" ht="12" customHeight="1" thickBot="1" x14ac:dyDescent="0.25">
      <c r="A57" s="197" t="s">
        <v>20</v>
      </c>
      <c r="B57" s="115" t="s">
        <v>13</v>
      </c>
      <c r="C57" s="337"/>
    </row>
    <row r="58" spans="1:3" ht="15" customHeight="1" thickBot="1" x14ac:dyDescent="0.25">
      <c r="A58" s="197" t="s">
        <v>21</v>
      </c>
      <c r="B58" s="236" t="s">
        <v>520</v>
      </c>
      <c r="C58" s="363">
        <f>+C46+C52+C57</f>
        <v>156767</v>
      </c>
    </row>
    <row r="59" spans="1:3" ht="13.5" thickBot="1" x14ac:dyDescent="0.25">
      <c r="C59" s="364"/>
    </row>
    <row r="60" spans="1:3" ht="15" customHeight="1" thickBot="1" x14ac:dyDescent="0.25">
      <c r="A60" s="239" t="s">
        <v>510</v>
      </c>
      <c r="B60" s="240"/>
      <c r="C60" s="112">
        <v>30</v>
      </c>
    </row>
    <row r="61" spans="1:3" ht="14.25" customHeight="1" thickBot="1" x14ac:dyDescent="0.25">
      <c r="A61" s="239" t="s">
        <v>198</v>
      </c>
      <c r="B61" s="240"/>
      <c r="C61" s="112"/>
    </row>
  </sheetData>
  <sheetProtection formatCells="0"/>
  <phoneticPr fontId="3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0"/>
  <sheetViews>
    <sheetView zoomScale="145" zoomScaleNormal="145" workbookViewId="0">
      <selection activeCell="I51" sqref="I51"/>
    </sheetView>
  </sheetViews>
  <sheetFormatPr defaultRowHeight="12.75" x14ac:dyDescent="0.2"/>
  <cols>
    <col min="1" max="1" width="13.83203125" style="237" customWidth="1"/>
    <col min="2" max="2" width="79.1640625" style="238" customWidth="1"/>
    <col min="3" max="3" width="25" style="238" customWidth="1"/>
    <col min="4" max="16384" width="9.33203125" style="238"/>
  </cols>
  <sheetData>
    <row r="1" spans="1:3" s="217" customFormat="1" ht="21" customHeight="1" thickBot="1" x14ac:dyDescent="0.25">
      <c r="A1" s="216"/>
      <c r="B1" s="218"/>
      <c r="C1" s="551" t="str">
        <f>+CONCATENATE("9.3. melléklet a ……/",LEFT(ÖSSZEFÜGGÉSEK!A5,4),". (….) önkormányzati rendelethez")</f>
        <v>9.3. melléklet a ……/2017. (….) önkormányzati rendelethez</v>
      </c>
    </row>
    <row r="2" spans="1:3" s="453" customFormat="1" ht="36" x14ac:dyDescent="0.2">
      <c r="A2" s="404" t="s">
        <v>196</v>
      </c>
      <c r="B2" s="351" t="s">
        <v>760</v>
      </c>
      <c r="C2" s="365" t="s">
        <v>59</v>
      </c>
    </row>
    <row r="3" spans="1:3" s="453" customFormat="1" ht="24.75" thickBot="1" x14ac:dyDescent="0.25">
      <c r="A3" s="447" t="s">
        <v>195</v>
      </c>
      <c r="B3" s="352" t="s">
        <v>396</v>
      </c>
      <c r="C3" s="366"/>
    </row>
    <row r="4" spans="1:3" s="454" customFormat="1" ht="15.95" customHeight="1" thickBot="1" x14ac:dyDescent="0.3">
      <c r="A4" s="220"/>
      <c r="B4" s="220"/>
      <c r="C4" s="221"/>
    </row>
    <row r="5" spans="1:3" ht="13.5" thickBot="1" x14ac:dyDescent="0.25">
      <c r="A5" s="405" t="s">
        <v>197</v>
      </c>
      <c r="B5" s="222" t="s">
        <v>552</v>
      </c>
      <c r="C5" s="223" t="s">
        <v>54</v>
      </c>
    </row>
    <row r="6" spans="1:3" s="455" customFormat="1" ht="12.95" customHeight="1" thickBot="1" x14ac:dyDescent="0.25">
      <c r="A6" s="189"/>
      <c r="B6" s="190" t="s">
        <v>484</v>
      </c>
      <c r="C6" s="191" t="s">
        <v>485</v>
      </c>
    </row>
    <row r="7" spans="1:3" s="455" customFormat="1" ht="15.95" customHeight="1" thickBot="1" x14ac:dyDescent="0.25">
      <c r="A7" s="224"/>
      <c r="B7" s="225" t="s">
        <v>55</v>
      </c>
      <c r="C7" s="226"/>
    </row>
    <row r="8" spans="1:3" s="367" customFormat="1" ht="12" customHeight="1" thickBot="1" x14ac:dyDescent="0.25">
      <c r="A8" s="189" t="s">
        <v>18</v>
      </c>
      <c r="B8" s="227" t="s">
        <v>511</v>
      </c>
      <c r="C8" s="310">
        <f>SUM(C9:C19)</f>
        <v>371</v>
      </c>
    </row>
    <row r="9" spans="1:3" s="367" customFormat="1" ht="12" customHeight="1" x14ac:dyDescent="0.2">
      <c r="A9" s="448" t="s">
        <v>97</v>
      </c>
      <c r="B9" s="8" t="s">
        <v>271</v>
      </c>
      <c r="C9" s="356">
        <v>10</v>
      </c>
    </row>
    <row r="10" spans="1:3" s="367" customFormat="1" ht="12" customHeight="1" x14ac:dyDescent="0.2">
      <c r="A10" s="449" t="s">
        <v>98</v>
      </c>
      <c r="B10" s="6" t="s">
        <v>272</v>
      </c>
      <c r="C10" s="308">
        <v>350</v>
      </c>
    </row>
    <row r="11" spans="1:3" s="367" customFormat="1" ht="12" customHeight="1" x14ac:dyDescent="0.2">
      <c r="A11" s="449" t="s">
        <v>99</v>
      </c>
      <c r="B11" s="6" t="s">
        <v>273</v>
      </c>
      <c r="C11" s="308"/>
    </row>
    <row r="12" spans="1:3" s="367" customFormat="1" ht="12" customHeight="1" x14ac:dyDescent="0.2">
      <c r="A12" s="449" t="s">
        <v>100</v>
      </c>
      <c r="B12" s="6" t="s">
        <v>274</v>
      </c>
      <c r="C12" s="308"/>
    </row>
    <row r="13" spans="1:3" s="367" customFormat="1" ht="12" customHeight="1" x14ac:dyDescent="0.2">
      <c r="A13" s="449" t="s">
        <v>141</v>
      </c>
      <c r="B13" s="6" t="s">
        <v>275</v>
      </c>
      <c r="C13" s="308"/>
    </row>
    <row r="14" spans="1:3" s="367" customFormat="1" ht="12" customHeight="1" x14ac:dyDescent="0.2">
      <c r="A14" s="449" t="s">
        <v>101</v>
      </c>
      <c r="B14" s="6" t="s">
        <v>397</v>
      </c>
      <c r="C14" s="308"/>
    </row>
    <row r="15" spans="1:3" s="367" customFormat="1" ht="12" customHeight="1" x14ac:dyDescent="0.2">
      <c r="A15" s="449" t="s">
        <v>102</v>
      </c>
      <c r="B15" s="5" t="s">
        <v>398</v>
      </c>
      <c r="C15" s="308"/>
    </row>
    <row r="16" spans="1:3" s="367" customFormat="1" ht="12" customHeight="1" x14ac:dyDescent="0.2">
      <c r="A16" s="449" t="s">
        <v>112</v>
      </c>
      <c r="B16" s="6" t="s">
        <v>278</v>
      </c>
      <c r="C16" s="357">
        <v>1</v>
      </c>
    </row>
    <row r="17" spans="1:3" s="456" customFormat="1" ht="12" customHeight="1" x14ac:dyDescent="0.2">
      <c r="A17" s="449" t="s">
        <v>113</v>
      </c>
      <c r="B17" s="6" t="s">
        <v>279</v>
      </c>
      <c r="C17" s="308"/>
    </row>
    <row r="18" spans="1:3" s="456" customFormat="1" ht="12" customHeight="1" x14ac:dyDescent="0.2">
      <c r="A18" s="449" t="s">
        <v>114</v>
      </c>
      <c r="B18" s="6" t="s">
        <v>429</v>
      </c>
      <c r="C18" s="309"/>
    </row>
    <row r="19" spans="1:3" s="456" customFormat="1" ht="12" customHeight="1" thickBot="1" x14ac:dyDescent="0.25">
      <c r="A19" s="449" t="s">
        <v>115</v>
      </c>
      <c r="B19" s="5" t="s">
        <v>280</v>
      </c>
      <c r="C19" s="309">
        <v>10</v>
      </c>
    </row>
    <row r="20" spans="1:3" s="367" customFormat="1" ht="12" customHeight="1" thickBot="1" x14ac:dyDescent="0.25">
      <c r="A20" s="189" t="s">
        <v>19</v>
      </c>
      <c r="B20" s="227" t="s">
        <v>399</v>
      </c>
      <c r="C20" s="310">
        <f>SUM(C21:C23)</f>
        <v>0</v>
      </c>
    </row>
    <row r="21" spans="1:3" s="456" customFormat="1" ht="12" customHeight="1" x14ac:dyDescent="0.2">
      <c r="A21" s="449" t="s">
        <v>103</v>
      </c>
      <c r="B21" s="7" t="s">
        <v>252</v>
      </c>
      <c r="C21" s="308"/>
    </row>
    <row r="22" spans="1:3" s="456" customFormat="1" ht="12" customHeight="1" x14ac:dyDescent="0.2">
      <c r="A22" s="449" t="s">
        <v>104</v>
      </c>
      <c r="B22" s="6" t="s">
        <v>400</v>
      </c>
      <c r="C22" s="308"/>
    </row>
    <row r="23" spans="1:3" s="456" customFormat="1" ht="12" customHeight="1" x14ac:dyDescent="0.2">
      <c r="A23" s="449" t="s">
        <v>105</v>
      </c>
      <c r="B23" s="6" t="s">
        <v>401</v>
      </c>
      <c r="C23" s="308"/>
    </row>
    <row r="24" spans="1:3" s="456" customFormat="1" ht="12" customHeight="1" thickBot="1" x14ac:dyDescent="0.25">
      <c r="A24" s="449" t="s">
        <v>106</v>
      </c>
      <c r="B24" s="6" t="s">
        <v>516</v>
      </c>
      <c r="C24" s="308"/>
    </row>
    <row r="25" spans="1:3" s="456" customFormat="1" ht="12" customHeight="1" thickBot="1" x14ac:dyDescent="0.25">
      <c r="A25" s="197" t="s">
        <v>20</v>
      </c>
      <c r="B25" s="115" t="s">
        <v>167</v>
      </c>
      <c r="C25" s="337"/>
    </row>
    <row r="26" spans="1:3" s="456" customFormat="1" ht="12" customHeight="1" thickBot="1" x14ac:dyDescent="0.25">
      <c r="A26" s="197" t="s">
        <v>21</v>
      </c>
      <c r="B26" s="115" t="s">
        <v>402</v>
      </c>
      <c r="C26" s="310">
        <f>+C27+C28</f>
        <v>0</v>
      </c>
    </row>
    <row r="27" spans="1:3" s="456" customFormat="1" ht="12" customHeight="1" x14ac:dyDescent="0.2">
      <c r="A27" s="450" t="s">
        <v>262</v>
      </c>
      <c r="B27" s="451" t="s">
        <v>400</v>
      </c>
      <c r="C27" s="67"/>
    </row>
    <row r="28" spans="1:3" s="456" customFormat="1" ht="12" customHeight="1" x14ac:dyDescent="0.2">
      <c r="A28" s="450" t="s">
        <v>263</v>
      </c>
      <c r="B28" s="452" t="s">
        <v>403</v>
      </c>
      <c r="C28" s="311"/>
    </row>
    <row r="29" spans="1:3" s="456" customFormat="1" ht="12" customHeight="1" thickBot="1" x14ac:dyDescent="0.25">
      <c r="A29" s="449" t="s">
        <v>264</v>
      </c>
      <c r="B29" s="132" t="s">
        <v>517</v>
      </c>
      <c r="C29" s="74"/>
    </row>
    <row r="30" spans="1:3" s="456" customFormat="1" ht="12" customHeight="1" thickBot="1" x14ac:dyDescent="0.25">
      <c r="A30" s="197" t="s">
        <v>22</v>
      </c>
      <c r="B30" s="115" t="s">
        <v>404</v>
      </c>
      <c r="C30" s="310">
        <f>+C31+C32+C33</f>
        <v>0</v>
      </c>
    </row>
    <row r="31" spans="1:3" s="456" customFormat="1" ht="12" customHeight="1" x14ac:dyDescent="0.2">
      <c r="A31" s="450" t="s">
        <v>90</v>
      </c>
      <c r="B31" s="451" t="s">
        <v>285</v>
      </c>
      <c r="C31" s="67"/>
    </row>
    <row r="32" spans="1:3" s="456" customFormat="1" ht="12" customHeight="1" x14ac:dyDescent="0.2">
      <c r="A32" s="450" t="s">
        <v>91</v>
      </c>
      <c r="B32" s="452" t="s">
        <v>286</v>
      </c>
      <c r="C32" s="311"/>
    </row>
    <row r="33" spans="1:3" s="456" customFormat="1" ht="12" customHeight="1" thickBot="1" x14ac:dyDescent="0.25">
      <c r="A33" s="449" t="s">
        <v>92</v>
      </c>
      <c r="B33" s="132" t="s">
        <v>287</v>
      </c>
      <c r="C33" s="74"/>
    </row>
    <row r="34" spans="1:3" s="367" customFormat="1" ht="12" customHeight="1" thickBot="1" x14ac:dyDescent="0.25">
      <c r="A34" s="197" t="s">
        <v>23</v>
      </c>
      <c r="B34" s="115" t="s">
        <v>373</v>
      </c>
      <c r="C34" s="337"/>
    </row>
    <row r="35" spans="1:3" s="367" customFormat="1" ht="12" customHeight="1" thickBot="1" x14ac:dyDescent="0.25">
      <c r="A35" s="197" t="s">
        <v>24</v>
      </c>
      <c r="B35" s="115" t="s">
        <v>405</v>
      </c>
      <c r="C35" s="358"/>
    </row>
    <row r="36" spans="1:3" s="367" customFormat="1" ht="12" customHeight="1" thickBot="1" x14ac:dyDescent="0.25">
      <c r="A36" s="189" t="s">
        <v>25</v>
      </c>
      <c r="B36" s="115" t="s">
        <v>518</v>
      </c>
      <c r="C36" s="359">
        <f>+C8+C20+C25+C26+C30+C34+C35</f>
        <v>371</v>
      </c>
    </row>
    <row r="37" spans="1:3" s="367" customFormat="1" ht="12" customHeight="1" thickBot="1" x14ac:dyDescent="0.25">
      <c r="A37" s="228" t="s">
        <v>26</v>
      </c>
      <c r="B37" s="115" t="s">
        <v>407</v>
      </c>
      <c r="C37" s="359">
        <f>+C38+C39+C40</f>
        <v>15583</v>
      </c>
    </row>
    <row r="38" spans="1:3" s="367" customFormat="1" ht="12" customHeight="1" x14ac:dyDescent="0.2">
      <c r="A38" s="450" t="s">
        <v>408</v>
      </c>
      <c r="B38" s="451" t="s">
        <v>230</v>
      </c>
      <c r="C38" s="67">
        <v>34</v>
      </c>
    </row>
    <row r="39" spans="1:3" s="367" customFormat="1" ht="12" customHeight="1" x14ac:dyDescent="0.2">
      <c r="A39" s="450" t="s">
        <v>409</v>
      </c>
      <c r="B39" s="452" t="s">
        <v>2</v>
      </c>
      <c r="C39" s="311"/>
    </row>
    <row r="40" spans="1:3" s="456" customFormat="1" ht="12" customHeight="1" thickBot="1" x14ac:dyDescent="0.25">
      <c r="A40" s="449" t="s">
        <v>410</v>
      </c>
      <c r="B40" s="132" t="s">
        <v>411</v>
      </c>
      <c r="C40" s="74">
        <v>15549</v>
      </c>
    </row>
    <row r="41" spans="1:3" s="456" customFormat="1" ht="15" customHeight="1" thickBot="1" x14ac:dyDescent="0.25">
      <c r="A41" s="228" t="s">
        <v>27</v>
      </c>
      <c r="B41" s="229" t="s">
        <v>412</v>
      </c>
      <c r="C41" s="362">
        <f>+C36+C37</f>
        <v>15954</v>
      </c>
    </row>
    <row r="42" spans="1:3" s="456" customFormat="1" ht="15" customHeight="1" x14ac:dyDescent="0.2">
      <c r="A42" s="230"/>
      <c r="B42" s="231"/>
      <c r="C42" s="360"/>
    </row>
    <row r="43" spans="1:3" ht="13.5" thickBot="1" x14ac:dyDescent="0.25">
      <c r="A43" s="232"/>
      <c r="B43" s="233"/>
      <c r="C43" s="361"/>
    </row>
    <row r="44" spans="1:3" s="455" customFormat="1" ht="16.5" customHeight="1" thickBot="1" x14ac:dyDescent="0.25">
      <c r="A44" s="234"/>
      <c r="B44" s="235" t="s">
        <v>56</v>
      </c>
      <c r="C44" s="362"/>
    </row>
    <row r="45" spans="1:3" s="457" customFormat="1" ht="12" customHeight="1" thickBot="1" x14ac:dyDescent="0.25">
      <c r="A45" s="197" t="s">
        <v>18</v>
      </c>
      <c r="B45" s="115" t="s">
        <v>413</v>
      </c>
      <c r="C45" s="310">
        <f>SUM(C46:C50)</f>
        <v>15573</v>
      </c>
    </row>
    <row r="46" spans="1:3" ht="12" customHeight="1" x14ac:dyDescent="0.2">
      <c r="A46" s="449" t="s">
        <v>97</v>
      </c>
      <c r="B46" s="7" t="s">
        <v>48</v>
      </c>
      <c r="C46" s="67">
        <v>6148</v>
      </c>
    </row>
    <row r="47" spans="1:3" ht="12" customHeight="1" x14ac:dyDescent="0.2">
      <c r="A47" s="449" t="s">
        <v>98</v>
      </c>
      <c r="B47" s="6" t="s">
        <v>176</v>
      </c>
      <c r="C47" s="70">
        <v>1359</v>
      </c>
    </row>
    <row r="48" spans="1:3" ht="12" customHeight="1" x14ac:dyDescent="0.2">
      <c r="A48" s="449" t="s">
        <v>99</v>
      </c>
      <c r="B48" s="6" t="s">
        <v>133</v>
      </c>
      <c r="C48" s="70">
        <v>8066</v>
      </c>
    </row>
    <row r="49" spans="1:3" ht="12" customHeight="1" x14ac:dyDescent="0.2">
      <c r="A49" s="449" t="s">
        <v>100</v>
      </c>
      <c r="B49" s="6" t="s">
        <v>177</v>
      </c>
      <c r="C49" s="70"/>
    </row>
    <row r="50" spans="1:3" ht="12" customHeight="1" thickBot="1" x14ac:dyDescent="0.25">
      <c r="A50" s="449" t="s">
        <v>141</v>
      </c>
      <c r="B50" s="6" t="s">
        <v>178</v>
      </c>
      <c r="C50" s="70"/>
    </row>
    <row r="51" spans="1:3" ht="12" customHeight="1" thickBot="1" x14ac:dyDescent="0.25">
      <c r="A51" s="197" t="s">
        <v>19</v>
      </c>
      <c r="B51" s="115" t="s">
        <v>414</v>
      </c>
      <c r="C51" s="310">
        <f>SUM(C52:C54)</f>
        <v>381</v>
      </c>
    </row>
    <row r="52" spans="1:3" s="457" customFormat="1" ht="12" customHeight="1" x14ac:dyDescent="0.2">
      <c r="A52" s="449" t="s">
        <v>103</v>
      </c>
      <c r="B52" s="7" t="s">
        <v>223</v>
      </c>
      <c r="C52" s="67">
        <v>381</v>
      </c>
    </row>
    <row r="53" spans="1:3" ht="12" customHeight="1" x14ac:dyDescent="0.2">
      <c r="A53" s="449" t="s">
        <v>104</v>
      </c>
      <c r="B53" s="6" t="s">
        <v>180</v>
      </c>
      <c r="C53" s="70"/>
    </row>
    <row r="54" spans="1:3" ht="12" customHeight="1" x14ac:dyDescent="0.2">
      <c r="A54" s="449" t="s">
        <v>105</v>
      </c>
      <c r="B54" s="6" t="s">
        <v>57</v>
      </c>
      <c r="C54" s="70"/>
    </row>
    <row r="55" spans="1:3" ht="12" customHeight="1" thickBot="1" x14ac:dyDescent="0.25">
      <c r="A55" s="449" t="s">
        <v>106</v>
      </c>
      <c r="B55" s="6" t="s">
        <v>515</v>
      </c>
      <c r="C55" s="70"/>
    </row>
    <row r="56" spans="1:3" ht="15" customHeight="1" thickBot="1" x14ac:dyDescent="0.25">
      <c r="A56" s="197" t="s">
        <v>20</v>
      </c>
      <c r="B56" s="115" t="s">
        <v>13</v>
      </c>
      <c r="C56" s="337"/>
    </row>
    <row r="57" spans="1:3" ht="13.5" thickBot="1" x14ac:dyDescent="0.25">
      <c r="A57" s="197" t="s">
        <v>21</v>
      </c>
      <c r="B57" s="236" t="s">
        <v>520</v>
      </c>
      <c r="C57" s="363">
        <f>+C45+C51+C56</f>
        <v>15954</v>
      </c>
    </row>
    <row r="58" spans="1:3" ht="15" customHeight="1" thickBot="1" x14ac:dyDescent="0.25">
      <c r="C58" s="364"/>
    </row>
    <row r="59" spans="1:3" ht="14.25" customHeight="1" thickBot="1" x14ac:dyDescent="0.25">
      <c r="A59" s="239" t="s">
        <v>510</v>
      </c>
      <c r="B59" s="240"/>
      <c r="C59" s="112">
        <v>2</v>
      </c>
    </row>
    <row r="60" spans="1:3" ht="13.5" thickBot="1" x14ac:dyDescent="0.25">
      <c r="A60" s="239" t="s">
        <v>198</v>
      </c>
      <c r="B60" s="240"/>
      <c r="C60" s="112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6"/>
  <sheetViews>
    <sheetView zoomScale="130" zoomScaleNormal="130" workbookViewId="0">
      <selection activeCell="O9" sqref="O9"/>
    </sheetView>
  </sheetViews>
  <sheetFormatPr defaultRowHeight="12.75" x14ac:dyDescent="0.2"/>
  <cols>
    <col min="1" max="1" width="5.5" style="40" customWidth="1"/>
    <col min="2" max="2" width="33.1640625" style="40" customWidth="1"/>
    <col min="3" max="3" width="12.33203125" style="40" customWidth="1"/>
    <col min="4" max="4" width="11.5" style="40" customWidth="1"/>
    <col min="5" max="5" width="11.33203125" style="40" customWidth="1"/>
    <col min="6" max="6" width="11" style="40" customWidth="1"/>
    <col min="7" max="7" width="14.33203125" style="40" customWidth="1"/>
    <col min="8" max="16384" width="9.33203125" style="40"/>
  </cols>
  <sheetData>
    <row r="1" spans="1:7" ht="43.5" customHeight="1" x14ac:dyDescent="0.25">
      <c r="A1" s="787" t="s">
        <v>3</v>
      </c>
      <c r="B1" s="787"/>
      <c r="C1" s="787"/>
      <c r="D1" s="787"/>
      <c r="E1" s="787"/>
      <c r="F1" s="787"/>
      <c r="G1" s="787"/>
    </row>
    <row r="3" spans="1:7" s="153" customFormat="1" ht="27" customHeight="1" x14ac:dyDescent="0.25">
      <c r="A3" s="151" t="s">
        <v>202</v>
      </c>
      <c r="B3" s="152"/>
      <c r="C3" s="786" t="s">
        <v>203</v>
      </c>
      <c r="D3" s="786"/>
      <c r="E3" s="786"/>
      <c r="F3" s="786"/>
      <c r="G3" s="786"/>
    </row>
    <row r="4" spans="1:7" s="153" customFormat="1" ht="15.75" x14ac:dyDescent="0.25">
      <c r="A4" s="152"/>
      <c r="B4" s="152"/>
      <c r="C4" s="152"/>
      <c r="D4" s="152"/>
      <c r="E4" s="152"/>
      <c r="F4" s="152"/>
      <c r="G4" s="152"/>
    </row>
    <row r="5" spans="1:7" s="153" customFormat="1" ht="24.75" customHeight="1" x14ac:dyDescent="0.25">
      <c r="A5" s="151" t="s">
        <v>204</v>
      </c>
      <c r="B5" s="152"/>
      <c r="C5" s="786" t="s">
        <v>203</v>
      </c>
      <c r="D5" s="786"/>
      <c r="E5" s="786"/>
      <c r="F5" s="786"/>
      <c r="G5" s="152"/>
    </row>
    <row r="6" spans="1:7" s="154" customFormat="1" x14ac:dyDescent="0.2">
      <c r="A6" s="201"/>
      <c r="B6" s="201"/>
      <c r="C6" s="201"/>
      <c r="D6" s="201"/>
      <c r="E6" s="201"/>
      <c r="F6" s="201"/>
      <c r="G6" s="201"/>
    </row>
    <row r="7" spans="1:7" s="155" customFormat="1" ht="15" customHeight="1" x14ac:dyDescent="0.25">
      <c r="A7" s="256" t="s">
        <v>555</v>
      </c>
      <c r="B7" s="255"/>
      <c r="C7" s="255"/>
      <c r="D7" s="241"/>
      <c r="E7" s="241"/>
      <c r="F7" s="241"/>
      <c r="G7" s="241"/>
    </row>
    <row r="8" spans="1:7" s="155" customFormat="1" ht="15" customHeight="1" thickBot="1" x14ac:dyDescent="0.3">
      <c r="A8" s="256" t="s">
        <v>205</v>
      </c>
      <c r="B8" s="241"/>
      <c r="C8" s="241"/>
      <c r="D8" s="241"/>
      <c r="E8" s="241"/>
      <c r="F8" s="241"/>
      <c r="G8" s="516"/>
    </row>
    <row r="9" spans="1:7" s="66" customFormat="1" ht="42" customHeight="1" thickBot="1" x14ac:dyDescent="0.25">
      <c r="A9" s="186" t="s">
        <v>16</v>
      </c>
      <c r="B9" s="187" t="s">
        <v>206</v>
      </c>
      <c r="C9" s="187" t="s">
        <v>207</v>
      </c>
      <c r="D9" s="187" t="s">
        <v>208</v>
      </c>
      <c r="E9" s="187" t="s">
        <v>209</v>
      </c>
      <c r="F9" s="187" t="s">
        <v>210</v>
      </c>
      <c r="G9" s="188" t="s">
        <v>52</v>
      </c>
    </row>
    <row r="10" spans="1:7" ht="24" customHeight="1" x14ac:dyDescent="0.2">
      <c r="A10" s="242" t="s">
        <v>18</v>
      </c>
      <c r="B10" s="195" t="s">
        <v>211</v>
      </c>
      <c r="C10" s="156"/>
      <c r="D10" s="156"/>
      <c r="E10" s="156"/>
      <c r="F10" s="156"/>
      <c r="G10" s="243">
        <f>SUM(C10:F10)</f>
        <v>0</v>
      </c>
    </row>
    <row r="11" spans="1:7" ht="24" customHeight="1" x14ac:dyDescent="0.2">
      <c r="A11" s="244" t="s">
        <v>19</v>
      </c>
      <c r="B11" s="196" t="s">
        <v>212</v>
      </c>
      <c r="C11" s="157"/>
      <c r="D11" s="157"/>
      <c r="E11" s="157"/>
      <c r="F11" s="157"/>
      <c r="G11" s="245">
        <f t="shared" ref="G11:G16" si="0">SUM(C11:F11)</f>
        <v>0</v>
      </c>
    </row>
    <row r="12" spans="1:7" ht="24" customHeight="1" x14ac:dyDescent="0.2">
      <c r="A12" s="244" t="s">
        <v>20</v>
      </c>
      <c r="B12" s="196" t="s">
        <v>213</v>
      </c>
      <c r="C12" s="157"/>
      <c r="D12" s="157"/>
      <c r="E12" s="157"/>
      <c r="F12" s="157"/>
      <c r="G12" s="245">
        <f t="shared" si="0"/>
        <v>0</v>
      </c>
    </row>
    <row r="13" spans="1:7" ht="24" customHeight="1" x14ac:dyDescent="0.2">
      <c r="A13" s="244" t="s">
        <v>21</v>
      </c>
      <c r="B13" s="196" t="s">
        <v>214</v>
      </c>
      <c r="C13" s="157"/>
      <c r="D13" s="157"/>
      <c r="E13" s="157"/>
      <c r="F13" s="157"/>
      <c r="G13" s="245">
        <f t="shared" si="0"/>
        <v>0</v>
      </c>
    </row>
    <row r="14" spans="1:7" ht="24" customHeight="1" x14ac:dyDescent="0.2">
      <c r="A14" s="244" t="s">
        <v>22</v>
      </c>
      <c r="B14" s="196" t="s">
        <v>215</v>
      </c>
      <c r="C14" s="157"/>
      <c r="D14" s="157"/>
      <c r="E14" s="157"/>
      <c r="F14" s="157"/>
      <c r="G14" s="245">
        <f t="shared" si="0"/>
        <v>0</v>
      </c>
    </row>
    <row r="15" spans="1:7" ht="24" customHeight="1" thickBot="1" x14ac:dyDescent="0.25">
      <c r="A15" s="246" t="s">
        <v>23</v>
      </c>
      <c r="B15" s="247" t="s">
        <v>216</v>
      </c>
      <c r="C15" s="158"/>
      <c r="D15" s="158"/>
      <c r="E15" s="158"/>
      <c r="F15" s="158"/>
      <c r="G15" s="248">
        <f t="shared" si="0"/>
        <v>0</v>
      </c>
    </row>
    <row r="16" spans="1:7" s="159" customFormat="1" ht="24" customHeight="1" thickBot="1" x14ac:dyDescent="0.25">
      <c r="A16" s="249" t="s">
        <v>24</v>
      </c>
      <c r="B16" s="250" t="s">
        <v>52</v>
      </c>
      <c r="C16" s="251">
        <f>SUM(C10:C15)</f>
        <v>0</v>
      </c>
      <c r="D16" s="251">
        <f>SUM(D10:D15)</f>
        <v>0</v>
      </c>
      <c r="E16" s="251">
        <f>SUM(E10:E15)</f>
        <v>0</v>
      </c>
      <c r="F16" s="251">
        <f>SUM(F10:F15)</f>
        <v>0</v>
      </c>
      <c r="G16" s="252">
        <f t="shared" si="0"/>
        <v>0</v>
      </c>
    </row>
    <row r="17" spans="1:7" s="154" customFormat="1" x14ac:dyDescent="0.2">
      <c r="A17" s="201"/>
      <c r="B17" s="201"/>
      <c r="C17" s="201"/>
      <c r="D17" s="201"/>
      <c r="E17" s="201"/>
      <c r="F17" s="201"/>
      <c r="G17" s="201"/>
    </row>
    <row r="18" spans="1:7" s="154" customFormat="1" x14ac:dyDescent="0.2">
      <c r="A18" s="201"/>
      <c r="B18" s="201"/>
      <c r="C18" s="201"/>
      <c r="D18" s="201"/>
      <c r="E18" s="201"/>
      <c r="F18" s="201"/>
      <c r="G18" s="201"/>
    </row>
    <row r="19" spans="1:7" s="154" customFormat="1" x14ac:dyDescent="0.2">
      <c r="A19" s="201"/>
      <c r="B19" s="201"/>
      <c r="C19" s="201"/>
      <c r="D19" s="201"/>
      <c r="E19" s="201"/>
      <c r="F19" s="201"/>
      <c r="G19" s="201"/>
    </row>
    <row r="20" spans="1:7" s="154" customFormat="1" ht="15.75" x14ac:dyDescent="0.25">
      <c r="A20" s="153" t="str">
        <f>+CONCATENATE("......................, ",LEFT(ÖSSZEFÜGGÉSEK!A5,4),". .......................... hó ..... nap")</f>
        <v>......................, 2017. .......................... hó ..... nap</v>
      </c>
      <c r="B20" s="201"/>
      <c r="C20" s="201"/>
      <c r="D20" s="201"/>
      <c r="E20" s="201"/>
      <c r="F20" s="201"/>
      <c r="G20" s="201"/>
    </row>
    <row r="21" spans="1:7" s="154" customFormat="1" x14ac:dyDescent="0.2">
      <c r="A21" s="201"/>
      <c r="B21" s="201"/>
      <c r="C21" s="201"/>
      <c r="D21" s="201"/>
      <c r="E21" s="201"/>
      <c r="F21" s="201"/>
      <c r="G21" s="201"/>
    </row>
    <row r="22" spans="1:7" x14ac:dyDescent="0.2">
      <c r="A22" s="201"/>
      <c r="B22" s="201"/>
      <c r="C22" s="201"/>
      <c r="D22" s="201"/>
      <c r="E22" s="201"/>
      <c r="F22" s="201"/>
      <c r="G22" s="201"/>
    </row>
    <row r="23" spans="1:7" x14ac:dyDescent="0.2">
      <c r="A23" s="201"/>
      <c r="B23" s="201"/>
      <c r="C23" s="154"/>
      <c r="D23" s="154"/>
      <c r="E23" s="154"/>
      <c r="F23" s="154"/>
      <c r="G23" s="201"/>
    </row>
    <row r="24" spans="1:7" ht="13.5" x14ac:dyDescent="0.25">
      <c r="A24" s="201"/>
      <c r="B24" s="201"/>
      <c r="C24" s="253"/>
      <c r="D24" s="254" t="s">
        <v>217</v>
      </c>
      <c r="E24" s="254"/>
      <c r="F24" s="253"/>
      <c r="G24" s="201"/>
    </row>
    <row r="25" spans="1:7" ht="13.5" x14ac:dyDescent="0.25">
      <c r="C25" s="160"/>
      <c r="D25" s="161"/>
      <c r="E25" s="161"/>
      <c r="F25" s="160"/>
    </row>
    <row r="26" spans="1:7" ht="13.5" x14ac:dyDescent="0.25">
      <c r="C26" s="160"/>
      <c r="D26" s="161"/>
      <c r="E26" s="161"/>
      <c r="F26" s="160"/>
    </row>
  </sheetData>
  <mergeCells count="3">
    <mergeCell ref="C3:G3"/>
    <mergeCell ref="C5:F5"/>
    <mergeCell ref="A1:G1"/>
  </mergeCells>
  <phoneticPr fontId="30" type="noConversion"/>
  <printOptions horizontalCentered="1"/>
  <pageMargins left="0.78740157480314965" right="0.78740157480314965" top="1.1417322834645669" bottom="0.98425196850393704" header="0.78740157480314965" footer="0.78740157480314965"/>
  <pageSetup paperSize="9" scale="95" orientation="portrait" horizontalDpi="300" verticalDpi="300" r:id="rId1"/>
  <headerFooter alignWithMargins="0">
    <oddHeader>&amp;C&amp;"Times New Roman CE,Félkövér"&amp;12
&amp;R&amp;"Times New Roman CE,Félkövér dőlt"&amp;11 10. melléklet a ……/2017. (….)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67"/>
  <sheetViews>
    <sheetView topLeftCell="A67" zoomScale="120" zoomScaleNormal="120" zoomScaleSheetLayoutView="100" workbookViewId="0">
      <selection activeCell="N123" sqref="N123"/>
    </sheetView>
  </sheetViews>
  <sheetFormatPr defaultRowHeight="15.75" x14ac:dyDescent="0.25"/>
  <cols>
    <col min="1" max="1" width="9" style="379" customWidth="1"/>
    <col min="2" max="2" width="61.33203125" style="379" customWidth="1"/>
    <col min="3" max="3" width="13" style="380" bestFit="1" customWidth="1"/>
    <col min="4" max="4" width="13.33203125" style="379" customWidth="1"/>
    <col min="5" max="5" width="12.33203125" style="379" customWidth="1"/>
    <col min="6" max="6" width="9" style="732" customWidth="1"/>
    <col min="7" max="7" width="9.33203125" style="736"/>
    <col min="8" max="16384" width="9.33203125" style="32"/>
  </cols>
  <sheetData>
    <row r="1" spans="1:7" ht="15.95" customHeight="1" x14ac:dyDescent="0.25">
      <c r="A1" s="740" t="s">
        <v>15</v>
      </c>
      <c r="B1" s="740"/>
      <c r="C1" s="740"/>
      <c r="D1" s="740"/>
      <c r="E1" s="740"/>
    </row>
    <row r="2" spans="1:7" ht="15.95" customHeight="1" thickBot="1" x14ac:dyDescent="0.3">
      <c r="A2" s="741" t="s">
        <v>145</v>
      </c>
      <c r="B2" s="741"/>
      <c r="D2" s="131"/>
      <c r="E2" s="300"/>
    </row>
    <row r="3" spans="1:7" ht="38.1" customHeight="1" thickBot="1" x14ac:dyDescent="0.3">
      <c r="A3" s="21" t="s">
        <v>68</v>
      </c>
      <c r="B3" s="22" t="s">
        <v>17</v>
      </c>
      <c r="C3" s="22" t="str">
        <f>+CONCATENATE(LEFT(ÖSSZEFÜGGÉSEK!A5,4)-2,". évi tény")</f>
        <v>2015. évi tény</v>
      </c>
      <c r="D3" s="402" t="str">
        <f>+CONCATENATE(LEFT(ÖSSZEFÜGGÉSEK!A5,4)-1,". évi várható")</f>
        <v>2016. évi várható</v>
      </c>
      <c r="E3" s="150" t="str">
        <f>+'1.1.sz.mell.'!C3</f>
        <v>2017. évi előirányzat</v>
      </c>
      <c r="F3" s="732" t="s">
        <v>839</v>
      </c>
      <c r="G3" s="736" t="s">
        <v>840</v>
      </c>
    </row>
    <row r="4" spans="1:7" s="34" customFormat="1" ht="12" customHeight="1" thickBot="1" x14ac:dyDescent="0.25">
      <c r="A4" s="25" t="s">
        <v>484</v>
      </c>
      <c r="B4" s="26" t="s">
        <v>485</v>
      </c>
      <c r="C4" s="26" t="s">
        <v>486</v>
      </c>
      <c r="D4" s="26" t="s">
        <v>488</v>
      </c>
      <c r="E4" s="446" t="s">
        <v>487</v>
      </c>
      <c r="F4" s="733"/>
      <c r="G4" s="737"/>
    </row>
    <row r="5" spans="1:7" s="1" customFormat="1" ht="12" customHeight="1" thickBot="1" x14ac:dyDescent="0.25">
      <c r="A5" s="18" t="s">
        <v>18</v>
      </c>
      <c r="B5" s="19" t="s">
        <v>246</v>
      </c>
      <c r="C5" s="394">
        <f>+C6+C7+C8+C9+C10+C11</f>
        <v>428965</v>
      </c>
      <c r="D5" s="394">
        <f>+D6+D7+D8+D9+D10+D11</f>
        <v>387507</v>
      </c>
      <c r="E5" s="257">
        <f>+E6+E7+E8+E9+E10+E11</f>
        <v>366720</v>
      </c>
      <c r="F5" s="734">
        <f>E5/D5</f>
        <v>0.94635709806532531</v>
      </c>
      <c r="G5" s="738">
        <f>E5-D5</f>
        <v>-20787</v>
      </c>
    </row>
    <row r="6" spans="1:7" s="1" customFormat="1" ht="12" customHeight="1" x14ac:dyDescent="0.2">
      <c r="A6" s="13" t="s">
        <v>97</v>
      </c>
      <c r="B6" s="414" t="s">
        <v>247</v>
      </c>
      <c r="C6" s="396">
        <v>122761</v>
      </c>
      <c r="D6" s="396">
        <v>110662</v>
      </c>
      <c r="E6" s="259">
        <v>117477</v>
      </c>
      <c r="F6" s="734">
        <f t="shared" ref="F6:F62" si="0">E6/D6</f>
        <v>1.0615839222135872</v>
      </c>
      <c r="G6" s="738">
        <f t="shared" ref="G6:G69" si="1">E6-D6</f>
        <v>6815</v>
      </c>
    </row>
    <row r="7" spans="1:7" s="1" customFormat="1" ht="12" customHeight="1" x14ac:dyDescent="0.2">
      <c r="A7" s="12" t="s">
        <v>98</v>
      </c>
      <c r="B7" s="415" t="s">
        <v>248</v>
      </c>
      <c r="C7" s="395">
        <v>133146</v>
      </c>
      <c r="D7" s="395">
        <v>141870</v>
      </c>
      <c r="E7" s="258">
        <v>136511</v>
      </c>
      <c r="F7" s="734">
        <f t="shared" si="0"/>
        <v>0.96222598153238881</v>
      </c>
      <c r="G7" s="738">
        <f t="shared" si="1"/>
        <v>-5359</v>
      </c>
    </row>
    <row r="8" spans="1:7" s="1" customFormat="1" ht="12" customHeight="1" x14ac:dyDescent="0.2">
      <c r="A8" s="12" t="s">
        <v>99</v>
      </c>
      <c r="B8" s="415" t="s">
        <v>249</v>
      </c>
      <c r="C8" s="395">
        <v>128971</v>
      </c>
      <c r="D8" s="395">
        <v>107984</v>
      </c>
      <c r="E8" s="258">
        <v>105316</v>
      </c>
      <c r="F8" s="734">
        <f t="shared" si="0"/>
        <v>0.97529263594606608</v>
      </c>
      <c r="G8" s="738">
        <f t="shared" si="1"/>
        <v>-2668</v>
      </c>
    </row>
    <row r="9" spans="1:7" s="1" customFormat="1" ht="12" customHeight="1" x14ac:dyDescent="0.2">
      <c r="A9" s="12" t="s">
        <v>100</v>
      </c>
      <c r="B9" s="415" t="s">
        <v>250</v>
      </c>
      <c r="C9" s="395">
        <v>8395</v>
      </c>
      <c r="D9" s="395">
        <v>8655</v>
      </c>
      <c r="E9" s="258">
        <v>7416</v>
      </c>
      <c r="F9" s="734">
        <f t="shared" si="0"/>
        <v>0.85684575389948003</v>
      </c>
      <c r="G9" s="738">
        <f t="shared" si="1"/>
        <v>-1239</v>
      </c>
    </row>
    <row r="10" spans="1:7" s="1" customFormat="1" ht="12" customHeight="1" x14ac:dyDescent="0.2">
      <c r="A10" s="12" t="s">
        <v>141</v>
      </c>
      <c r="B10" s="287" t="s">
        <v>425</v>
      </c>
      <c r="C10" s="395">
        <v>1434</v>
      </c>
      <c r="D10" s="395">
        <v>15627</v>
      </c>
      <c r="E10" s="258"/>
      <c r="F10" s="734">
        <f t="shared" si="0"/>
        <v>0</v>
      </c>
      <c r="G10" s="738">
        <f t="shared" si="1"/>
        <v>-15627</v>
      </c>
    </row>
    <row r="11" spans="1:7" s="1" customFormat="1" ht="12" customHeight="1" thickBot="1" x14ac:dyDescent="0.25">
      <c r="A11" s="14" t="s">
        <v>101</v>
      </c>
      <c r="B11" s="288" t="s">
        <v>426</v>
      </c>
      <c r="C11" s="395">
        <v>34258</v>
      </c>
      <c r="D11" s="395">
        <v>2709</v>
      </c>
      <c r="E11" s="258"/>
      <c r="F11" s="734">
        <f t="shared" si="0"/>
        <v>0</v>
      </c>
      <c r="G11" s="738">
        <f t="shared" si="1"/>
        <v>-2709</v>
      </c>
    </row>
    <row r="12" spans="1:7" s="1" customFormat="1" ht="12" customHeight="1" thickBot="1" x14ac:dyDescent="0.25">
      <c r="A12" s="18" t="s">
        <v>19</v>
      </c>
      <c r="B12" s="286" t="s">
        <v>251</v>
      </c>
      <c r="C12" s="394">
        <f>+C13+C14+C15+C16+C17</f>
        <v>106140</v>
      </c>
      <c r="D12" s="394">
        <f>+D13+D14+D15+D16+D17</f>
        <v>117943</v>
      </c>
      <c r="E12" s="257">
        <f>+E13+E14+E15+E16+E17</f>
        <v>103564</v>
      </c>
      <c r="F12" s="734">
        <f t="shared" si="0"/>
        <v>0.87808517673791575</v>
      </c>
      <c r="G12" s="738">
        <f t="shared" si="1"/>
        <v>-14379</v>
      </c>
    </row>
    <row r="13" spans="1:7" s="1" customFormat="1" ht="12" customHeight="1" x14ac:dyDescent="0.2">
      <c r="A13" s="13" t="s">
        <v>103</v>
      </c>
      <c r="B13" s="414" t="s">
        <v>252</v>
      </c>
      <c r="C13" s="396"/>
      <c r="D13" s="396"/>
      <c r="E13" s="259"/>
      <c r="F13" s="734"/>
      <c r="G13" s="738">
        <f t="shared" si="1"/>
        <v>0</v>
      </c>
    </row>
    <row r="14" spans="1:7" s="1" customFormat="1" ht="12" customHeight="1" x14ac:dyDescent="0.2">
      <c r="A14" s="12" t="s">
        <v>104</v>
      </c>
      <c r="B14" s="415" t="s">
        <v>253</v>
      </c>
      <c r="C14" s="395"/>
      <c r="D14" s="395"/>
      <c r="E14" s="258"/>
      <c r="F14" s="734"/>
      <c r="G14" s="738">
        <f t="shared" si="1"/>
        <v>0</v>
      </c>
    </row>
    <row r="15" spans="1:7" s="1" customFormat="1" ht="12" customHeight="1" x14ac:dyDescent="0.2">
      <c r="A15" s="12" t="s">
        <v>105</v>
      </c>
      <c r="B15" s="415" t="s">
        <v>418</v>
      </c>
      <c r="C15" s="395"/>
      <c r="D15" s="395"/>
      <c r="E15" s="258"/>
      <c r="F15" s="734"/>
      <c r="G15" s="738">
        <f t="shared" si="1"/>
        <v>0</v>
      </c>
    </row>
    <row r="16" spans="1:7" s="1" customFormat="1" ht="12" customHeight="1" x14ac:dyDescent="0.2">
      <c r="A16" s="12" t="s">
        <v>106</v>
      </c>
      <c r="B16" s="415" t="s">
        <v>419</v>
      </c>
      <c r="C16" s="395"/>
      <c r="D16" s="395"/>
      <c r="E16" s="258"/>
      <c r="F16" s="734"/>
      <c r="G16" s="738">
        <f t="shared" si="1"/>
        <v>0</v>
      </c>
    </row>
    <row r="17" spans="1:7" s="1" customFormat="1" ht="12" customHeight="1" x14ac:dyDescent="0.2">
      <c r="A17" s="12" t="s">
        <v>107</v>
      </c>
      <c r="B17" s="415" t="s">
        <v>254</v>
      </c>
      <c r="C17" s="395">
        <v>106140</v>
      </c>
      <c r="D17" s="395">
        <v>117943</v>
      </c>
      <c r="E17" s="258">
        <v>103564</v>
      </c>
      <c r="F17" s="734">
        <f t="shared" si="0"/>
        <v>0.87808517673791575</v>
      </c>
      <c r="G17" s="738">
        <f t="shared" si="1"/>
        <v>-14379</v>
      </c>
    </row>
    <row r="18" spans="1:7" s="1" customFormat="1" ht="12" customHeight="1" thickBot="1" x14ac:dyDescent="0.25">
      <c r="A18" s="14" t="s">
        <v>116</v>
      </c>
      <c r="B18" s="288" t="s">
        <v>255</v>
      </c>
      <c r="C18" s="397"/>
      <c r="D18" s="397"/>
      <c r="E18" s="260"/>
      <c r="F18" s="734"/>
      <c r="G18" s="738">
        <f t="shared" si="1"/>
        <v>0</v>
      </c>
    </row>
    <row r="19" spans="1:7" s="1" customFormat="1" ht="12" customHeight="1" thickBot="1" x14ac:dyDescent="0.25">
      <c r="A19" s="18" t="s">
        <v>20</v>
      </c>
      <c r="B19" s="19" t="s">
        <v>256</v>
      </c>
      <c r="C19" s="394">
        <f>+C20+C21+C22+C23+C24</f>
        <v>123305</v>
      </c>
      <c r="D19" s="394">
        <f>+D20+D21+D22+D23+D24</f>
        <v>15844</v>
      </c>
      <c r="E19" s="257">
        <f>+E20+E21+E22+E23+E24</f>
        <v>18000</v>
      </c>
      <c r="F19" s="734">
        <f t="shared" si="0"/>
        <v>1.1360767482958849</v>
      </c>
      <c r="G19" s="738">
        <f t="shared" si="1"/>
        <v>2156</v>
      </c>
    </row>
    <row r="20" spans="1:7" s="1" customFormat="1" ht="12" customHeight="1" x14ac:dyDescent="0.2">
      <c r="A20" s="13" t="s">
        <v>86</v>
      </c>
      <c r="B20" s="414" t="s">
        <v>257</v>
      </c>
      <c r="C20" s="396"/>
      <c r="D20" s="396"/>
      <c r="E20" s="259"/>
      <c r="F20" s="734"/>
      <c r="G20" s="738">
        <f t="shared" si="1"/>
        <v>0</v>
      </c>
    </row>
    <row r="21" spans="1:7" s="1" customFormat="1" ht="12" customHeight="1" x14ac:dyDescent="0.2">
      <c r="A21" s="12" t="s">
        <v>87</v>
      </c>
      <c r="B21" s="415" t="s">
        <v>258</v>
      </c>
      <c r="C21" s="395"/>
      <c r="D21" s="395"/>
      <c r="E21" s="258"/>
      <c r="F21" s="734"/>
      <c r="G21" s="738">
        <f t="shared" si="1"/>
        <v>0</v>
      </c>
    </row>
    <row r="22" spans="1:7" s="1" customFormat="1" ht="12" customHeight="1" x14ac:dyDescent="0.2">
      <c r="A22" s="12" t="s">
        <v>88</v>
      </c>
      <c r="B22" s="415" t="s">
        <v>420</v>
      </c>
      <c r="C22" s="395"/>
      <c r="D22" s="395"/>
      <c r="E22" s="258"/>
      <c r="F22" s="734"/>
      <c r="G22" s="738">
        <f t="shared" si="1"/>
        <v>0</v>
      </c>
    </row>
    <row r="23" spans="1:7" s="1" customFormat="1" ht="12" customHeight="1" x14ac:dyDescent="0.2">
      <c r="A23" s="12" t="s">
        <v>89</v>
      </c>
      <c r="B23" s="415" t="s">
        <v>421</v>
      </c>
      <c r="C23" s="395"/>
      <c r="D23" s="395"/>
      <c r="E23" s="258"/>
      <c r="F23" s="734"/>
      <c r="G23" s="738">
        <f t="shared" si="1"/>
        <v>0</v>
      </c>
    </row>
    <row r="24" spans="1:7" s="1" customFormat="1" ht="12" customHeight="1" x14ac:dyDescent="0.2">
      <c r="A24" s="12" t="s">
        <v>164</v>
      </c>
      <c r="B24" s="415" t="s">
        <v>259</v>
      </c>
      <c r="C24" s="395">
        <v>123305</v>
      </c>
      <c r="D24" s="395">
        <v>15844</v>
      </c>
      <c r="E24" s="258">
        <v>18000</v>
      </c>
      <c r="F24" s="734">
        <f t="shared" si="0"/>
        <v>1.1360767482958849</v>
      </c>
      <c r="G24" s="738">
        <f t="shared" si="1"/>
        <v>2156</v>
      </c>
    </row>
    <row r="25" spans="1:7" s="1" customFormat="1" ht="12" customHeight="1" thickBot="1" x14ac:dyDescent="0.25">
      <c r="A25" s="14" t="s">
        <v>165</v>
      </c>
      <c r="B25" s="416" t="s">
        <v>260</v>
      </c>
      <c r="C25" s="397">
        <v>108505</v>
      </c>
      <c r="D25" s="397"/>
      <c r="E25" s="260"/>
      <c r="F25" s="734"/>
      <c r="G25" s="738">
        <f t="shared" si="1"/>
        <v>0</v>
      </c>
    </row>
    <row r="26" spans="1:7" s="1" customFormat="1" ht="12" customHeight="1" thickBot="1" x14ac:dyDescent="0.25">
      <c r="A26" s="18" t="s">
        <v>166</v>
      </c>
      <c r="B26" s="19" t="s">
        <v>261</v>
      </c>
      <c r="C26" s="401">
        <f>SUM(C27:C33)</f>
        <v>292944</v>
      </c>
      <c r="D26" s="401">
        <f>SUM(D27:D33)</f>
        <v>255611</v>
      </c>
      <c r="E26" s="445">
        <f>SUM(E27:E33)</f>
        <v>279210</v>
      </c>
      <c r="F26" s="734">
        <f t="shared" si="0"/>
        <v>1.0923238827749979</v>
      </c>
      <c r="G26" s="738">
        <f t="shared" si="1"/>
        <v>23599</v>
      </c>
    </row>
    <row r="27" spans="1:7" s="1" customFormat="1" ht="12" customHeight="1" x14ac:dyDescent="0.2">
      <c r="A27" s="13" t="s">
        <v>262</v>
      </c>
      <c r="B27" s="414" t="s">
        <v>545</v>
      </c>
      <c r="C27" s="396"/>
      <c r="D27" s="396"/>
      <c r="E27" s="292"/>
      <c r="F27" s="734"/>
      <c r="G27" s="738">
        <f t="shared" si="1"/>
        <v>0</v>
      </c>
    </row>
    <row r="28" spans="1:7" s="1" customFormat="1" ht="12" customHeight="1" x14ac:dyDescent="0.2">
      <c r="A28" s="12" t="s">
        <v>263</v>
      </c>
      <c r="B28" s="415" t="s">
        <v>793</v>
      </c>
      <c r="C28" s="395">
        <v>32903</v>
      </c>
      <c r="D28" s="395">
        <v>32775</v>
      </c>
      <c r="E28" s="293">
        <v>32000</v>
      </c>
      <c r="F28" s="734">
        <f t="shared" si="0"/>
        <v>0.97635392829900836</v>
      </c>
      <c r="G28" s="738">
        <f t="shared" si="1"/>
        <v>-775</v>
      </c>
    </row>
    <row r="29" spans="1:7" s="1" customFormat="1" ht="12" customHeight="1" x14ac:dyDescent="0.2">
      <c r="A29" s="12" t="s">
        <v>264</v>
      </c>
      <c r="B29" s="415" t="s">
        <v>547</v>
      </c>
      <c r="C29" s="395">
        <v>242648</v>
      </c>
      <c r="D29" s="395">
        <v>203835</v>
      </c>
      <c r="E29" s="293">
        <v>230000</v>
      </c>
      <c r="F29" s="734">
        <f t="shared" si="0"/>
        <v>1.1283636274437658</v>
      </c>
      <c r="G29" s="738">
        <f t="shared" si="1"/>
        <v>26165</v>
      </c>
    </row>
    <row r="30" spans="1:7" s="1" customFormat="1" ht="12" customHeight="1" x14ac:dyDescent="0.2">
      <c r="A30" s="12" t="s">
        <v>265</v>
      </c>
      <c r="B30" s="415" t="s">
        <v>548</v>
      </c>
      <c r="C30" s="395"/>
      <c r="D30" s="395"/>
      <c r="E30" s="293">
        <v>500</v>
      </c>
      <c r="F30" s="734"/>
      <c r="G30" s="738">
        <f t="shared" si="1"/>
        <v>500</v>
      </c>
    </row>
    <row r="31" spans="1:7" s="1" customFormat="1" ht="12" customHeight="1" x14ac:dyDescent="0.2">
      <c r="A31" s="12" t="s">
        <v>542</v>
      </c>
      <c r="B31" s="415" t="s">
        <v>266</v>
      </c>
      <c r="C31" s="395">
        <v>15741</v>
      </c>
      <c r="D31" s="395">
        <v>17290</v>
      </c>
      <c r="E31" s="293">
        <v>16000</v>
      </c>
      <c r="F31" s="734">
        <f t="shared" si="0"/>
        <v>0.92539039907460963</v>
      </c>
      <c r="G31" s="738">
        <f t="shared" si="1"/>
        <v>-1290</v>
      </c>
    </row>
    <row r="32" spans="1:7" s="1" customFormat="1" ht="12" customHeight="1" x14ac:dyDescent="0.2">
      <c r="A32" s="12" t="s">
        <v>543</v>
      </c>
      <c r="B32" s="415" t="s">
        <v>267</v>
      </c>
      <c r="C32" s="395">
        <v>294</v>
      </c>
      <c r="D32" s="395">
        <v>785</v>
      </c>
      <c r="E32" s="293">
        <v>710</v>
      </c>
      <c r="F32" s="734">
        <f t="shared" si="0"/>
        <v>0.90445859872611467</v>
      </c>
      <c r="G32" s="738">
        <f t="shared" si="1"/>
        <v>-75</v>
      </c>
    </row>
    <row r="33" spans="1:7" s="1" customFormat="1" ht="12" customHeight="1" thickBot="1" x14ac:dyDescent="0.25">
      <c r="A33" s="14" t="s">
        <v>544</v>
      </c>
      <c r="B33" s="416" t="s">
        <v>268</v>
      </c>
      <c r="C33" s="397">
        <v>1358</v>
      </c>
      <c r="D33" s="397">
        <v>926</v>
      </c>
      <c r="E33" s="298"/>
      <c r="F33" s="734">
        <f t="shared" si="0"/>
        <v>0</v>
      </c>
      <c r="G33" s="738">
        <f t="shared" si="1"/>
        <v>-926</v>
      </c>
    </row>
    <row r="34" spans="1:7" s="1" customFormat="1" ht="12" customHeight="1" thickBot="1" x14ac:dyDescent="0.25">
      <c r="A34" s="18" t="s">
        <v>22</v>
      </c>
      <c r="B34" s="19" t="s">
        <v>427</v>
      </c>
      <c r="C34" s="394">
        <f>SUM(C35:C45)</f>
        <v>34520</v>
      </c>
      <c r="D34" s="394">
        <f>SUM(D35:D45)</f>
        <v>37918</v>
      </c>
      <c r="E34" s="257">
        <f>SUM(E35:E45)</f>
        <v>25414</v>
      </c>
      <c r="F34" s="734">
        <f t="shared" si="0"/>
        <v>0.67023577192889916</v>
      </c>
      <c r="G34" s="738">
        <f t="shared" si="1"/>
        <v>-12504</v>
      </c>
    </row>
    <row r="35" spans="1:7" s="1" customFormat="1" ht="12" customHeight="1" x14ac:dyDescent="0.2">
      <c r="A35" s="13" t="s">
        <v>90</v>
      </c>
      <c r="B35" s="414" t="s">
        <v>271</v>
      </c>
      <c r="C35" s="396">
        <v>146</v>
      </c>
      <c r="D35" s="396">
        <v>2887</v>
      </c>
      <c r="E35" s="259">
        <v>60</v>
      </c>
      <c r="F35" s="734">
        <f t="shared" si="0"/>
        <v>2.0782819535850365E-2</v>
      </c>
      <c r="G35" s="738">
        <f t="shared" si="1"/>
        <v>-2827</v>
      </c>
    </row>
    <row r="36" spans="1:7" s="1" customFormat="1" ht="12" customHeight="1" x14ac:dyDescent="0.2">
      <c r="A36" s="12" t="s">
        <v>91</v>
      </c>
      <c r="B36" s="415" t="s">
        <v>272</v>
      </c>
      <c r="C36" s="395">
        <v>23344</v>
      </c>
      <c r="D36" s="395">
        <v>20792</v>
      </c>
      <c r="E36" s="258">
        <v>10074</v>
      </c>
      <c r="F36" s="734">
        <f t="shared" si="0"/>
        <v>0.48451327433628316</v>
      </c>
      <c r="G36" s="738">
        <f t="shared" si="1"/>
        <v>-10718</v>
      </c>
    </row>
    <row r="37" spans="1:7" s="1" customFormat="1" ht="12" customHeight="1" x14ac:dyDescent="0.2">
      <c r="A37" s="12" t="s">
        <v>92</v>
      </c>
      <c r="B37" s="415" t="s">
        <v>273</v>
      </c>
      <c r="C37" s="395">
        <v>2937</v>
      </c>
      <c r="D37" s="395">
        <v>6399</v>
      </c>
      <c r="E37" s="258">
        <v>2710</v>
      </c>
      <c r="F37" s="734">
        <f t="shared" si="0"/>
        <v>0.42350367244882015</v>
      </c>
      <c r="G37" s="738">
        <f t="shared" si="1"/>
        <v>-3689</v>
      </c>
    </row>
    <row r="38" spans="1:7" s="1" customFormat="1" ht="12" customHeight="1" x14ac:dyDescent="0.2">
      <c r="A38" s="12" t="s">
        <v>168</v>
      </c>
      <c r="B38" s="415" t="s">
        <v>274</v>
      </c>
      <c r="C38" s="395"/>
      <c r="D38" s="395"/>
      <c r="E38" s="258">
        <v>7700</v>
      </c>
      <c r="F38" s="734"/>
      <c r="G38" s="738">
        <f t="shared" si="1"/>
        <v>7700</v>
      </c>
    </row>
    <row r="39" spans="1:7" s="1" customFormat="1" ht="12" customHeight="1" x14ac:dyDescent="0.2">
      <c r="A39" s="12" t="s">
        <v>169</v>
      </c>
      <c r="B39" s="415" t="s">
        <v>275</v>
      </c>
      <c r="C39" s="395"/>
      <c r="D39" s="395"/>
      <c r="E39" s="258"/>
      <c r="F39" s="734"/>
      <c r="G39" s="738">
        <f t="shared" si="1"/>
        <v>0</v>
      </c>
    </row>
    <row r="40" spans="1:7" s="1" customFormat="1" ht="12" customHeight="1" x14ac:dyDescent="0.2">
      <c r="A40" s="12" t="s">
        <v>170</v>
      </c>
      <c r="B40" s="415" t="s">
        <v>276</v>
      </c>
      <c r="C40" s="395">
        <v>4443</v>
      </c>
      <c r="D40" s="395">
        <v>4561</v>
      </c>
      <c r="E40" s="258">
        <v>3049</v>
      </c>
      <c r="F40" s="734">
        <f t="shared" si="0"/>
        <v>0.66849375137031353</v>
      </c>
      <c r="G40" s="738">
        <f t="shared" si="1"/>
        <v>-1512</v>
      </c>
    </row>
    <row r="41" spans="1:7" s="1" customFormat="1" ht="12" customHeight="1" x14ac:dyDescent="0.2">
      <c r="A41" s="12" t="s">
        <v>171</v>
      </c>
      <c r="B41" s="415" t="s">
        <v>277</v>
      </c>
      <c r="C41" s="395">
        <v>2711</v>
      </c>
      <c r="D41" s="395">
        <v>2314</v>
      </c>
      <c r="E41" s="258">
        <v>1400</v>
      </c>
      <c r="F41" s="734">
        <f t="shared" si="0"/>
        <v>0.60501296456352638</v>
      </c>
      <c r="G41" s="738">
        <f t="shared" si="1"/>
        <v>-914</v>
      </c>
    </row>
    <row r="42" spans="1:7" s="1" customFormat="1" ht="12" customHeight="1" x14ac:dyDescent="0.2">
      <c r="A42" s="12" t="s">
        <v>172</v>
      </c>
      <c r="B42" s="415" t="s">
        <v>549</v>
      </c>
      <c r="C42" s="395">
        <v>265</v>
      </c>
      <c r="D42" s="395">
        <v>353</v>
      </c>
      <c r="E42" s="258">
        <v>355</v>
      </c>
      <c r="F42" s="734">
        <f t="shared" si="0"/>
        <v>1.0056657223796035</v>
      </c>
      <c r="G42" s="738">
        <f t="shared" si="1"/>
        <v>2</v>
      </c>
    </row>
    <row r="43" spans="1:7" s="1" customFormat="1" ht="12" customHeight="1" x14ac:dyDescent="0.2">
      <c r="A43" s="12" t="s">
        <v>269</v>
      </c>
      <c r="B43" s="415" t="s">
        <v>279</v>
      </c>
      <c r="C43" s="398">
        <v>98</v>
      </c>
      <c r="D43" s="398">
        <v>1</v>
      </c>
      <c r="E43" s="261"/>
      <c r="F43" s="734">
        <f t="shared" si="0"/>
        <v>0</v>
      </c>
      <c r="G43" s="738">
        <f t="shared" si="1"/>
        <v>-1</v>
      </c>
    </row>
    <row r="44" spans="1:7" s="1" customFormat="1" ht="12" customHeight="1" x14ac:dyDescent="0.2">
      <c r="A44" s="14" t="s">
        <v>270</v>
      </c>
      <c r="B44" s="416" t="s">
        <v>429</v>
      </c>
      <c r="C44" s="399"/>
      <c r="D44" s="399">
        <v>577</v>
      </c>
      <c r="E44" s="262">
        <v>50</v>
      </c>
      <c r="F44" s="734">
        <f t="shared" si="0"/>
        <v>8.6655112651646451E-2</v>
      </c>
      <c r="G44" s="738">
        <f t="shared" si="1"/>
        <v>-527</v>
      </c>
    </row>
    <row r="45" spans="1:7" s="1" customFormat="1" ht="12" customHeight="1" thickBot="1" x14ac:dyDescent="0.25">
      <c r="A45" s="14" t="s">
        <v>428</v>
      </c>
      <c r="B45" s="288" t="s">
        <v>280</v>
      </c>
      <c r="C45" s="399">
        <v>576</v>
      </c>
      <c r="D45" s="399">
        <v>34</v>
      </c>
      <c r="E45" s="262">
        <v>16</v>
      </c>
      <c r="F45" s="734">
        <f t="shared" si="0"/>
        <v>0.47058823529411764</v>
      </c>
      <c r="G45" s="738">
        <f t="shared" si="1"/>
        <v>-18</v>
      </c>
    </row>
    <row r="46" spans="1:7" s="1" customFormat="1" ht="12" customHeight="1" thickBot="1" x14ac:dyDescent="0.25">
      <c r="A46" s="18" t="s">
        <v>23</v>
      </c>
      <c r="B46" s="19" t="s">
        <v>281</v>
      </c>
      <c r="C46" s="394">
        <f>SUM(C47:C51)</f>
        <v>0</v>
      </c>
      <c r="D46" s="394">
        <f>SUM(D47:D51)</f>
        <v>524</v>
      </c>
      <c r="E46" s="257">
        <f>SUM(E47:E51)</f>
        <v>0</v>
      </c>
      <c r="F46" s="734">
        <f t="shared" si="0"/>
        <v>0</v>
      </c>
      <c r="G46" s="738">
        <f t="shared" si="1"/>
        <v>-524</v>
      </c>
    </row>
    <row r="47" spans="1:7" s="1" customFormat="1" ht="12" customHeight="1" x14ac:dyDescent="0.2">
      <c r="A47" s="13" t="s">
        <v>93</v>
      </c>
      <c r="B47" s="414" t="s">
        <v>285</v>
      </c>
      <c r="C47" s="460"/>
      <c r="D47" s="460"/>
      <c r="E47" s="284"/>
      <c r="F47" s="734"/>
      <c r="G47" s="738">
        <f t="shared" si="1"/>
        <v>0</v>
      </c>
    </row>
    <row r="48" spans="1:7" s="1" customFormat="1" ht="12" customHeight="1" x14ac:dyDescent="0.2">
      <c r="A48" s="12" t="s">
        <v>94</v>
      </c>
      <c r="B48" s="415" t="s">
        <v>286</v>
      </c>
      <c r="C48" s="398"/>
      <c r="D48" s="398">
        <v>500</v>
      </c>
      <c r="E48" s="261"/>
      <c r="F48" s="734">
        <f t="shared" si="0"/>
        <v>0</v>
      </c>
      <c r="G48" s="738">
        <f t="shared" si="1"/>
        <v>-500</v>
      </c>
    </row>
    <row r="49" spans="1:7" s="1" customFormat="1" ht="12" customHeight="1" x14ac:dyDescent="0.2">
      <c r="A49" s="12" t="s">
        <v>282</v>
      </c>
      <c r="B49" s="415" t="s">
        <v>287</v>
      </c>
      <c r="C49" s="398"/>
      <c r="D49" s="398">
        <v>24</v>
      </c>
      <c r="E49" s="261"/>
      <c r="F49" s="734">
        <f t="shared" si="0"/>
        <v>0</v>
      </c>
      <c r="G49" s="738">
        <f t="shared" si="1"/>
        <v>-24</v>
      </c>
    </row>
    <row r="50" spans="1:7" s="1" customFormat="1" ht="12" customHeight="1" x14ac:dyDescent="0.2">
      <c r="A50" s="12" t="s">
        <v>283</v>
      </c>
      <c r="B50" s="415" t="s">
        <v>288</v>
      </c>
      <c r="C50" s="398"/>
      <c r="D50" s="398"/>
      <c r="E50" s="261"/>
      <c r="F50" s="734"/>
      <c r="G50" s="738">
        <f t="shared" si="1"/>
        <v>0</v>
      </c>
    </row>
    <row r="51" spans="1:7" s="1" customFormat="1" ht="12" customHeight="1" thickBot="1" x14ac:dyDescent="0.25">
      <c r="A51" s="14" t="s">
        <v>284</v>
      </c>
      <c r="B51" s="288" t="s">
        <v>289</v>
      </c>
      <c r="C51" s="399"/>
      <c r="D51" s="399"/>
      <c r="E51" s="262"/>
      <c r="F51" s="734"/>
      <c r="G51" s="738">
        <f t="shared" si="1"/>
        <v>0</v>
      </c>
    </row>
    <row r="52" spans="1:7" s="1" customFormat="1" ht="12" customHeight="1" thickBot="1" x14ac:dyDescent="0.25">
      <c r="A52" s="18" t="s">
        <v>173</v>
      </c>
      <c r="B52" s="19" t="s">
        <v>290</v>
      </c>
      <c r="C52" s="394">
        <f>SUM(C53:C55)</f>
        <v>22594</v>
      </c>
      <c r="D52" s="394">
        <f>SUM(D53:D55)</f>
        <v>8300</v>
      </c>
      <c r="E52" s="257">
        <f>SUM(E53:E55)</f>
        <v>1020</v>
      </c>
      <c r="F52" s="734">
        <f t="shared" si="0"/>
        <v>0.12289156626506025</v>
      </c>
      <c r="G52" s="738">
        <f t="shared" si="1"/>
        <v>-7280</v>
      </c>
    </row>
    <row r="53" spans="1:7" s="1" customFormat="1" ht="12" customHeight="1" x14ac:dyDescent="0.2">
      <c r="A53" s="13" t="s">
        <v>95</v>
      </c>
      <c r="B53" s="414" t="s">
        <v>291</v>
      </c>
      <c r="C53" s="396"/>
      <c r="D53" s="396"/>
      <c r="E53" s="259"/>
      <c r="F53" s="734"/>
      <c r="G53" s="738">
        <f t="shared" si="1"/>
        <v>0</v>
      </c>
    </row>
    <row r="54" spans="1:7" s="1" customFormat="1" ht="12" customHeight="1" x14ac:dyDescent="0.2">
      <c r="A54" s="12" t="s">
        <v>96</v>
      </c>
      <c r="B54" s="415" t="s">
        <v>422</v>
      </c>
      <c r="C54" s="395">
        <v>22196</v>
      </c>
      <c r="D54" s="395">
        <v>12</v>
      </c>
      <c r="E54" s="258">
        <v>1020</v>
      </c>
      <c r="F54" s="734">
        <f t="shared" si="0"/>
        <v>85</v>
      </c>
      <c r="G54" s="738">
        <f t="shared" si="1"/>
        <v>1008</v>
      </c>
    </row>
    <row r="55" spans="1:7" s="1" customFormat="1" ht="12" customHeight="1" x14ac:dyDescent="0.2">
      <c r="A55" s="12" t="s">
        <v>294</v>
      </c>
      <c r="B55" s="415" t="s">
        <v>292</v>
      </c>
      <c r="C55" s="395">
        <v>398</v>
      </c>
      <c r="D55" s="395">
        <v>8288</v>
      </c>
      <c r="E55" s="258"/>
      <c r="F55" s="734">
        <f t="shared" si="0"/>
        <v>0</v>
      </c>
      <c r="G55" s="738">
        <f t="shared" si="1"/>
        <v>-8288</v>
      </c>
    </row>
    <row r="56" spans="1:7" s="1" customFormat="1" ht="12" customHeight="1" thickBot="1" x14ac:dyDescent="0.25">
      <c r="A56" s="14" t="s">
        <v>295</v>
      </c>
      <c r="B56" s="288" t="s">
        <v>293</v>
      </c>
      <c r="C56" s="397"/>
      <c r="D56" s="397">
        <v>7961</v>
      </c>
      <c r="E56" s="260"/>
      <c r="F56" s="734">
        <f t="shared" si="0"/>
        <v>0</v>
      </c>
      <c r="G56" s="738">
        <f t="shared" si="1"/>
        <v>-7961</v>
      </c>
    </row>
    <row r="57" spans="1:7" s="1" customFormat="1" ht="12" customHeight="1" thickBot="1" x14ac:dyDescent="0.25">
      <c r="A57" s="18" t="s">
        <v>25</v>
      </c>
      <c r="B57" s="286" t="s">
        <v>296</v>
      </c>
      <c r="C57" s="394">
        <f>SUM(C58:C60)</f>
        <v>845</v>
      </c>
      <c r="D57" s="394">
        <f>SUM(D58:D60)</f>
        <v>2648</v>
      </c>
      <c r="E57" s="257">
        <f>SUM(E58:E60)</f>
        <v>10896</v>
      </c>
      <c r="F57" s="734">
        <f t="shared" si="0"/>
        <v>4.1148036253776432</v>
      </c>
      <c r="G57" s="738">
        <f t="shared" si="1"/>
        <v>8248</v>
      </c>
    </row>
    <row r="58" spans="1:7" s="1" customFormat="1" ht="12" customHeight="1" x14ac:dyDescent="0.2">
      <c r="A58" s="13" t="s">
        <v>174</v>
      </c>
      <c r="B58" s="414" t="s">
        <v>298</v>
      </c>
      <c r="C58" s="398"/>
      <c r="D58" s="398"/>
      <c r="E58" s="261"/>
      <c r="F58" s="734"/>
      <c r="G58" s="738">
        <f t="shared" si="1"/>
        <v>0</v>
      </c>
    </row>
    <row r="59" spans="1:7" s="1" customFormat="1" ht="12" customHeight="1" x14ac:dyDescent="0.2">
      <c r="A59" s="12" t="s">
        <v>175</v>
      </c>
      <c r="B59" s="415" t="s">
        <v>423</v>
      </c>
      <c r="C59" s="398">
        <v>100</v>
      </c>
      <c r="D59" s="398">
        <v>110</v>
      </c>
      <c r="E59" s="261">
        <v>4650</v>
      </c>
      <c r="F59" s="734">
        <f t="shared" si="0"/>
        <v>42.272727272727273</v>
      </c>
      <c r="G59" s="738">
        <f t="shared" si="1"/>
        <v>4540</v>
      </c>
    </row>
    <row r="60" spans="1:7" s="1" customFormat="1" ht="12" customHeight="1" x14ac:dyDescent="0.2">
      <c r="A60" s="12" t="s">
        <v>224</v>
      </c>
      <c r="B60" s="415" t="s">
        <v>299</v>
      </c>
      <c r="C60" s="398">
        <v>745</v>
      </c>
      <c r="D60" s="398">
        <v>2538</v>
      </c>
      <c r="E60" s="261">
        <v>6246</v>
      </c>
      <c r="F60" s="734">
        <f t="shared" si="0"/>
        <v>2.4609929078014185</v>
      </c>
      <c r="G60" s="738">
        <f t="shared" si="1"/>
        <v>3708</v>
      </c>
    </row>
    <row r="61" spans="1:7" s="1" customFormat="1" ht="12" customHeight="1" thickBot="1" x14ac:dyDescent="0.25">
      <c r="A61" s="14" t="s">
        <v>297</v>
      </c>
      <c r="B61" s="288" t="s">
        <v>300</v>
      </c>
      <c r="C61" s="398"/>
      <c r="D61" s="398"/>
      <c r="E61" s="261"/>
      <c r="F61" s="734"/>
      <c r="G61" s="738">
        <f t="shared" si="1"/>
        <v>0</v>
      </c>
    </row>
    <row r="62" spans="1:7" s="1" customFormat="1" ht="12" customHeight="1" thickBot="1" x14ac:dyDescent="0.25">
      <c r="A62" s="482" t="s">
        <v>467</v>
      </c>
      <c r="B62" s="19" t="s">
        <v>301</v>
      </c>
      <c r="C62" s="401">
        <f>+C5+C12+C19+C26+C34+C46+C52+C57</f>
        <v>1009313</v>
      </c>
      <c r="D62" s="401">
        <f>+D5+D12+D19+D26+D34+D46+D52+D57</f>
        <v>826295</v>
      </c>
      <c r="E62" s="445">
        <f>+E5+E12+E19+E26+E34+E46+E52+E57</f>
        <v>804824</v>
      </c>
      <c r="F62" s="734">
        <f t="shared" si="0"/>
        <v>0.97401533350679836</v>
      </c>
      <c r="G62" s="738">
        <f t="shared" si="1"/>
        <v>-21471</v>
      </c>
    </row>
    <row r="63" spans="1:7" s="1" customFormat="1" ht="12" customHeight="1" thickBot="1" x14ac:dyDescent="0.25">
      <c r="A63" s="461" t="s">
        <v>302</v>
      </c>
      <c r="B63" s="286" t="s">
        <v>533</v>
      </c>
      <c r="C63" s="394">
        <f>SUM(C64:C66)</f>
        <v>1948</v>
      </c>
      <c r="D63" s="394">
        <f>SUM(D64:D66)</f>
        <v>0</v>
      </c>
      <c r="E63" s="257">
        <f>SUM(E64:E66)</f>
        <v>0</v>
      </c>
      <c r="F63" s="734"/>
      <c r="G63" s="738">
        <f t="shared" si="1"/>
        <v>0</v>
      </c>
    </row>
    <row r="64" spans="1:7" s="1" customFormat="1" ht="12" customHeight="1" x14ac:dyDescent="0.2">
      <c r="A64" s="13" t="s">
        <v>334</v>
      </c>
      <c r="B64" s="414" t="s">
        <v>304</v>
      </c>
      <c r="C64" s="398">
        <v>1948</v>
      </c>
      <c r="D64" s="398"/>
      <c r="E64" s="261"/>
      <c r="F64" s="734"/>
      <c r="G64" s="738">
        <f t="shared" si="1"/>
        <v>0</v>
      </c>
    </row>
    <row r="65" spans="1:7" s="1" customFormat="1" ht="12" customHeight="1" x14ac:dyDescent="0.2">
      <c r="A65" s="12" t="s">
        <v>343</v>
      </c>
      <c r="B65" s="415" t="s">
        <v>305</v>
      </c>
      <c r="C65" s="398"/>
      <c r="D65" s="398"/>
      <c r="E65" s="261"/>
      <c r="F65" s="734"/>
      <c r="G65" s="738">
        <f t="shared" si="1"/>
        <v>0</v>
      </c>
    </row>
    <row r="66" spans="1:7" s="1" customFormat="1" ht="12" customHeight="1" thickBot="1" x14ac:dyDescent="0.25">
      <c r="A66" s="14" t="s">
        <v>344</v>
      </c>
      <c r="B66" s="476" t="s">
        <v>452</v>
      </c>
      <c r="C66" s="398"/>
      <c r="D66" s="398"/>
      <c r="E66" s="261"/>
      <c r="F66" s="734"/>
      <c r="G66" s="738">
        <f t="shared" si="1"/>
        <v>0</v>
      </c>
    </row>
    <row r="67" spans="1:7" s="1" customFormat="1" ht="12" customHeight="1" thickBot="1" x14ac:dyDescent="0.25">
      <c r="A67" s="461" t="s">
        <v>307</v>
      </c>
      <c r="B67" s="286" t="s">
        <v>308</v>
      </c>
      <c r="C67" s="394">
        <f>SUM(C68:C71)</f>
        <v>0</v>
      </c>
      <c r="D67" s="394">
        <f>SUM(D68:D71)</f>
        <v>0</v>
      </c>
      <c r="E67" s="257">
        <f>SUM(E68:E71)</f>
        <v>0</v>
      </c>
      <c r="F67" s="734"/>
      <c r="G67" s="738">
        <f t="shared" si="1"/>
        <v>0</v>
      </c>
    </row>
    <row r="68" spans="1:7" s="1" customFormat="1" ht="12" customHeight="1" x14ac:dyDescent="0.2">
      <c r="A68" s="13" t="s">
        <v>142</v>
      </c>
      <c r="B68" s="414" t="s">
        <v>309</v>
      </c>
      <c r="C68" s="398"/>
      <c r="D68" s="398"/>
      <c r="E68" s="261"/>
      <c r="F68" s="734"/>
      <c r="G68" s="738">
        <f t="shared" si="1"/>
        <v>0</v>
      </c>
    </row>
    <row r="69" spans="1:7" s="1" customFormat="1" ht="17.25" customHeight="1" x14ac:dyDescent="0.2">
      <c r="A69" s="12" t="s">
        <v>143</v>
      </c>
      <c r="B69" s="415" t="s">
        <v>310</v>
      </c>
      <c r="C69" s="398"/>
      <c r="D69" s="398"/>
      <c r="E69" s="261"/>
      <c r="F69" s="734"/>
      <c r="G69" s="738">
        <f t="shared" si="1"/>
        <v>0</v>
      </c>
    </row>
    <row r="70" spans="1:7" s="1" customFormat="1" ht="12" customHeight="1" x14ac:dyDescent="0.2">
      <c r="A70" s="12" t="s">
        <v>335</v>
      </c>
      <c r="B70" s="415" t="s">
        <v>311</v>
      </c>
      <c r="C70" s="398"/>
      <c r="D70" s="398"/>
      <c r="E70" s="261"/>
      <c r="F70" s="734"/>
      <c r="G70" s="738">
        <f t="shared" ref="G70:G87" si="2">E70-D70</f>
        <v>0</v>
      </c>
    </row>
    <row r="71" spans="1:7" s="1" customFormat="1" ht="12" customHeight="1" thickBot="1" x14ac:dyDescent="0.25">
      <c r="A71" s="14" t="s">
        <v>336</v>
      </c>
      <c r="B71" s="288" t="s">
        <v>312</v>
      </c>
      <c r="C71" s="398"/>
      <c r="D71" s="398"/>
      <c r="E71" s="261"/>
      <c r="F71" s="734"/>
      <c r="G71" s="738">
        <f t="shared" si="2"/>
        <v>0</v>
      </c>
    </row>
    <row r="72" spans="1:7" s="1" customFormat="1" ht="12" customHeight="1" thickBot="1" x14ac:dyDescent="0.25">
      <c r="A72" s="461" t="s">
        <v>313</v>
      </c>
      <c r="B72" s="286" t="s">
        <v>314</v>
      </c>
      <c r="C72" s="394">
        <f>SUM(C73:C74)</f>
        <v>118609</v>
      </c>
      <c r="D72" s="394">
        <f>SUM(D73:D74)</f>
        <v>196601</v>
      </c>
      <c r="E72" s="257">
        <f>SUM(E73:E74)</f>
        <v>132383</v>
      </c>
      <c r="F72" s="734">
        <f t="shared" ref="F72:F87" si="3">E72/D72</f>
        <v>0.67335873164429483</v>
      </c>
      <c r="G72" s="738">
        <f t="shared" si="2"/>
        <v>-64218</v>
      </c>
    </row>
    <row r="73" spans="1:7" s="1" customFormat="1" ht="12" customHeight="1" x14ac:dyDescent="0.2">
      <c r="A73" s="13" t="s">
        <v>337</v>
      </c>
      <c r="B73" s="414" t="s">
        <v>315</v>
      </c>
      <c r="C73" s="398">
        <v>118609</v>
      </c>
      <c r="D73" s="398">
        <v>196601</v>
      </c>
      <c r="E73" s="261">
        <v>132383</v>
      </c>
      <c r="F73" s="734">
        <f t="shared" si="3"/>
        <v>0.67335873164429483</v>
      </c>
      <c r="G73" s="738">
        <f t="shared" si="2"/>
        <v>-64218</v>
      </c>
    </row>
    <row r="74" spans="1:7" s="1" customFormat="1" ht="12" customHeight="1" thickBot="1" x14ac:dyDescent="0.25">
      <c r="A74" s="14" t="s">
        <v>338</v>
      </c>
      <c r="B74" s="288" t="s">
        <v>316</v>
      </c>
      <c r="C74" s="398"/>
      <c r="D74" s="398"/>
      <c r="E74" s="261"/>
      <c r="F74" s="734"/>
      <c r="G74" s="738">
        <f t="shared" si="2"/>
        <v>0</v>
      </c>
    </row>
    <row r="75" spans="1:7" s="1" customFormat="1" ht="12" customHeight="1" thickBot="1" x14ac:dyDescent="0.25">
      <c r="A75" s="461" t="s">
        <v>317</v>
      </c>
      <c r="B75" s="286" t="s">
        <v>318</v>
      </c>
      <c r="C75" s="394">
        <f>SUM(C76:C78)</f>
        <v>12594</v>
      </c>
      <c r="D75" s="394">
        <f>SUM(D76:D78)</f>
        <v>12810</v>
      </c>
      <c r="E75" s="257">
        <f>SUM(E76:E78)</f>
        <v>12810</v>
      </c>
      <c r="F75" s="734">
        <f t="shared" si="3"/>
        <v>1</v>
      </c>
      <c r="G75" s="738">
        <f t="shared" si="2"/>
        <v>0</v>
      </c>
    </row>
    <row r="76" spans="1:7" s="1" customFormat="1" ht="12" customHeight="1" x14ac:dyDescent="0.2">
      <c r="A76" s="13" t="s">
        <v>339</v>
      </c>
      <c r="B76" s="414" t="s">
        <v>319</v>
      </c>
      <c r="C76" s="398">
        <v>12594</v>
      </c>
      <c r="D76" s="398">
        <v>12810</v>
      </c>
      <c r="E76" s="261">
        <v>12810</v>
      </c>
      <c r="F76" s="734">
        <f t="shared" si="3"/>
        <v>1</v>
      </c>
      <c r="G76" s="738">
        <f t="shared" si="2"/>
        <v>0</v>
      </c>
    </row>
    <row r="77" spans="1:7" s="1" customFormat="1" ht="12" customHeight="1" x14ac:dyDescent="0.2">
      <c r="A77" s="12" t="s">
        <v>340</v>
      </c>
      <c r="B77" s="415" t="s">
        <v>320</v>
      </c>
      <c r="C77" s="398"/>
      <c r="D77" s="398"/>
      <c r="E77" s="261"/>
      <c r="F77" s="734"/>
      <c r="G77" s="738">
        <f t="shared" si="2"/>
        <v>0</v>
      </c>
    </row>
    <row r="78" spans="1:7" s="1" customFormat="1" ht="12" customHeight="1" thickBot="1" x14ac:dyDescent="0.25">
      <c r="A78" s="14" t="s">
        <v>341</v>
      </c>
      <c r="B78" s="288" t="s">
        <v>321</v>
      </c>
      <c r="C78" s="398"/>
      <c r="D78" s="398"/>
      <c r="E78" s="261"/>
      <c r="F78" s="734"/>
      <c r="G78" s="738">
        <f t="shared" si="2"/>
        <v>0</v>
      </c>
    </row>
    <row r="79" spans="1:7" s="1" customFormat="1" ht="12" customHeight="1" thickBot="1" x14ac:dyDescent="0.25">
      <c r="A79" s="461" t="s">
        <v>322</v>
      </c>
      <c r="B79" s="286" t="s">
        <v>342</v>
      </c>
      <c r="C79" s="394">
        <f>SUM(C80:C83)</f>
        <v>0</v>
      </c>
      <c r="D79" s="394">
        <f>SUM(D80:D83)</f>
        <v>0</v>
      </c>
      <c r="E79" s="257">
        <f>SUM(E80:E83)</f>
        <v>0</v>
      </c>
      <c r="F79" s="734"/>
      <c r="G79" s="738">
        <f t="shared" si="2"/>
        <v>0</v>
      </c>
    </row>
    <row r="80" spans="1:7" s="1" customFormat="1" ht="12" customHeight="1" x14ac:dyDescent="0.2">
      <c r="A80" s="418" t="s">
        <v>323</v>
      </c>
      <c r="B80" s="414" t="s">
        <v>324</v>
      </c>
      <c r="C80" s="398"/>
      <c r="D80" s="398"/>
      <c r="E80" s="261"/>
      <c r="F80" s="734"/>
      <c r="G80" s="738">
        <f t="shared" si="2"/>
        <v>0</v>
      </c>
    </row>
    <row r="81" spans="1:7" s="1" customFormat="1" ht="12" customHeight="1" x14ac:dyDescent="0.2">
      <c r="A81" s="419" t="s">
        <v>325</v>
      </c>
      <c r="B81" s="415" t="s">
        <v>326</v>
      </c>
      <c r="C81" s="398"/>
      <c r="D81" s="398"/>
      <c r="E81" s="261"/>
      <c r="F81" s="734"/>
      <c r="G81" s="738">
        <f t="shared" si="2"/>
        <v>0</v>
      </c>
    </row>
    <row r="82" spans="1:7" s="1" customFormat="1" ht="12" customHeight="1" x14ac:dyDescent="0.2">
      <c r="A82" s="419" t="s">
        <v>327</v>
      </c>
      <c r="B82" s="415" t="s">
        <v>328</v>
      </c>
      <c r="C82" s="398"/>
      <c r="D82" s="398"/>
      <c r="E82" s="261"/>
      <c r="F82" s="734"/>
      <c r="G82" s="738">
        <f t="shared" si="2"/>
        <v>0</v>
      </c>
    </row>
    <row r="83" spans="1:7" s="1" customFormat="1" ht="12" customHeight="1" thickBot="1" x14ac:dyDescent="0.25">
      <c r="A83" s="420" t="s">
        <v>329</v>
      </c>
      <c r="B83" s="288" t="s">
        <v>330</v>
      </c>
      <c r="C83" s="398"/>
      <c r="D83" s="398"/>
      <c r="E83" s="261"/>
      <c r="F83" s="734"/>
      <c r="G83" s="738">
        <f t="shared" si="2"/>
        <v>0</v>
      </c>
    </row>
    <row r="84" spans="1:7" s="1" customFormat="1" ht="12" customHeight="1" thickBot="1" x14ac:dyDescent="0.25">
      <c r="A84" s="461" t="s">
        <v>331</v>
      </c>
      <c r="B84" s="286" t="s">
        <v>466</v>
      </c>
      <c r="C84" s="463"/>
      <c r="D84" s="463"/>
      <c r="E84" s="464"/>
      <c r="F84" s="734"/>
      <c r="G84" s="738">
        <f t="shared" si="2"/>
        <v>0</v>
      </c>
    </row>
    <row r="85" spans="1:7" s="1" customFormat="1" ht="12" customHeight="1" thickBot="1" x14ac:dyDescent="0.25">
      <c r="A85" s="461" t="s">
        <v>333</v>
      </c>
      <c r="B85" s="286" t="s">
        <v>332</v>
      </c>
      <c r="C85" s="463"/>
      <c r="D85" s="463"/>
      <c r="E85" s="464"/>
      <c r="F85" s="734"/>
      <c r="G85" s="738">
        <f t="shared" si="2"/>
        <v>0</v>
      </c>
    </row>
    <row r="86" spans="1:7" s="1" customFormat="1" ht="12" customHeight="1" thickBot="1" x14ac:dyDescent="0.25">
      <c r="A86" s="461" t="s">
        <v>345</v>
      </c>
      <c r="B86" s="421" t="s">
        <v>469</v>
      </c>
      <c r="C86" s="401">
        <f>+C63+C67+C72+C75+C79+C85+C84</f>
        <v>133151</v>
      </c>
      <c r="D86" s="401">
        <f>+D63+D67+D72+D75+D79+D85+D84</f>
        <v>209411</v>
      </c>
      <c r="E86" s="445">
        <f>+E63+E67+E72+E75+E79+E85+E84</f>
        <v>145193</v>
      </c>
      <c r="F86" s="734">
        <f t="shared" si="3"/>
        <v>0.69333989140971586</v>
      </c>
      <c r="G86" s="738">
        <f t="shared" si="2"/>
        <v>-64218</v>
      </c>
    </row>
    <row r="87" spans="1:7" s="1" customFormat="1" ht="12" customHeight="1" thickBot="1" x14ac:dyDescent="0.25">
      <c r="A87" s="462" t="s">
        <v>468</v>
      </c>
      <c r="B87" s="422" t="s">
        <v>470</v>
      </c>
      <c r="C87" s="401">
        <f>+C62+C86</f>
        <v>1142464</v>
      </c>
      <c r="D87" s="401">
        <f>+D62+D86</f>
        <v>1035706</v>
      </c>
      <c r="E87" s="445">
        <f>+E62+E86</f>
        <v>950017</v>
      </c>
      <c r="F87" s="734">
        <f t="shared" si="3"/>
        <v>0.91726513122449804</v>
      </c>
      <c r="G87" s="738">
        <f t="shared" si="2"/>
        <v>-85689</v>
      </c>
    </row>
    <row r="88" spans="1:7" s="1" customFormat="1" ht="12" customHeight="1" x14ac:dyDescent="0.2">
      <c r="A88" s="368"/>
      <c r="B88" s="369"/>
      <c r="C88" s="370"/>
      <c r="D88" s="371"/>
      <c r="E88" s="372"/>
      <c r="F88" s="734"/>
      <c r="G88" s="738"/>
    </row>
    <row r="89" spans="1:7" s="1" customFormat="1" ht="12" customHeight="1" x14ac:dyDescent="0.2">
      <c r="A89" s="740" t="s">
        <v>46</v>
      </c>
      <c r="B89" s="740"/>
      <c r="C89" s="740"/>
      <c r="D89" s="740"/>
      <c r="E89" s="740"/>
      <c r="F89" s="734"/>
      <c r="G89" s="738"/>
    </row>
    <row r="90" spans="1:7" s="1" customFormat="1" ht="12" customHeight="1" thickBot="1" x14ac:dyDescent="0.25">
      <c r="A90" s="742" t="s">
        <v>146</v>
      </c>
      <c r="B90" s="742"/>
      <c r="C90" s="380"/>
      <c r="D90" s="131"/>
      <c r="E90" s="300">
        <f>E2</f>
        <v>0</v>
      </c>
      <c r="F90" s="734"/>
      <c r="G90" s="738"/>
    </row>
    <row r="91" spans="1:7" s="1" customFormat="1" ht="24" customHeight="1" thickBot="1" x14ac:dyDescent="0.25">
      <c r="A91" s="21" t="s">
        <v>16</v>
      </c>
      <c r="B91" s="22" t="s">
        <v>47</v>
      </c>
      <c r="C91" s="22" t="str">
        <f>+C3</f>
        <v>2015. évi tény</v>
      </c>
      <c r="D91" s="22" t="str">
        <f>+D3</f>
        <v>2016. évi várható</v>
      </c>
      <c r="E91" s="150" t="str">
        <f>+E3</f>
        <v>2017. évi előirányzat</v>
      </c>
      <c r="F91" s="735"/>
      <c r="G91" s="738"/>
    </row>
    <row r="92" spans="1:7" s="1" customFormat="1" ht="12" customHeight="1" thickBot="1" x14ac:dyDescent="0.25">
      <c r="A92" s="25" t="s">
        <v>484</v>
      </c>
      <c r="B92" s="26" t="s">
        <v>485</v>
      </c>
      <c r="C92" s="26" t="s">
        <v>486</v>
      </c>
      <c r="D92" s="26" t="s">
        <v>488</v>
      </c>
      <c r="E92" s="446" t="s">
        <v>487</v>
      </c>
      <c r="F92" s="735"/>
      <c r="G92" s="738"/>
    </row>
    <row r="93" spans="1:7" s="1" customFormat="1" ht="15" customHeight="1" thickBot="1" x14ac:dyDescent="0.25">
      <c r="A93" s="20" t="s">
        <v>18</v>
      </c>
      <c r="B93" s="24" t="s">
        <v>430</v>
      </c>
      <c r="C93" s="393">
        <f>C94+C95+C96+C97+C98+C111</f>
        <v>780681</v>
      </c>
      <c r="D93" s="393">
        <f>D94+D95+D96+D97+D98+D111</f>
        <v>775071</v>
      </c>
      <c r="E93" s="486">
        <f>E94+E95+E96+E97+E98+E111</f>
        <v>834725</v>
      </c>
      <c r="F93" s="734">
        <f t="shared" ref="F93" si="4">E93/D93</f>
        <v>1.0769658521606407</v>
      </c>
      <c r="G93" s="738">
        <f t="shared" ref="G93" si="5">E93-D93</f>
        <v>59654</v>
      </c>
    </row>
    <row r="94" spans="1:7" s="1" customFormat="1" ht="12.95" customHeight="1" x14ac:dyDescent="0.2">
      <c r="A94" s="15" t="s">
        <v>97</v>
      </c>
      <c r="B94" s="8" t="s">
        <v>48</v>
      </c>
      <c r="C94" s="493">
        <v>151568</v>
      </c>
      <c r="D94" s="493">
        <v>158621</v>
      </c>
      <c r="E94" s="487">
        <v>132909</v>
      </c>
      <c r="F94" s="734">
        <f t="shared" ref="F94:F154" si="6">E94/D94</f>
        <v>0.83790292584210158</v>
      </c>
      <c r="G94" s="738">
        <f t="shared" ref="G94:G154" si="7">E94-D94</f>
        <v>-25712</v>
      </c>
    </row>
    <row r="95" spans="1:7" ht="16.5" customHeight="1" x14ac:dyDescent="0.25">
      <c r="A95" s="12" t="s">
        <v>98</v>
      </c>
      <c r="B95" s="6" t="s">
        <v>176</v>
      </c>
      <c r="C95" s="395">
        <v>37367</v>
      </c>
      <c r="D95" s="395">
        <v>38353</v>
      </c>
      <c r="E95" s="258">
        <v>29299</v>
      </c>
      <c r="F95" s="734">
        <f t="shared" si="6"/>
        <v>0.76392980992360437</v>
      </c>
      <c r="G95" s="738">
        <f t="shared" si="7"/>
        <v>-9054</v>
      </c>
    </row>
    <row r="96" spans="1:7" x14ac:dyDescent="0.25">
      <c r="A96" s="12" t="s">
        <v>99</v>
      </c>
      <c r="B96" s="6" t="s">
        <v>133</v>
      </c>
      <c r="C96" s="397">
        <v>129162</v>
      </c>
      <c r="D96" s="397">
        <v>166476</v>
      </c>
      <c r="E96" s="260">
        <v>134557</v>
      </c>
      <c r="F96" s="734">
        <f t="shared" si="6"/>
        <v>0.80826665705567169</v>
      </c>
      <c r="G96" s="738">
        <f t="shared" si="7"/>
        <v>-31919</v>
      </c>
    </row>
    <row r="97" spans="1:7" s="34" customFormat="1" ht="12" customHeight="1" x14ac:dyDescent="0.2">
      <c r="A97" s="12" t="s">
        <v>100</v>
      </c>
      <c r="B97" s="9" t="s">
        <v>177</v>
      </c>
      <c r="C97" s="397">
        <v>31021</v>
      </c>
      <c r="D97" s="397">
        <v>18888</v>
      </c>
      <c r="E97" s="260">
        <v>27100</v>
      </c>
      <c r="F97" s="734">
        <f t="shared" si="6"/>
        <v>1.4347734011012283</v>
      </c>
      <c r="G97" s="738">
        <f t="shared" si="7"/>
        <v>8212</v>
      </c>
    </row>
    <row r="98" spans="1:7" ht="12" customHeight="1" x14ac:dyDescent="0.25">
      <c r="A98" s="12" t="s">
        <v>111</v>
      </c>
      <c r="B98" s="17" t="s">
        <v>178</v>
      </c>
      <c r="C98" s="397">
        <v>431563</v>
      </c>
      <c r="D98" s="397">
        <v>392733</v>
      </c>
      <c r="E98" s="260">
        <f>E99+E100+E101+E102+E103+E104+E105+E106+E107+E108+E109+E110</f>
        <v>446760</v>
      </c>
      <c r="F98" s="734">
        <f t="shared" si="6"/>
        <v>1.1375667438183192</v>
      </c>
      <c r="G98" s="738">
        <f t="shared" si="7"/>
        <v>54027</v>
      </c>
    </row>
    <row r="99" spans="1:7" ht="12" customHeight="1" x14ac:dyDescent="0.25">
      <c r="A99" s="12" t="s">
        <v>101</v>
      </c>
      <c r="B99" s="6" t="s">
        <v>435</v>
      </c>
      <c r="C99" s="397"/>
      <c r="D99" s="397"/>
      <c r="E99" s="260"/>
      <c r="F99" s="734"/>
      <c r="G99" s="738">
        <f t="shared" si="7"/>
        <v>0</v>
      </c>
    </row>
    <row r="100" spans="1:7" ht="12" customHeight="1" x14ac:dyDescent="0.25">
      <c r="A100" s="12" t="s">
        <v>102</v>
      </c>
      <c r="B100" s="135" t="s">
        <v>434</v>
      </c>
      <c r="C100" s="397"/>
      <c r="D100" s="397"/>
      <c r="E100" s="260"/>
      <c r="F100" s="734"/>
      <c r="G100" s="738">
        <f t="shared" si="7"/>
        <v>0</v>
      </c>
    </row>
    <row r="101" spans="1:7" ht="12" customHeight="1" x14ac:dyDescent="0.25">
      <c r="A101" s="12" t="s">
        <v>112</v>
      </c>
      <c r="B101" s="135" t="s">
        <v>433</v>
      </c>
      <c r="C101" s="397">
        <v>87</v>
      </c>
      <c r="D101" s="397">
        <v>203</v>
      </c>
      <c r="E101" s="260"/>
      <c r="F101" s="734">
        <f t="shared" si="6"/>
        <v>0</v>
      </c>
      <c r="G101" s="738">
        <f t="shared" si="7"/>
        <v>-203</v>
      </c>
    </row>
    <row r="102" spans="1:7" ht="12" customHeight="1" x14ac:dyDescent="0.25">
      <c r="A102" s="12" t="s">
        <v>113</v>
      </c>
      <c r="B102" s="133" t="s">
        <v>348</v>
      </c>
      <c r="C102" s="397">
        <v>946</v>
      </c>
      <c r="D102" s="397"/>
      <c r="E102" s="260"/>
      <c r="F102" s="734"/>
      <c r="G102" s="738">
        <f t="shared" si="7"/>
        <v>0</v>
      </c>
    </row>
    <row r="103" spans="1:7" ht="12" customHeight="1" x14ac:dyDescent="0.25">
      <c r="A103" s="12" t="s">
        <v>114</v>
      </c>
      <c r="B103" s="134" t="s">
        <v>349</v>
      </c>
      <c r="C103" s="397"/>
      <c r="D103" s="397"/>
      <c r="E103" s="260"/>
      <c r="F103" s="734"/>
      <c r="G103" s="738">
        <f t="shared" si="7"/>
        <v>0</v>
      </c>
    </row>
    <row r="104" spans="1:7" ht="12" customHeight="1" x14ac:dyDescent="0.25">
      <c r="A104" s="12" t="s">
        <v>115</v>
      </c>
      <c r="B104" s="134" t="s">
        <v>350</v>
      </c>
      <c r="C104" s="397"/>
      <c r="D104" s="397"/>
      <c r="E104" s="260"/>
      <c r="F104" s="734"/>
      <c r="G104" s="738">
        <f t="shared" si="7"/>
        <v>0</v>
      </c>
    </row>
    <row r="105" spans="1:7" ht="12" customHeight="1" x14ac:dyDescent="0.25">
      <c r="A105" s="12" t="s">
        <v>117</v>
      </c>
      <c r="B105" s="133" t="s">
        <v>351</v>
      </c>
      <c r="C105" s="397">
        <v>281580</v>
      </c>
      <c r="D105" s="397">
        <v>295547</v>
      </c>
      <c r="E105" s="260">
        <v>320708</v>
      </c>
      <c r="F105" s="734">
        <f t="shared" si="6"/>
        <v>1.0851336674031542</v>
      </c>
      <c r="G105" s="738">
        <f t="shared" si="7"/>
        <v>25161</v>
      </c>
    </row>
    <row r="106" spans="1:7" ht="12" customHeight="1" x14ac:dyDescent="0.25">
      <c r="A106" s="12" t="s">
        <v>179</v>
      </c>
      <c r="B106" s="133" t="s">
        <v>352</v>
      </c>
      <c r="C106" s="397">
        <v>64824</v>
      </c>
      <c r="D106" s="397"/>
      <c r="E106" s="260"/>
      <c r="F106" s="734"/>
      <c r="G106" s="738">
        <f t="shared" si="7"/>
        <v>0</v>
      </c>
    </row>
    <row r="107" spans="1:7" ht="12" customHeight="1" x14ac:dyDescent="0.25">
      <c r="A107" s="12" t="s">
        <v>346</v>
      </c>
      <c r="B107" s="134" t="s">
        <v>353</v>
      </c>
      <c r="C107" s="397">
        <v>22104</v>
      </c>
      <c r="D107" s="397"/>
      <c r="E107" s="260"/>
      <c r="F107" s="734"/>
      <c r="G107" s="738">
        <f t="shared" si="7"/>
        <v>0</v>
      </c>
    </row>
    <row r="108" spans="1:7" ht="12" customHeight="1" x14ac:dyDescent="0.25">
      <c r="A108" s="11" t="s">
        <v>347</v>
      </c>
      <c r="B108" s="135" t="s">
        <v>354</v>
      </c>
      <c r="C108" s="397"/>
      <c r="D108" s="397"/>
      <c r="E108" s="260"/>
      <c r="F108" s="734"/>
      <c r="G108" s="738">
        <f t="shared" si="7"/>
        <v>0</v>
      </c>
    </row>
    <row r="109" spans="1:7" ht="12" customHeight="1" x14ac:dyDescent="0.25">
      <c r="A109" s="12" t="s">
        <v>431</v>
      </c>
      <c r="B109" s="135" t="s">
        <v>355</v>
      </c>
      <c r="C109" s="397"/>
      <c r="D109" s="397"/>
      <c r="E109" s="260"/>
      <c r="F109" s="734"/>
      <c r="G109" s="738">
        <f t="shared" si="7"/>
        <v>0</v>
      </c>
    </row>
    <row r="110" spans="1:7" ht="12" customHeight="1" x14ac:dyDescent="0.25">
      <c r="A110" s="14" t="s">
        <v>432</v>
      </c>
      <c r="B110" s="135" t="s">
        <v>356</v>
      </c>
      <c r="C110" s="397">
        <v>62022</v>
      </c>
      <c r="D110" s="397">
        <v>96983</v>
      </c>
      <c r="E110" s="260">
        <v>126052</v>
      </c>
      <c r="F110" s="734">
        <f t="shared" si="6"/>
        <v>1.2997329428868978</v>
      </c>
      <c r="G110" s="738">
        <f t="shared" si="7"/>
        <v>29069</v>
      </c>
    </row>
    <row r="111" spans="1:7" ht="12" customHeight="1" x14ac:dyDescent="0.25">
      <c r="A111" s="12" t="s">
        <v>436</v>
      </c>
      <c r="B111" s="9" t="s">
        <v>49</v>
      </c>
      <c r="C111" s="395"/>
      <c r="D111" s="395"/>
      <c r="E111" s="258">
        <f>E112+E113</f>
        <v>64100</v>
      </c>
      <c r="F111" s="734"/>
      <c r="G111" s="738">
        <f t="shared" si="7"/>
        <v>64100</v>
      </c>
    </row>
    <row r="112" spans="1:7" ht="12" customHeight="1" x14ac:dyDescent="0.25">
      <c r="A112" s="12" t="s">
        <v>437</v>
      </c>
      <c r="B112" s="6" t="s">
        <v>439</v>
      </c>
      <c r="C112" s="395"/>
      <c r="D112" s="395"/>
      <c r="E112" s="258">
        <v>17508</v>
      </c>
      <c r="F112" s="734"/>
      <c r="G112" s="738">
        <f t="shared" si="7"/>
        <v>17508</v>
      </c>
    </row>
    <row r="113" spans="1:7" ht="12" customHeight="1" thickBot="1" x14ac:dyDescent="0.3">
      <c r="A113" s="16" t="s">
        <v>438</v>
      </c>
      <c r="B113" s="480" t="s">
        <v>440</v>
      </c>
      <c r="C113" s="494"/>
      <c r="D113" s="494"/>
      <c r="E113" s="488">
        <v>46592</v>
      </c>
      <c r="F113" s="734"/>
      <c r="G113" s="738">
        <f t="shared" si="7"/>
        <v>46592</v>
      </c>
    </row>
    <row r="114" spans="1:7" ht="12" customHeight="1" thickBot="1" x14ac:dyDescent="0.3">
      <c r="A114" s="477" t="s">
        <v>19</v>
      </c>
      <c r="B114" s="478" t="s">
        <v>357</v>
      </c>
      <c r="C114" s="495">
        <f>+C115+C117+C119</f>
        <v>153140</v>
      </c>
      <c r="D114" s="495">
        <f>+D115+D117+D119</f>
        <v>88259</v>
      </c>
      <c r="E114" s="489">
        <f>+E115+E117+E119</f>
        <v>96928</v>
      </c>
      <c r="F114" s="734">
        <f t="shared" si="6"/>
        <v>1.0982222776147474</v>
      </c>
      <c r="G114" s="738">
        <f t="shared" si="7"/>
        <v>8669</v>
      </c>
    </row>
    <row r="115" spans="1:7" ht="12" customHeight="1" x14ac:dyDescent="0.25">
      <c r="A115" s="13" t="s">
        <v>103</v>
      </c>
      <c r="B115" s="6" t="s">
        <v>223</v>
      </c>
      <c r="C115" s="396">
        <v>73344</v>
      </c>
      <c r="D115" s="396">
        <v>47621</v>
      </c>
      <c r="E115" s="259">
        <v>56627</v>
      </c>
      <c r="F115" s="734">
        <f t="shared" si="6"/>
        <v>1.1891182461519079</v>
      </c>
      <c r="G115" s="738">
        <f t="shared" si="7"/>
        <v>9006</v>
      </c>
    </row>
    <row r="116" spans="1:7" x14ac:dyDescent="0.25">
      <c r="A116" s="13" t="s">
        <v>104</v>
      </c>
      <c r="B116" s="10" t="s">
        <v>361</v>
      </c>
      <c r="C116" s="396">
        <v>47882</v>
      </c>
      <c r="D116" s="396"/>
      <c r="E116" s="259"/>
      <c r="F116" s="734"/>
      <c r="G116" s="738">
        <f t="shared" si="7"/>
        <v>0</v>
      </c>
    </row>
    <row r="117" spans="1:7" ht="12" customHeight="1" x14ac:dyDescent="0.25">
      <c r="A117" s="13" t="s">
        <v>105</v>
      </c>
      <c r="B117" s="10" t="s">
        <v>180</v>
      </c>
      <c r="C117" s="395">
        <v>68403</v>
      </c>
      <c r="D117" s="395">
        <v>28453</v>
      </c>
      <c r="E117" s="258">
        <v>33477</v>
      </c>
      <c r="F117" s="734">
        <f t="shared" si="6"/>
        <v>1.1765718904860647</v>
      </c>
      <c r="G117" s="738">
        <f t="shared" si="7"/>
        <v>5024</v>
      </c>
    </row>
    <row r="118" spans="1:7" ht="12" customHeight="1" x14ac:dyDescent="0.25">
      <c r="A118" s="13" t="s">
        <v>106</v>
      </c>
      <c r="B118" s="10" t="s">
        <v>362</v>
      </c>
      <c r="C118" s="395">
        <v>59996</v>
      </c>
      <c r="D118" s="395"/>
      <c r="E118" s="258"/>
      <c r="F118" s="734"/>
      <c r="G118" s="738">
        <f t="shared" si="7"/>
        <v>0</v>
      </c>
    </row>
    <row r="119" spans="1:7" ht="12" customHeight="1" x14ac:dyDescent="0.25">
      <c r="A119" s="13" t="s">
        <v>107</v>
      </c>
      <c r="B119" s="288" t="s">
        <v>225</v>
      </c>
      <c r="C119" s="395">
        <v>11393</v>
      </c>
      <c r="D119" s="395">
        <v>12185</v>
      </c>
      <c r="E119" s="258">
        <f>E120+E121+E122+E123+E124+E125+E126+E127</f>
        <v>6824</v>
      </c>
      <c r="F119" s="734">
        <f t="shared" si="6"/>
        <v>0.56003282724661474</v>
      </c>
      <c r="G119" s="738">
        <f t="shared" si="7"/>
        <v>-5361</v>
      </c>
    </row>
    <row r="120" spans="1:7" ht="12" customHeight="1" x14ac:dyDescent="0.25">
      <c r="A120" s="13" t="s">
        <v>116</v>
      </c>
      <c r="B120" s="287" t="s">
        <v>424</v>
      </c>
      <c r="C120" s="395"/>
      <c r="D120" s="395"/>
      <c r="E120" s="258"/>
      <c r="F120" s="734"/>
      <c r="G120" s="738">
        <f t="shared" si="7"/>
        <v>0</v>
      </c>
    </row>
    <row r="121" spans="1:7" ht="12" customHeight="1" x14ac:dyDescent="0.25">
      <c r="A121" s="13" t="s">
        <v>118</v>
      </c>
      <c r="B121" s="410" t="s">
        <v>367</v>
      </c>
      <c r="C121" s="395"/>
      <c r="D121" s="395"/>
      <c r="E121" s="258"/>
      <c r="F121" s="734"/>
      <c r="G121" s="738">
        <f t="shared" si="7"/>
        <v>0</v>
      </c>
    </row>
    <row r="122" spans="1:7" ht="12" customHeight="1" x14ac:dyDescent="0.25">
      <c r="A122" s="13" t="s">
        <v>181</v>
      </c>
      <c r="B122" s="134" t="s">
        <v>350</v>
      </c>
      <c r="C122" s="395"/>
      <c r="D122" s="395"/>
      <c r="E122" s="258"/>
      <c r="F122" s="734"/>
      <c r="G122" s="738">
        <f t="shared" si="7"/>
        <v>0</v>
      </c>
    </row>
    <row r="123" spans="1:7" ht="12" customHeight="1" x14ac:dyDescent="0.25">
      <c r="A123" s="13" t="s">
        <v>182</v>
      </c>
      <c r="B123" s="134" t="s">
        <v>366</v>
      </c>
      <c r="C123" s="395">
        <v>2246</v>
      </c>
      <c r="D123" s="395">
        <v>3020</v>
      </c>
      <c r="E123" s="258">
        <v>3854</v>
      </c>
      <c r="F123" s="734">
        <f t="shared" si="6"/>
        <v>1.276158940397351</v>
      </c>
      <c r="G123" s="738">
        <f t="shared" si="7"/>
        <v>834</v>
      </c>
    </row>
    <row r="124" spans="1:7" ht="12" customHeight="1" x14ac:dyDescent="0.25">
      <c r="A124" s="13" t="s">
        <v>183</v>
      </c>
      <c r="B124" s="134" t="s">
        <v>365</v>
      </c>
      <c r="C124" s="395"/>
      <c r="D124" s="395"/>
      <c r="E124" s="258"/>
      <c r="F124" s="734"/>
      <c r="G124" s="738">
        <f t="shared" si="7"/>
        <v>0</v>
      </c>
    </row>
    <row r="125" spans="1:7" ht="12" customHeight="1" x14ac:dyDescent="0.25">
      <c r="A125" s="13" t="s">
        <v>358</v>
      </c>
      <c r="B125" s="134" t="s">
        <v>353</v>
      </c>
      <c r="C125" s="395">
        <v>4650</v>
      </c>
      <c r="D125" s="395"/>
      <c r="E125" s="258"/>
      <c r="F125" s="734"/>
      <c r="G125" s="738">
        <f t="shared" si="7"/>
        <v>0</v>
      </c>
    </row>
    <row r="126" spans="1:7" ht="12" customHeight="1" x14ac:dyDescent="0.25">
      <c r="A126" s="13" t="s">
        <v>359</v>
      </c>
      <c r="B126" s="134" t="s">
        <v>364</v>
      </c>
      <c r="C126" s="395"/>
      <c r="D126" s="395"/>
      <c r="E126" s="258"/>
      <c r="F126" s="734"/>
      <c r="G126" s="738">
        <f t="shared" si="7"/>
        <v>0</v>
      </c>
    </row>
    <row r="127" spans="1:7" ht="12" customHeight="1" thickBot="1" x14ac:dyDescent="0.3">
      <c r="A127" s="11" t="s">
        <v>360</v>
      </c>
      <c r="B127" s="134" t="s">
        <v>363</v>
      </c>
      <c r="C127" s="397">
        <v>4497</v>
      </c>
      <c r="D127" s="397">
        <v>9165</v>
      </c>
      <c r="E127" s="260">
        <v>2970</v>
      </c>
      <c r="F127" s="734">
        <f t="shared" si="6"/>
        <v>0.32405891980360063</v>
      </c>
      <c r="G127" s="738">
        <f t="shared" si="7"/>
        <v>-6195</v>
      </c>
    </row>
    <row r="128" spans="1:7" ht="12" customHeight="1" thickBot="1" x14ac:dyDescent="0.3">
      <c r="A128" s="18" t="s">
        <v>20</v>
      </c>
      <c r="B128" s="115" t="s">
        <v>441</v>
      </c>
      <c r="C128" s="394">
        <f>+C93+C114</f>
        <v>933821</v>
      </c>
      <c r="D128" s="394">
        <f>+D93+D114</f>
        <v>863330</v>
      </c>
      <c r="E128" s="257">
        <f>+E93+E114</f>
        <v>931653</v>
      </c>
      <c r="F128" s="734">
        <f t="shared" si="6"/>
        <v>1.0791389155942688</v>
      </c>
      <c r="G128" s="738">
        <f t="shared" si="7"/>
        <v>68323</v>
      </c>
    </row>
    <row r="129" spans="1:7" ht="12" customHeight="1" thickBot="1" x14ac:dyDescent="0.3">
      <c r="A129" s="18" t="s">
        <v>21</v>
      </c>
      <c r="B129" s="115" t="s">
        <v>442</v>
      </c>
      <c r="C129" s="394">
        <f>+C130+C131+C132</f>
        <v>0</v>
      </c>
      <c r="D129" s="394">
        <f>+D130+D131+D132</f>
        <v>0</v>
      </c>
      <c r="E129" s="257">
        <f>+E130+E131+E132</f>
        <v>5554</v>
      </c>
      <c r="F129" s="734"/>
      <c r="G129" s="738">
        <f t="shared" si="7"/>
        <v>5554</v>
      </c>
    </row>
    <row r="130" spans="1:7" ht="12" customHeight="1" x14ac:dyDescent="0.25">
      <c r="A130" s="13" t="s">
        <v>262</v>
      </c>
      <c r="B130" s="10" t="s">
        <v>837</v>
      </c>
      <c r="C130" s="395"/>
      <c r="D130" s="395"/>
      <c r="E130" s="258">
        <v>1948</v>
      </c>
      <c r="F130" s="734"/>
      <c r="G130" s="738">
        <f t="shared" si="7"/>
        <v>1948</v>
      </c>
    </row>
    <row r="131" spans="1:7" ht="12" customHeight="1" x14ac:dyDescent="0.25">
      <c r="A131" s="13" t="s">
        <v>263</v>
      </c>
      <c r="B131" s="10" t="s">
        <v>449</v>
      </c>
      <c r="C131" s="395"/>
      <c r="D131" s="395"/>
      <c r="E131" s="258"/>
      <c r="F131" s="734"/>
      <c r="G131" s="738">
        <f t="shared" si="7"/>
        <v>0</v>
      </c>
    </row>
    <row r="132" spans="1:7" ht="12" customHeight="1" thickBot="1" x14ac:dyDescent="0.3">
      <c r="A132" s="11" t="s">
        <v>264</v>
      </c>
      <c r="B132" s="10" t="s">
        <v>838</v>
      </c>
      <c r="C132" s="395"/>
      <c r="D132" s="395"/>
      <c r="E132" s="258">
        <v>3606</v>
      </c>
      <c r="F132" s="734"/>
      <c r="G132" s="738">
        <f t="shared" si="7"/>
        <v>3606</v>
      </c>
    </row>
    <row r="133" spans="1:7" ht="12" customHeight="1" thickBot="1" x14ac:dyDescent="0.3">
      <c r="A133" s="18" t="s">
        <v>22</v>
      </c>
      <c r="B133" s="115" t="s">
        <v>443</v>
      </c>
      <c r="C133" s="394">
        <f>SUM(C134:C139)</f>
        <v>0</v>
      </c>
      <c r="D133" s="394">
        <f>SUM(D134:D139)</f>
        <v>0</v>
      </c>
      <c r="E133" s="257">
        <f>SUM(E134:E139)</f>
        <v>0</v>
      </c>
      <c r="F133" s="734"/>
      <c r="G133" s="738">
        <f t="shared" si="7"/>
        <v>0</v>
      </c>
    </row>
    <row r="134" spans="1:7" ht="12" customHeight="1" x14ac:dyDescent="0.25">
      <c r="A134" s="13" t="s">
        <v>90</v>
      </c>
      <c r="B134" s="7" t="s">
        <v>450</v>
      </c>
      <c r="C134" s="395"/>
      <c r="D134" s="395"/>
      <c r="E134" s="258"/>
      <c r="F134" s="734"/>
      <c r="G134" s="738">
        <f t="shared" si="7"/>
        <v>0</v>
      </c>
    </row>
    <row r="135" spans="1:7" ht="12" customHeight="1" x14ac:dyDescent="0.25">
      <c r="A135" s="13" t="s">
        <v>91</v>
      </c>
      <c r="B135" s="7" t="s">
        <v>444</v>
      </c>
      <c r="C135" s="395"/>
      <c r="D135" s="395"/>
      <c r="E135" s="258"/>
      <c r="F135" s="734"/>
      <c r="G135" s="738">
        <f t="shared" si="7"/>
        <v>0</v>
      </c>
    </row>
    <row r="136" spans="1:7" ht="12" customHeight="1" x14ac:dyDescent="0.25">
      <c r="A136" s="13" t="s">
        <v>92</v>
      </c>
      <c r="B136" s="7" t="s">
        <v>445</v>
      </c>
      <c r="C136" s="395"/>
      <c r="D136" s="395"/>
      <c r="E136" s="258"/>
      <c r="F136" s="734"/>
      <c r="G136" s="738">
        <f t="shared" si="7"/>
        <v>0</v>
      </c>
    </row>
    <row r="137" spans="1:7" ht="12" customHeight="1" x14ac:dyDescent="0.25">
      <c r="A137" s="13" t="s">
        <v>168</v>
      </c>
      <c r="B137" s="7" t="s">
        <v>446</v>
      </c>
      <c r="C137" s="395"/>
      <c r="D137" s="395"/>
      <c r="E137" s="258"/>
      <c r="F137" s="734"/>
      <c r="G137" s="738">
        <f t="shared" si="7"/>
        <v>0</v>
      </c>
    </row>
    <row r="138" spans="1:7" ht="12" customHeight="1" x14ac:dyDescent="0.25">
      <c r="A138" s="13" t="s">
        <v>169</v>
      </c>
      <c r="B138" s="7" t="s">
        <v>447</v>
      </c>
      <c r="C138" s="395"/>
      <c r="D138" s="395"/>
      <c r="E138" s="258"/>
      <c r="F138" s="734"/>
      <c r="G138" s="738">
        <f t="shared" si="7"/>
        <v>0</v>
      </c>
    </row>
    <row r="139" spans="1:7" ht="12" customHeight="1" thickBot="1" x14ac:dyDescent="0.3">
      <c r="A139" s="11" t="s">
        <v>170</v>
      </c>
      <c r="B139" s="7" t="s">
        <v>448</v>
      </c>
      <c r="C139" s="395"/>
      <c r="D139" s="395"/>
      <c r="E139" s="258"/>
      <c r="F139" s="734"/>
      <c r="G139" s="738">
        <f t="shared" si="7"/>
        <v>0</v>
      </c>
    </row>
    <row r="140" spans="1:7" ht="12" customHeight="1" thickBot="1" x14ac:dyDescent="0.3">
      <c r="A140" s="18" t="s">
        <v>23</v>
      </c>
      <c r="B140" s="115" t="s">
        <v>454</v>
      </c>
      <c r="C140" s="401">
        <f>+C141+C142+C143+C144</f>
        <v>12043</v>
      </c>
      <c r="D140" s="401">
        <f>+D141+D142+D143+D144</f>
        <v>12593</v>
      </c>
      <c r="E140" s="445">
        <f>+E141+E142+E143+E144</f>
        <v>12810</v>
      </c>
      <c r="F140" s="734">
        <f t="shared" si="6"/>
        <v>1.0172317954419121</v>
      </c>
      <c r="G140" s="738">
        <f t="shared" si="7"/>
        <v>217</v>
      </c>
    </row>
    <row r="141" spans="1:7" ht="12" customHeight="1" x14ac:dyDescent="0.25">
      <c r="A141" s="13" t="s">
        <v>93</v>
      </c>
      <c r="B141" s="7" t="s">
        <v>368</v>
      </c>
      <c r="C141" s="395"/>
      <c r="D141" s="395"/>
      <c r="E141" s="258"/>
      <c r="F141" s="734"/>
      <c r="G141" s="738">
        <f t="shared" si="7"/>
        <v>0</v>
      </c>
    </row>
    <row r="142" spans="1:7" ht="12" customHeight="1" x14ac:dyDescent="0.25">
      <c r="A142" s="13" t="s">
        <v>94</v>
      </c>
      <c r="B142" s="7" t="s">
        <v>369</v>
      </c>
      <c r="C142" s="395">
        <v>12043</v>
      </c>
      <c r="D142" s="395">
        <v>12593</v>
      </c>
      <c r="E142" s="258">
        <v>12810</v>
      </c>
      <c r="F142" s="734">
        <f t="shared" si="6"/>
        <v>1.0172317954419121</v>
      </c>
      <c r="G142" s="738">
        <f t="shared" si="7"/>
        <v>217</v>
      </c>
    </row>
    <row r="143" spans="1:7" ht="12" customHeight="1" x14ac:dyDescent="0.25">
      <c r="A143" s="13" t="s">
        <v>282</v>
      </c>
      <c r="B143" s="7" t="s">
        <v>455</v>
      </c>
      <c r="C143" s="395"/>
      <c r="D143" s="395"/>
      <c r="E143" s="258"/>
      <c r="F143" s="734"/>
      <c r="G143" s="738">
        <f t="shared" si="7"/>
        <v>0</v>
      </c>
    </row>
    <row r="144" spans="1:7" ht="12" customHeight="1" thickBot="1" x14ac:dyDescent="0.3">
      <c r="A144" s="11" t="s">
        <v>283</v>
      </c>
      <c r="B144" s="5" t="s">
        <v>388</v>
      </c>
      <c r="C144" s="395"/>
      <c r="D144" s="395"/>
      <c r="E144" s="258"/>
      <c r="F144" s="734"/>
      <c r="G144" s="738">
        <f t="shared" si="7"/>
        <v>0</v>
      </c>
    </row>
    <row r="145" spans="1:7" ht="12" customHeight="1" thickBot="1" x14ac:dyDescent="0.3">
      <c r="A145" s="18" t="s">
        <v>24</v>
      </c>
      <c r="B145" s="115" t="s">
        <v>456</v>
      </c>
      <c r="C145" s="496">
        <f>SUM(C146:C150)</f>
        <v>0</v>
      </c>
      <c r="D145" s="496">
        <f>SUM(D146:D150)</f>
        <v>0</v>
      </c>
      <c r="E145" s="490">
        <f>SUM(E146:E150)</f>
        <v>0</v>
      </c>
      <c r="F145" s="734"/>
      <c r="G145" s="738">
        <f t="shared" si="7"/>
        <v>0</v>
      </c>
    </row>
    <row r="146" spans="1:7" ht="12" customHeight="1" x14ac:dyDescent="0.25">
      <c r="A146" s="13" t="s">
        <v>95</v>
      </c>
      <c r="B146" s="7" t="s">
        <v>451</v>
      </c>
      <c r="C146" s="395"/>
      <c r="D146" s="395"/>
      <c r="E146" s="258"/>
      <c r="F146" s="734"/>
      <c r="G146" s="738">
        <f t="shared" si="7"/>
        <v>0</v>
      </c>
    </row>
    <row r="147" spans="1:7" ht="12" customHeight="1" x14ac:dyDescent="0.25">
      <c r="A147" s="13" t="s">
        <v>96</v>
      </c>
      <c r="B147" s="7" t="s">
        <v>458</v>
      </c>
      <c r="C147" s="395"/>
      <c r="D147" s="395"/>
      <c r="E147" s="258"/>
      <c r="F147" s="734"/>
      <c r="G147" s="738">
        <f t="shared" si="7"/>
        <v>0</v>
      </c>
    </row>
    <row r="148" spans="1:7" ht="12" customHeight="1" x14ac:dyDescent="0.25">
      <c r="A148" s="13" t="s">
        <v>294</v>
      </c>
      <c r="B148" s="7" t="s">
        <v>453</v>
      </c>
      <c r="C148" s="395"/>
      <c r="D148" s="395"/>
      <c r="E148" s="258"/>
      <c r="F148" s="734"/>
      <c r="G148" s="738">
        <f t="shared" si="7"/>
        <v>0</v>
      </c>
    </row>
    <row r="149" spans="1:7" ht="12" customHeight="1" x14ac:dyDescent="0.25">
      <c r="A149" s="13" t="s">
        <v>295</v>
      </c>
      <c r="B149" s="7" t="s">
        <v>459</v>
      </c>
      <c r="C149" s="395"/>
      <c r="D149" s="395"/>
      <c r="E149" s="258"/>
      <c r="F149" s="734"/>
      <c r="G149" s="738">
        <f t="shared" si="7"/>
        <v>0</v>
      </c>
    </row>
    <row r="150" spans="1:7" ht="12" customHeight="1" thickBot="1" x14ac:dyDescent="0.3">
      <c r="A150" s="13" t="s">
        <v>457</v>
      </c>
      <c r="B150" s="7" t="s">
        <v>460</v>
      </c>
      <c r="C150" s="395"/>
      <c r="D150" s="395"/>
      <c r="E150" s="258"/>
      <c r="F150" s="734"/>
      <c r="G150" s="738">
        <f t="shared" si="7"/>
        <v>0</v>
      </c>
    </row>
    <row r="151" spans="1:7" ht="12" customHeight="1" thickBot="1" x14ac:dyDescent="0.3">
      <c r="A151" s="18" t="s">
        <v>25</v>
      </c>
      <c r="B151" s="115" t="s">
        <v>461</v>
      </c>
      <c r="C151" s="497"/>
      <c r="D151" s="497"/>
      <c r="E151" s="491"/>
      <c r="F151" s="734"/>
      <c r="G151" s="738">
        <f t="shared" si="7"/>
        <v>0</v>
      </c>
    </row>
    <row r="152" spans="1:7" ht="12" customHeight="1" thickBot="1" x14ac:dyDescent="0.3">
      <c r="A152" s="18" t="s">
        <v>26</v>
      </c>
      <c r="B152" s="115" t="s">
        <v>462</v>
      </c>
      <c r="C152" s="497"/>
      <c r="D152" s="497"/>
      <c r="E152" s="491"/>
      <c r="F152" s="734"/>
      <c r="G152" s="738">
        <f t="shared" si="7"/>
        <v>0</v>
      </c>
    </row>
    <row r="153" spans="1:7" ht="15" customHeight="1" thickBot="1" x14ac:dyDescent="0.3">
      <c r="A153" s="18" t="s">
        <v>27</v>
      </c>
      <c r="B153" s="115" t="s">
        <v>464</v>
      </c>
      <c r="C153" s="498">
        <f>+C129+C133+C140+C145+C151+C152</f>
        <v>12043</v>
      </c>
      <c r="D153" s="498">
        <f>+D129+D133+D140+D145+D151+D152</f>
        <v>12593</v>
      </c>
      <c r="E153" s="492">
        <f>+E129+E133+E140+E145+E151+E152</f>
        <v>18364</v>
      </c>
      <c r="F153" s="734">
        <f t="shared" si="6"/>
        <v>1.4582704677201619</v>
      </c>
      <c r="G153" s="738">
        <f t="shared" si="7"/>
        <v>5771</v>
      </c>
    </row>
    <row r="154" spans="1:7" s="1" customFormat="1" ht="12.95" customHeight="1" thickBot="1" x14ac:dyDescent="0.25">
      <c r="A154" s="289" t="s">
        <v>28</v>
      </c>
      <c r="B154" s="376" t="s">
        <v>463</v>
      </c>
      <c r="C154" s="498">
        <f>+C128+C153</f>
        <v>945864</v>
      </c>
      <c r="D154" s="498">
        <f>+D128+D153</f>
        <v>875923</v>
      </c>
      <c r="E154" s="492">
        <f>+E128+E153</f>
        <v>950017</v>
      </c>
      <c r="F154" s="734">
        <f t="shared" si="6"/>
        <v>1.0845896271704247</v>
      </c>
      <c r="G154" s="738">
        <f t="shared" si="7"/>
        <v>74094</v>
      </c>
    </row>
    <row r="155" spans="1:7" x14ac:dyDescent="0.25">
      <c r="C155" s="379"/>
    </row>
    <row r="156" spans="1:7" x14ac:dyDescent="0.25">
      <c r="C156" s="379"/>
    </row>
    <row r="157" spans="1:7" x14ac:dyDescent="0.25">
      <c r="C157" s="379"/>
    </row>
    <row r="158" spans="1:7" ht="16.5" customHeight="1" x14ac:dyDescent="0.25">
      <c r="C158" s="379"/>
    </row>
    <row r="159" spans="1:7" x14ac:dyDescent="0.25">
      <c r="C159" s="379"/>
    </row>
    <row r="160" spans="1:7" x14ac:dyDescent="0.25">
      <c r="C160" s="379"/>
    </row>
    <row r="161" spans="3:3" x14ac:dyDescent="0.25">
      <c r="C161" s="379"/>
    </row>
    <row r="162" spans="3:3" x14ac:dyDescent="0.25">
      <c r="C162" s="379"/>
    </row>
    <row r="163" spans="3:3" x14ac:dyDescent="0.25">
      <c r="C163" s="379"/>
    </row>
    <row r="164" spans="3:3" x14ac:dyDescent="0.25">
      <c r="C164" s="379"/>
    </row>
    <row r="165" spans="3:3" x14ac:dyDescent="0.25">
      <c r="C165" s="379"/>
    </row>
    <row r="166" spans="3:3" x14ac:dyDescent="0.25">
      <c r="C166" s="379"/>
    </row>
    <row r="167" spans="3:3" x14ac:dyDescent="0.25">
      <c r="C167" s="379"/>
    </row>
  </sheetData>
  <mergeCells count="4">
    <mergeCell ref="A1:E1"/>
    <mergeCell ref="A89:E89"/>
    <mergeCell ref="A90:B90"/>
    <mergeCell ref="A2:B2"/>
  </mergeCells>
  <phoneticPr fontId="30" type="noConversion"/>
  <printOptions horizontalCentered="1" verticalCentered="1"/>
  <pageMargins left="0.39370078740157483" right="0.39370078740157483" top="1.2598425196850394" bottom="0.6692913385826772" header="0.59055118110236227" footer="0.39370078740157483"/>
  <pageSetup paperSize="9" scale="73" fitToHeight="2" orientation="portrait" r:id="rId1"/>
  <headerFooter alignWithMargins="0">
    <oddHeader>&amp;C&amp;"Times New Roman CE,Félkövér"&amp;12&amp;UTájékoztató kimutatások, mérlegek&amp;U
Bátaszék Város Önkormányzat
2017. ÉVI KÖLTSÉGVETÉSÉNEK ÖSSZEVONT MÉRLEGE&amp;R&amp;"Times New Roman CE,Félkövér dőlt"&amp;11 1. számú tájékoztató tábla</oddHeader>
    <oddFooter>&amp;C&amp;P</oddFooter>
  </headerFooter>
  <rowBreaks count="1" manualBreakCount="1">
    <brk id="88" max="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zoomScaleNormal="100" workbookViewId="0">
      <selection activeCell="F20" sqref="F20"/>
    </sheetView>
  </sheetViews>
  <sheetFormatPr defaultRowHeight="12.75" x14ac:dyDescent="0.2"/>
  <cols>
    <col min="1" max="1" width="6.83203125" style="181" customWidth="1"/>
    <col min="2" max="2" width="49.6640625" style="49" customWidth="1"/>
    <col min="3" max="8" width="12.83203125" style="49" customWidth="1"/>
    <col min="9" max="9" width="14.33203125" style="49" customWidth="1"/>
    <col min="10" max="10" width="3.33203125" style="49" customWidth="1"/>
    <col min="11" max="16384" width="9.33203125" style="49"/>
  </cols>
  <sheetData>
    <row r="1" spans="1:10" ht="27.75" customHeight="1" x14ac:dyDescent="0.2">
      <c r="A1" s="789" t="s">
        <v>4</v>
      </c>
      <c r="B1" s="789"/>
      <c r="C1" s="789"/>
      <c r="D1" s="789"/>
      <c r="E1" s="789"/>
      <c r="F1" s="789"/>
      <c r="G1" s="789"/>
      <c r="H1" s="789"/>
      <c r="I1" s="789"/>
    </row>
    <row r="2" spans="1:10" ht="20.25" customHeight="1" thickBot="1" x14ac:dyDescent="0.3">
      <c r="I2" s="470">
        <f>'1. sz tájékoztató t.'!E2</f>
        <v>0</v>
      </c>
    </row>
    <row r="3" spans="1:10" s="471" customFormat="1" ht="26.25" customHeight="1" x14ac:dyDescent="0.2">
      <c r="A3" s="797" t="s">
        <v>68</v>
      </c>
      <c r="B3" s="792" t="s">
        <v>84</v>
      </c>
      <c r="C3" s="797" t="s">
        <v>85</v>
      </c>
      <c r="D3" s="797" t="str">
        <f>+CONCATENATE(LEFT(ÖSSZEFÜGGÉSEK!A5,4)," előtti kifizetés")</f>
        <v>2017 előtti kifizetés</v>
      </c>
      <c r="E3" s="794" t="s">
        <v>67</v>
      </c>
      <c r="F3" s="795"/>
      <c r="G3" s="795"/>
      <c r="H3" s="796"/>
      <c r="I3" s="792" t="s">
        <v>50</v>
      </c>
    </row>
    <row r="4" spans="1:10" s="472" customFormat="1" ht="32.25" customHeight="1" thickBot="1" x14ac:dyDescent="0.25">
      <c r="A4" s="798"/>
      <c r="B4" s="793"/>
      <c r="C4" s="793"/>
      <c r="D4" s="798"/>
      <c r="E4" s="263" t="str">
        <f>+CONCATENATE(LEFT(ÖSSZEFÜGGÉSEK!A5,4),".")</f>
        <v>2017.</v>
      </c>
      <c r="F4" s="263" t="str">
        <f>+CONCATENATE(LEFT(ÖSSZEFÜGGÉSEK!A5,4)+1,".")</f>
        <v>2018.</v>
      </c>
      <c r="G4" s="263" t="str">
        <f>+CONCATENATE(LEFT(ÖSSZEFÜGGÉSEK!A5,4)+2,".")</f>
        <v>2019.</v>
      </c>
      <c r="H4" s="264" t="str">
        <f>+CONCATENATE(LEFT(ÖSSZEFÜGGÉSEK!A5,4)+2,".",CHAR(10)," után")</f>
        <v>2019.
 után</v>
      </c>
      <c r="I4" s="793"/>
    </row>
    <row r="5" spans="1:10" s="473" customFormat="1" ht="12.95" customHeight="1" thickBot="1" x14ac:dyDescent="0.25">
      <c r="A5" s="265" t="s">
        <v>484</v>
      </c>
      <c r="B5" s="266" t="s">
        <v>485</v>
      </c>
      <c r="C5" s="267" t="s">
        <v>486</v>
      </c>
      <c r="D5" s="266" t="s">
        <v>488</v>
      </c>
      <c r="E5" s="265" t="s">
        <v>487</v>
      </c>
      <c r="F5" s="267" t="s">
        <v>489</v>
      </c>
      <c r="G5" s="267" t="s">
        <v>490</v>
      </c>
      <c r="H5" s="268" t="s">
        <v>491</v>
      </c>
      <c r="I5" s="269" t="s">
        <v>492</v>
      </c>
    </row>
    <row r="6" spans="1:10" ht="24.75" customHeight="1" thickBot="1" x14ac:dyDescent="0.25">
      <c r="A6" s="270" t="s">
        <v>18</v>
      </c>
      <c r="B6" s="271" t="s">
        <v>5</v>
      </c>
      <c r="C6" s="524"/>
      <c r="D6" s="525">
        <f>+D7+D8</f>
        <v>0</v>
      </c>
      <c r="E6" s="526">
        <f>+E7+E8</f>
        <v>0</v>
      </c>
      <c r="F6" s="527">
        <f>+F7+F8</f>
        <v>0</v>
      </c>
      <c r="G6" s="527">
        <f>+G7+G8</f>
        <v>0</v>
      </c>
      <c r="H6" s="528">
        <f>+H7+H8</f>
        <v>0</v>
      </c>
      <c r="I6" s="59">
        <f t="shared" ref="I6:I17" si="0">SUM(D6:H6)</f>
        <v>0</v>
      </c>
    </row>
    <row r="7" spans="1:10" ht="20.100000000000001" customHeight="1" x14ac:dyDescent="0.2">
      <c r="A7" s="272" t="s">
        <v>19</v>
      </c>
      <c r="B7" s="60" t="s">
        <v>69</v>
      </c>
      <c r="C7" s="529"/>
      <c r="D7" s="530"/>
      <c r="E7" s="531"/>
      <c r="F7" s="532"/>
      <c r="G7" s="532"/>
      <c r="H7" s="533"/>
      <c r="I7" s="273">
        <f t="shared" si="0"/>
        <v>0</v>
      </c>
      <c r="J7" s="788" t="s">
        <v>519</v>
      </c>
    </row>
    <row r="8" spans="1:10" ht="20.100000000000001" customHeight="1" thickBot="1" x14ac:dyDescent="0.25">
      <c r="A8" s="272" t="s">
        <v>20</v>
      </c>
      <c r="B8" s="60" t="s">
        <v>69</v>
      </c>
      <c r="C8" s="529"/>
      <c r="D8" s="530"/>
      <c r="E8" s="531"/>
      <c r="F8" s="532"/>
      <c r="G8" s="532"/>
      <c r="H8" s="533"/>
      <c r="I8" s="273">
        <f t="shared" si="0"/>
        <v>0</v>
      </c>
      <c r="J8" s="788"/>
    </row>
    <row r="9" spans="1:10" ht="26.1" customHeight="1" thickBot="1" x14ac:dyDescent="0.25">
      <c r="A9" s="270" t="s">
        <v>21</v>
      </c>
      <c r="B9" s="271" t="s">
        <v>6</v>
      </c>
      <c r="C9" s="524"/>
      <c r="D9" s="525">
        <f>+D10+D11</f>
        <v>0</v>
      </c>
      <c r="E9" s="526">
        <f>+E10+E11</f>
        <v>0</v>
      </c>
      <c r="F9" s="527">
        <f>+F10+F11</f>
        <v>0</v>
      </c>
      <c r="G9" s="527">
        <f>+G10+G11</f>
        <v>0</v>
      </c>
      <c r="H9" s="528">
        <f>+H10+H11</f>
        <v>0</v>
      </c>
      <c r="I9" s="59">
        <f t="shared" si="0"/>
        <v>0</v>
      </c>
      <c r="J9" s="788"/>
    </row>
    <row r="10" spans="1:10" ht="20.100000000000001" customHeight="1" x14ac:dyDescent="0.2">
      <c r="A10" s="272" t="s">
        <v>22</v>
      </c>
      <c r="B10" s="60" t="s">
        <v>69</v>
      </c>
      <c r="C10" s="529"/>
      <c r="D10" s="530"/>
      <c r="E10" s="531"/>
      <c r="F10" s="532"/>
      <c r="G10" s="532"/>
      <c r="H10" s="533"/>
      <c r="I10" s="273">
        <f t="shared" si="0"/>
        <v>0</v>
      </c>
      <c r="J10" s="788"/>
    </row>
    <row r="11" spans="1:10" ht="20.100000000000001" customHeight="1" thickBot="1" x14ac:dyDescent="0.25">
      <c r="A11" s="272" t="s">
        <v>23</v>
      </c>
      <c r="B11" s="60" t="s">
        <v>69</v>
      </c>
      <c r="C11" s="529"/>
      <c r="D11" s="530"/>
      <c r="E11" s="531"/>
      <c r="F11" s="532"/>
      <c r="G11" s="532"/>
      <c r="H11" s="533"/>
      <c r="I11" s="273">
        <f t="shared" si="0"/>
        <v>0</v>
      </c>
      <c r="J11" s="788"/>
    </row>
    <row r="12" spans="1:10" ht="20.100000000000001" customHeight="1" thickBot="1" x14ac:dyDescent="0.25">
      <c r="A12" s="270" t="s">
        <v>24</v>
      </c>
      <c r="B12" s="271" t="s">
        <v>199</v>
      </c>
      <c r="C12" s="524"/>
      <c r="D12" s="525">
        <f>+D13</f>
        <v>0</v>
      </c>
      <c r="E12" s="526">
        <f>+E13</f>
        <v>0</v>
      </c>
      <c r="F12" s="527">
        <f>+F13</f>
        <v>0</v>
      </c>
      <c r="G12" s="527">
        <f>+G13</f>
        <v>0</v>
      </c>
      <c r="H12" s="528">
        <f>+H13</f>
        <v>0</v>
      </c>
      <c r="I12" s="59">
        <f t="shared" si="0"/>
        <v>0</v>
      </c>
      <c r="J12" s="788"/>
    </row>
    <row r="13" spans="1:10" ht="20.100000000000001" customHeight="1" thickBot="1" x14ac:dyDescent="0.25">
      <c r="A13" s="272" t="s">
        <v>25</v>
      </c>
      <c r="B13" s="60" t="s">
        <v>69</v>
      </c>
      <c r="C13" s="529"/>
      <c r="D13" s="530"/>
      <c r="E13" s="531"/>
      <c r="F13" s="532"/>
      <c r="G13" s="532"/>
      <c r="H13" s="533"/>
      <c r="I13" s="273">
        <f t="shared" si="0"/>
        <v>0</v>
      </c>
      <c r="J13" s="788"/>
    </row>
    <row r="14" spans="1:10" ht="20.100000000000001" customHeight="1" thickBot="1" x14ac:dyDescent="0.25">
      <c r="A14" s="270" t="s">
        <v>26</v>
      </c>
      <c r="B14" s="271" t="s">
        <v>200</v>
      </c>
      <c r="C14" s="524"/>
      <c r="D14" s="525">
        <f>+D15</f>
        <v>0</v>
      </c>
      <c r="E14" s="526">
        <f>+E15</f>
        <v>0</v>
      </c>
      <c r="F14" s="527">
        <f>+F15</f>
        <v>0</v>
      </c>
      <c r="G14" s="527">
        <f>+G15</f>
        <v>0</v>
      </c>
      <c r="H14" s="528">
        <f>+H15</f>
        <v>0</v>
      </c>
      <c r="I14" s="59">
        <f t="shared" si="0"/>
        <v>0</v>
      </c>
      <c r="J14" s="788"/>
    </row>
    <row r="15" spans="1:10" ht="20.100000000000001" customHeight="1" thickBot="1" x14ac:dyDescent="0.25">
      <c r="A15" s="274" t="s">
        <v>27</v>
      </c>
      <c r="B15" s="61" t="s">
        <v>69</v>
      </c>
      <c r="C15" s="534"/>
      <c r="D15" s="535"/>
      <c r="E15" s="536"/>
      <c r="F15" s="537"/>
      <c r="G15" s="537"/>
      <c r="H15" s="538"/>
      <c r="I15" s="275">
        <f t="shared" si="0"/>
        <v>0</v>
      </c>
      <c r="J15" s="788"/>
    </row>
    <row r="16" spans="1:10" ht="20.100000000000001" customHeight="1" thickBot="1" x14ac:dyDescent="0.25">
      <c r="A16" s="270" t="s">
        <v>28</v>
      </c>
      <c r="B16" s="276" t="s">
        <v>201</v>
      </c>
      <c r="C16" s="524"/>
      <c r="D16" s="525">
        <f>+D17</f>
        <v>0</v>
      </c>
      <c r="E16" s="526">
        <f>+E17</f>
        <v>0</v>
      </c>
      <c r="F16" s="527">
        <f>+F17</f>
        <v>0</v>
      </c>
      <c r="G16" s="527">
        <f>+G17</f>
        <v>0</v>
      </c>
      <c r="H16" s="528">
        <f>+H17</f>
        <v>0</v>
      </c>
      <c r="I16" s="59">
        <f t="shared" si="0"/>
        <v>0</v>
      </c>
      <c r="J16" s="788"/>
    </row>
    <row r="17" spans="1:10" ht="20.100000000000001" customHeight="1" thickBot="1" x14ac:dyDescent="0.25">
      <c r="A17" s="277" t="s">
        <v>29</v>
      </c>
      <c r="B17" s="62" t="s">
        <v>69</v>
      </c>
      <c r="C17" s="539"/>
      <c r="D17" s="540"/>
      <c r="E17" s="541"/>
      <c r="F17" s="542"/>
      <c r="G17" s="542"/>
      <c r="H17" s="543"/>
      <c r="I17" s="278">
        <f t="shared" si="0"/>
        <v>0</v>
      </c>
      <c r="J17" s="788"/>
    </row>
    <row r="18" spans="1:10" ht="20.100000000000001" customHeight="1" thickBot="1" x14ac:dyDescent="0.25">
      <c r="A18" s="790" t="s">
        <v>139</v>
      </c>
      <c r="B18" s="791"/>
      <c r="C18" s="544"/>
      <c r="D18" s="525">
        <f t="shared" ref="D18:I18" si="1">+D6+D9+D12+D14+D16</f>
        <v>0</v>
      </c>
      <c r="E18" s="526">
        <f t="shared" si="1"/>
        <v>0</v>
      </c>
      <c r="F18" s="527">
        <f t="shared" si="1"/>
        <v>0</v>
      </c>
      <c r="G18" s="527">
        <f t="shared" si="1"/>
        <v>0</v>
      </c>
      <c r="H18" s="528">
        <f t="shared" si="1"/>
        <v>0</v>
      </c>
      <c r="I18" s="59">
        <f t="shared" si="1"/>
        <v>0</v>
      </c>
      <c r="J18" s="788"/>
    </row>
  </sheetData>
  <mergeCells count="9">
    <mergeCell ref="J7:J18"/>
    <mergeCell ref="A1:I1"/>
    <mergeCell ref="A18:B18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1"/>
  <sheetViews>
    <sheetView zoomScaleNormal="100" workbookViewId="0">
      <selection activeCell="N8" sqref="N8"/>
    </sheetView>
  </sheetViews>
  <sheetFormatPr defaultRowHeight="12.75" x14ac:dyDescent="0.2"/>
  <cols>
    <col min="1" max="1" width="5.83203125" style="76" customWidth="1"/>
    <col min="2" max="2" width="54.83203125" style="3" customWidth="1"/>
    <col min="3" max="4" width="17.6640625" style="3" customWidth="1"/>
    <col min="5" max="16384" width="9.33203125" style="3"/>
  </cols>
  <sheetData>
    <row r="1" spans="1:4" ht="31.5" customHeight="1" x14ac:dyDescent="0.25">
      <c r="B1" s="800" t="s">
        <v>7</v>
      </c>
      <c r="C1" s="800"/>
      <c r="D1" s="800"/>
    </row>
    <row r="2" spans="1:4" s="64" customFormat="1" ht="16.5" thickBot="1" x14ac:dyDescent="0.3">
      <c r="A2" s="63"/>
      <c r="B2" s="373"/>
      <c r="D2" s="37">
        <f>'2. sz tájékoztató t'!I2</f>
        <v>0</v>
      </c>
    </row>
    <row r="3" spans="1:4" s="66" customFormat="1" ht="48" customHeight="1" thickBot="1" x14ac:dyDescent="0.25">
      <c r="A3" s="65" t="s">
        <v>16</v>
      </c>
      <c r="B3" s="187" t="s">
        <v>17</v>
      </c>
      <c r="C3" s="187" t="s">
        <v>70</v>
      </c>
      <c r="D3" s="188" t="s">
        <v>71</v>
      </c>
    </row>
    <row r="4" spans="1:4" s="66" customFormat="1" ht="14.1" customHeight="1" thickBot="1" x14ac:dyDescent="0.25">
      <c r="A4" s="29" t="s">
        <v>484</v>
      </c>
      <c r="B4" s="190" t="s">
        <v>485</v>
      </c>
      <c r="C4" s="190" t="s">
        <v>486</v>
      </c>
      <c r="D4" s="191" t="s">
        <v>488</v>
      </c>
    </row>
    <row r="5" spans="1:4" ht="18" customHeight="1" x14ac:dyDescent="0.2">
      <c r="A5" s="124" t="s">
        <v>18</v>
      </c>
      <c r="B5" s="192" t="s">
        <v>160</v>
      </c>
      <c r="C5" s="122"/>
      <c r="D5" s="67"/>
    </row>
    <row r="6" spans="1:4" ht="18" customHeight="1" x14ac:dyDescent="0.2">
      <c r="A6" s="68" t="s">
        <v>19</v>
      </c>
      <c r="B6" s="193" t="s">
        <v>161</v>
      </c>
      <c r="C6" s="123"/>
      <c r="D6" s="70"/>
    </row>
    <row r="7" spans="1:4" ht="18" customHeight="1" x14ac:dyDescent="0.2">
      <c r="A7" s="68" t="s">
        <v>20</v>
      </c>
      <c r="B7" s="193" t="s">
        <v>119</v>
      </c>
      <c r="C7" s="123"/>
      <c r="D7" s="70"/>
    </row>
    <row r="8" spans="1:4" ht="18" customHeight="1" x14ac:dyDescent="0.2">
      <c r="A8" s="68" t="s">
        <v>21</v>
      </c>
      <c r="B8" s="193" t="s">
        <v>120</v>
      </c>
      <c r="C8" s="123"/>
      <c r="D8" s="70"/>
    </row>
    <row r="9" spans="1:4" ht="18" customHeight="1" x14ac:dyDescent="0.2">
      <c r="A9" s="68" t="s">
        <v>22</v>
      </c>
      <c r="B9" s="193" t="s">
        <v>153</v>
      </c>
      <c r="C9" s="710">
        <f>C10+C11+C12+C13+C14+C15</f>
        <v>5520</v>
      </c>
      <c r="D9" s="711">
        <f>D10+D11+D12+D13+D14+D15</f>
        <v>3900</v>
      </c>
    </row>
    <row r="10" spans="1:4" ht="18" customHeight="1" x14ac:dyDescent="0.2">
      <c r="A10" s="68" t="s">
        <v>23</v>
      </c>
      <c r="B10" s="193" t="s">
        <v>154</v>
      </c>
      <c r="C10" s="710"/>
      <c r="D10" s="711"/>
    </row>
    <row r="11" spans="1:4" ht="18" customHeight="1" x14ac:dyDescent="0.2">
      <c r="A11" s="68" t="s">
        <v>24</v>
      </c>
      <c r="B11" s="194" t="s">
        <v>155</v>
      </c>
      <c r="C11" s="710"/>
      <c r="D11" s="711"/>
    </row>
    <row r="12" spans="1:4" ht="18" customHeight="1" x14ac:dyDescent="0.2">
      <c r="A12" s="68" t="s">
        <v>26</v>
      </c>
      <c r="B12" s="194" t="s">
        <v>156</v>
      </c>
      <c r="C12" s="710">
        <v>920</v>
      </c>
      <c r="D12" s="711">
        <v>800</v>
      </c>
    </row>
    <row r="13" spans="1:4" ht="18" customHeight="1" x14ac:dyDescent="0.2">
      <c r="A13" s="68" t="s">
        <v>27</v>
      </c>
      <c r="B13" s="194" t="s">
        <v>157</v>
      </c>
      <c r="C13" s="710"/>
      <c r="D13" s="711"/>
    </row>
    <row r="14" spans="1:4" ht="18" customHeight="1" x14ac:dyDescent="0.2">
      <c r="A14" s="68" t="s">
        <v>28</v>
      </c>
      <c r="B14" s="194" t="s">
        <v>158</v>
      </c>
      <c r="C14" s="710"/>
      <c r="D14" s="711"/>
    </row>
    <row r="15" spans="1:4" ht="22.5" customHeight="1" x14ac:dyDescent="0.2">
      <c r="A15" s="68" t="s">
        <v>29</v>
      </c>
      <c r="B15" s="194" t="s">
        <v>159</v>
      </c>
      <c r="C15" s="710">
        <v>4600</v>
      </c>
      <c r="D15" s="711">
        <v>3100</v>
      </c>
    </row>
    <row r="16" spans="1:4" ht="18" customHeight="1" x14ac:dyDescent="0.2">
      <c r="A16" s="68" t="s">
        <v>30</v>
      </c>
      <c r="B16" s="193" t="s">
        <v>121</v>
      </c>
      <c r="C16" s="710">
        <v>1200</v>
      </c>
      <c r="D16" s="711">
        <v>980</v>
      </c>
    </row>
    <row r="17" spans="1:4" ht="18" customHeight="1" x14ac:dyDescent="0.2">
      <c r="A17" s="68" t="s">
        <v>31</v>
      </c>
      <c r="B17" s="193" t="s">
        <v>9</v>
      </c>
      <c r="C17" s="710">
        <v>1000</v>
      </c>
      <c r="D17" s="711">
        <v>700</v>
      </c>
    </row>
    <row r="18" spans="1:4" ht="18" customHeight="1" x14ac:dyDescent="0.2">
      <c r="A18" s="68" t="s">
        <v>32</v>
      </c>
      <c r="B18" s="193" t="s">
        <v>8</v>
      </c>
      <c r="C18" s="710">
        <v>800</v>
      </c>
      <c r="D18" s="711">
        <v>500</v>
      </c>
    </row>
    <row r="19" spans="1:4" ht="18" customHeight="1" x14ac:dyDescent="0.2">
      <c r="A19" s="68" t="s">
        <v>33</v>
      </c>
      <c r="B19" s="193" t="s">
        <v>122</v>
      </c>
      <c r="C19" s="123"/>
      <c r="D19" s="70"/>
    </row>
    <row r="20" spans="1:4" ht="18" customHeight="1" x14ac:dyDescent="0.2">
      <c r="A20" s="68" t="s">
        <v>34</v>
      </c>
      <c r="B20" s="193" t="s">
        <v>123</v>
      </c>
      <c r="C20" s="123"/>
      <c r="D20" s="70"/>
    </row>
    <row r="21" spans="1:4" ht="18" customHeight="1" x14ac:dyDescent="0.2">
      <c r="A21" s="68" t="s">
        <v>35</v>
      </c>
      <c r="B21" s="114"/>
      <c r="C21" s="69"/>
      <c r="D21" s="70"/>
    </row>
    <row r="22" spans="1:4" ht="18" customHeight="1" x14ac:dyDescent="0.2">
      <c r="A22" s="68" t="s">
        <v>36</v>
      </c>
      <c r="B22" s="71"/>
      <c r="C22" s="69"/>
      <c r="D22" s="70"/>
    </row>
    <row r="23" spans="1:4" ht="18" customHeight="1" x14ac:dyDescent="0.2">
      <c r="A23" s="68" t="s">
        <v>37</v>
      </c>
      <c r="B23" s="71"/>
      <c r="C23" s="69"/>
      <c r="D23" s="70"/>
    </row>
    <row r="24" spans="1:4" ht="18" customHeight="1" x14ac:dyDescent="0.2">
      <c r="A24" s="68" t="s">
        <v>38</v>
      </c>
      <c r="B24" s="71"/>
      <c r="C24" s="69"/>
      <c r="D24" s="70"/>
    </row>
    <row r="25" spans="1:4" ht="18" customHeight="1" x14ac:dyDescent="0.2">
      <c r="A25" s="68" t="s">
        <v>39</v>
      </c>
      <c r="B25" s="71"/>
      <c r="C25" s="69"/>
      <c r="D25" s="70"/>
    </row>
    <row r="26" spans="1:4" ht="18" customHeight="1" x14ac:dyDescent="0.2">
      <c r="A26" s="68" t="s">
        <v>40</v>
      </c>
      <c r="B26" s="71"/>
      <c r="C26" s="69"/>
      <c r="D26" s="70"/>
    </row>
    <row r="27" spans="1:4" ht="18" customHeight="1" x14ac:dyDescent="0.2">
      <c r="A27" s="68" t="s">
        <v>41</v>
      </c>
      <c r="B27" s="71"/>
      <c r="C27" s="69"/>
      <c r="D27" s="70"/>
    </row>
    <row r="28" spans="1:4" ht="18" customHeight="1" x14ac:dyDescent="0.2">
      <c r="A28" s="68" t="s">
        <v>42</v>
      </c>
      <c r="B28" s="71"/>
      <c r="C28" s="69"/>
      <c r="D28" s="70"/>
    </row>
    <row r="29" spans="1:4" ht="18" customHeight="1" thickBot="1" x14ac:dyDescent="0.25">
      <c r="A29" s="125" t="s">
        <v>43</v>
      </c>
      <c r="B29" s="72"/>
      <c r="C29" s="73"/>
      <c r="D29" s="74"/>
    </row>
    <row r="30" spans="1:4" ht="18" customHeight="1" thickBot="1" x14ac:dyDescent="0.25">
      <c r="A30" s="30" t="s">
        <v>44</v>
      </c>
      <c r="B30" s="198" t="s">
        <v>52</v>
      </c>
      <c r="C30" s="199">
        <f>+C5+C6+C7+C8+C9+C16+C17+C18+C19+C20+C21+C22+C23+C24+C25+C26+C27+C28+C29</f>
        <v>8520</v>
      </c>
      <c r="D30" s="200">
        <f>+D5+D6+D7+D8+D9+D16+D17+D18+D19+D20+D21+D22+D23+D24+D25+D26+D27+D28+D29</f>
        <v>6080</v>
      </c>
    </row>
    <row r="31" spans="1:4" ht="8.25" customHeight="1" x14ac:dyDescent="0.2">
      <c r="A31" s="75"/>
      <c r="B31" s="799"/>
      <c r="C31" s="799"/>
      <c r="D31" s="799"/>
    </row>
  </sheetData>
  <mergeCells count="2">
    <mergeCell ref="B31:D31"/>
    <mergeCell ref="B1:D1"/>
  </mergeCells>
  <phoneticPr fontId="30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>
    <oddHeader>&amp;R&amp;"Times New Roman CE,Dőlt"&amp;11 &amp;"Times New Roman CE,Félkövér dőlt"3. tájékoztató tábla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92D050"/>
  </sheetPr>
  <dimension ref="A1:O81"/>
  <sheetViews>
    <sheetView topLeftCell="A2" zoomScale="110" zoomScaleNormal="110" workbookViewId="0">
      <selection activeCell="S24" sqref="S24"/>
    </sheetView>
  </sheetViews>
  <sheetFormatPr defaultRowHeight="15.75" x14ac:dyDescent="0.25"/>
  <cols>
    <col min="1" max="1" width="4.83203125" style="92" customWidth="1"/>
    <col min="2" max="2" width="31.1640625" style="105" customWidth="1"/>
    <col min="3" max="4" width="9" style="105" customWidth="1"/>
    <col min="5" max="5" width="9.5" style="105" customWidth="1"/>
    <col min="6" max="6" width="8.83203125" style="105" customWidth="1"/>
    <col min="7" max="7" width="8.6640625" style="105" customWidth="1"/>
    <col min="8" max="8" width="8.83203125" style="105" customWidth="1"/>
    <col min="9" max="9" width="8.1640625" style="105" customWidth="1"/>
    <col min="10" max="14" width="9.5" style="105" customWidth="1"/>
    <col min="15" max="15" width="12.6640625" style="92" customWidth="1"/>
    <col min="16" max="16384" width="9.33203125" style="105"/>
  </cols>
  <sheetData>
    <row r="1" spans="1:15" ht="31.5" customHeight="1" x14ac:dyDescent="0.25">
      <c r="A1" s="804" t="str">
        <f>+CONCATENATE("Előirányzat-felhasználási terv",CHAR(10),LEFT(ÖSSZEFÜGGÉSEK!A5,4),". évre")</f>
        <v>Előirányzat-felhasználási terv
2017. évre</v>
      </c>
      <c r="B1" s="805"/>
      <c r="C1" s="805"/>
      <c r="D1" s="805"/>
      <c r="E1" s="805"/>
      <c r="F1" s="805"/>
      <c r="G1" s="805"/>
      <c r="H1" s="805"/>
      <c r="I1" s="805"/>
      <c r="J1" s="805"/>
      <c r="K1" s="805"/>
      <c r="L1" s="805"/>
      <c r="M1" s="805"/>
      <c r="N1" s="805"/>
      <c r="O1" s="805"/>
    </row>
    <row r="2" spans="1:15" ht="16.5" thickBot="1" x14ac:dyDescent="0.3">
      <c r="O2" s="4">
        <f>'3. sz tájékoztató t.'!D2</f>
        <v>0</v>
      </c>
    </row>
    <row r="3" spans="1:15" s="92" customFormat="1" ht="26.1" customHeight="1" thickBot="1" x14ac:dyDescent="0.3">
      <c r="A3" s="89" t="s">
        <v>16</v>
      </c>
      <c r="B3" s="90" t="s">
        <v>60</v>
      </c>
      <c r="C3" s="90" t="s">
        <v>72</v>
      </c>
      <c r="D3" s="90" t="s">
        <v>73</v>
      </c>
      <c r="E3" s="90" t="s">
        <v>74</v>
      </c>
      <c r="F3" s="90" t="s">
        <v>75</v>
      </c>
      <c r="G3" s="90" t="s">
        <v>76</v>
      </c>
      <c r="H3" s="90" t="s">
        <v>77</v>
      </c>
      <c r="I3" s="90" t="s">
        <v>78</v>
      </c>
      <c r="J3" s="90" t="s">
        <v>79</v>
      </c>
      <c r="K3" s="90" t="s">
        <v>80</v>
      </c>
      <c r="L3" s="90" t="s">
        <v>81</v>
      </c>
      <c r="M3" s="90" t="s">
        <v>82</v>
      </c>
      <c r="N3" s="90" t="s">
        <v>83</v>
      </c>
      <c r="O3" s="91" t="s">
        <v>52</v>
      </c>
    </row>
    <row r="4" spans="1:15" s="94" customFormat="1" ht="15" customHeight="1" thickBot="1" x14ac:dyDescent="0.25">
      <c r="A4" s="93" t="s">
        <v>18</v>
      </c>
      <c r="B4" s="801" t="s">
        <v>55</v>
      </c>
      <c r="C4" s="802"/>
      <c r="D4" s="802"/>
      <c r="E4" s="802"/>
      <c r="F4" s="802"/>
      <c r="G4" s="802"/>
      <c r="H4" s="802"/>
      <c r="I4" s="802"/>
      <c r="J4" s="802"/>
      <c r="K4" s="802"/>
      <c r="L4" s="802"/>
      <c r="M4" s="802"/>
      <c r="N4" s="802"/>
      <c r="O4" s="803"/>
    </row>
    <row r="5" spans="1:15" s="94" customFormat="1" ht="22.5" x14ac:dyDescent="0.2">
      <c r="A5" s="95" t="s">
        <v>19</v>
      </c>
      <c r="B5" s="474" t="s">
        <v>371</v>
      </c>
      <c r="C5" s="545"/>
      <c r="D5" s="545"/>
      <c r="E5" s="545"/>
      <c r="F5" s="545"/>
      <c r="G5" s="545"/>
      <c r="H5" s="545"/>
      <c r="I5" s="545"/>
      <c r="J5" s="545"/>
      <c r="K5" s="545"/>
      <c r="L5" s="545"/>
      <c r="M5" s="545"/>
      <c r="N5" s="545"/>
      <c r="O5" s="96">
        <f t="shared" ref="O5:O25" si="0">SUM(C5:N5)</f>
        <v>0</v>
      </c>
    </row>
    <row r="6" spans="1:15" s="99" customFormat="1" ht="22.5" x14ac:dyDescent="0.2">
      <c r="A6" s="97" t="s">
        <v>20</v>
      </c>
      <c r="B6" s="281" t="s">
        <v>415</v>
      </c>
      <c r="C6" s="546"/>
      <c r="D6" s="546"/>
      <c r="E6" s="546"/>
      <c r="F6" s="546"/>
      <c r="G6" s="546"/>
      <c r="H6" s="546"/>
      <c r="I6" s="546"/>
      <c r="J6" s="546"/>
      <c r="K6" s="546"/>
      <c r="L6" s="546"/>
      <c r="M6" s="546"/>
      <c r="N6" s="546"/>
      <c r="O6" s="98">
        <f t="shared" si="0"/>
        <v>0</v>
      </c>
    </row>
    <row r="7" spans="1:15" s="99" customFormat="1" ht="22.5" x14ac:dyDescent="0.2">
      <c r="A7" s="97" t="s">
        <v>21</v>
      </c>
      <c r="B7" s="280" t="s">
        <v>416</v>
      </c>
      <c r="C7" s="547"/>
      <c r="D7" s="547"/>
      <c r="E7" s="547"/>
      <c r="F7" s="547"/>
      <c r="G7" s="547"/>
      <c r="H7" s="547"/>
      <c r="I7" s="547"/>
      <c r="J7" s="547"/>
      <c r="K7" s="547"/>
      <c r="L7" s="547"/>
      <c r="M7" s="547"/>
      <c r="N7" s="547"/>
      <c r="O7" s="100">
        <f t="shared" si="0"/>
        <v>0</v>
      </c>
    </row>
    <row r="8" spans="1:15" s="99" customFormat="1" ht="14.1" customHeight="1" x14ac:dyDescent="0.2">
      <c r="A8" s="97" t="s">
        <v>22</v>
      </c>
      <c r="B8" s="279" t="s">
        <v>167</v>
      </c>
      <c r="C8" s="546"/>
      <c r="D8" s="546"/>
      <c r="E8" s="546"/>
      <c r="F8" s="546"/>
      <c r="G8" s="546"/>
      <c r="H8" s="546"/>
      <c r="I8" s="546"/>
      <c r="J8" s="546"/>
      <c r="K8" s="546"/>
      <c r="L8" s="546"/>
      <c r="M8" s="546"/>
      <c r="N8" s="546"/>
      <c r="O8" s="98">
        <f t="shared" si="0"/>
        <v>0</v>
      </c>
    </row>
    <row r="9" spans="1:15" s="99" customFormat="1" ht="14.1" customHeight="1" x14ac:dyDescent="0.2">
      <c r="A9" s="97" t="s">
        <v>23</v>
      </c>
      <c r="B9" s="279" t="s">
        <v>417</v>
      </c>
      <c r="C9" s="546"/>
      <c r="D9" s="546"/>
      <c r="E9" s="546"/>
      <c r="F9" s="546"/>
      <c r="G9" s="546"/>
      <c r="H9" s="546"/>
      <c r="I9" s="546"/>
      <c r="J9" s="546"/>
      <c r="K9" s="546"/>
      <c r="L9" s="546"/>
      <c r="M9" s="546"/>
      <c r="N9" s="546"/>
      <c r="O9" s="98">
        <f t="shared" si="0"/>
        <v>0</v>
      </c>
    </row>
    <row r="10" spans="1:15" s="99" customFormat="1" ht="14.1" customHeight="1" x14ac:dyDescent="0.2">
      <c r="A10" s="97" t="s">
        <v>24</v>
      </c>
      <c r="B10" s="279" t="s">
        <v>10</v>
      </c>
      <c r="C10" s="546"/>
      <c r="D10" s="546"/>
      <c r="E10" s="546"/>
      <c r="F10" s="546"/>
      <c r="G10" s="546"/>
      <c r="H10" s="546"/>
      <c r="I10" s="546"/>
      <c r="J10" s="546"/>
      <c r="K10" s="546"/>
      <c r="L10" s="546"/>
      <c r="M10" s="546"/>
      <c r="N10" s="546"/>
      <c r="O10" s="98">
        <f t="shared" si="0"/>
        <v>0</v>
      </c>
    </row>
    <row r="11" spans="1:15" s="99" customFormat="1" ht="14.1" customHeight="1" x14ac:dyDescent="0.2">
      <c r="A11" s="97" t="s">
        <v>25</v>
      </c>
      <c r="B11" s="279" t="s">
        <v>373</v>
      </c>
      <c r="C11" s="546"/>
      <c r="D11" s="546"/>
      <c r="E11" s="546"/>
      <c r="F11" s="546"/>
      <c r="G11" s="546"/>
      <c r="H11" s="546"/>
      <c r="I11" s="546"/>
      <c r="J11" s="546"/>
      <c r="K11" s="546"/>
      <c r="L11" s="546"/>
      <c r="M11" s="546"/>
      <c r="N11" s="546"/>
      <c r="O11" s="98">
        <f t="shared" si="0"/>
        <v>0</v>
      </c>
    </row>
    <row r="12" spans="1:15" s="99" customFormat="1" ht="22.5" x14ac:dyDescent="0.2">
      <c r="A12" s="97" t="s">
        <v>26</v>
      </c>
      <c r="B12" s="281" t="s">
        <v>405</v>
      </c>
      <c r="C12" s="546"/>
      <c r="D12" s="546"/>
      <c r="E12" s="546"/>
      <c r="F12" s="546"/>
      <c r="G12" s="546"/>
      <c r="H12" s="546"/>
      <c r="I12" s="546"/>
      <c r="J12" s="546"/>
      <c r="K12" s="546"/>
      <c r="L12" s="546"/>
      <c r="M12" s="546"/>
      <c r="N12" s="546"/>
      <c r="O12" s="98">
        <f t="shared" si="0"/>
        <v>0</v>
      </c>
    </row>
    <row r="13" spans="1:15" s="99" customFormat="1" ht="14.1" customHeight="1" thickBot="1" x14ac:dyDescent="0.25">
      <c r="A13" s="97" t="s">
        <v>27</v>
      </c>
      <c r="B13" s="279" t="s">
        <v>11</v>
      </c>
      <c r="C13" s="546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98">
        <f t="shared" si="0"/>
        <v>0</v>
      </c>
    </row>
    <row r="14" spans="1:15" s="94" customFormat="1" ht="15.95" customHeight="1" thickBot="1" x14ac:dyDescent="0.25">
      <c r="A14" s="93" t="s">
        <v>28</v>
      </c>
      <c r="B14" s="31" t="s">
        <v>108</v>
      </c>
      <c r="C14" s="548">
        <f t="shared" ref="C14:N14" si="1">SUM(C5:C13)</f>
        <v>0</v>
      </c>
      <c r="D14" s="548">
        <f t="shared" si="1"/>
        <v>0</v>
      </c>
      <c r="E14" s="548">
        <f t="shared" si="1"/>
        <v>0</v>
      </c>
      <c r="F14" s="548">
        <f t="shared" si="1"/>
        <v>0</v>
      </c>
      <c r="G14" s="548">
        <f t="shared" si="1"/>
        <v>0</v>
      </c>
      <c r="H14" s="548">
        <f t="shared" si="1"/>
        <v>0</v>
      </c>
      <c r="I14" s="548">
        <f t="shared" si="1"/>
        <v>0</v>
      </c>
      <c r="J14" s="548">
        <f t="shared" si="1"/>
        <v>0</v>
      </c>
      <c r="K14" s="548">
        <f t="shared" si="1"/>
        <v>0</v>
      </c>
      <c r="L14" s="548">
        <f t="shared" si="1"/>
        <v>0</v>
      </c>
      <c r="M14" s="548">
        <f t="shared" si="1"/>
        <v>0</v>
      </c>
      <c r="N14" s="548">
        <f t="shared" si="1"/>
        <v>0</v>
      </c>
      <c r="O14" s="101">
        <f>SUM(C14:N14)</f>
        <v>0</v>
      </c>
    </row>
    <row r="15" spans="1:15" s="94" customFormat="1" ht="15" customHeight="1" thickBot="1" x14ac:dyDescent="0.25">
      <c r="A15" s="93" t="s">
        <v>29</v>
      </c>
      <c r="B15" s="801" t="s">
        <v>56</v>
      </c>
      <c r="C15" s="802"/>
      <c r="D15" s="802"/>
      <c r="E15" s="802"/>
      <c r="F15" s="802"/>
      <c r="G15" s="802"/>
      <c r="H15" s="802"/>
      <c r="I15" s="802"/>
      <c r="J15" s="802"/>
      <c r="K15" s="802"/>
      <c r="L15" s="802"/>
      <c r="M15" s="802"/>
      <c r="N15" s="802"/>
      <c r="O15" s="803"/>
    </row>
    <row r="16" spans="1:15" s="99" customFormat="1" ht="14.1" customHeight="1" x14ac:dyDescent="0.2">
      <c r="A16" s="102" t="s">
        <v>30</v>
      </c>
      <c r="B16" s="282" t="s">
        <v>61</v>
      </c>
      <c r="C16" s="547"/>
      <c r="D16" s="547"/>
      <c r="E16" s="547"/>
      <c r="F16" s="547"/>
      <c r="G16" s="547"/>
      <c r="H16" s="547"/>
      <c r="I16" s="547"/>
      <c r="J16" s="547"/>
      <c r="K16" s="547"/>
      <c r="L16" s="547"/>
      <c r="M16" s="547"/>
      <c r="N16" s="547"/>
      <c r="O16" s="100">
        <f t="shared" si="0"/>
        <v>0</v>
      </c>
    </row>
    <row r="17" spans="1:15" s="99" customFormat="1" ht="27" customHeight="1" x14ac:dyDescent="0.2">
      <c r="A17" s="97" t="s">
        <v>31</v>
      </c>
      <c r="B17" s="281" t="s">
        <v>176</v>
      </c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  <c r="N17" s="546"/>
      <c r="O17" s="98">
        <f t="shared" si="0"/>
        <v>0</v>
      </c>
    </row>
    <row r="18" spans="1:15" s="99" customFormat="1" ht="14.1" customHeight="1" x14ac:dyDescent="0.2">
      <c r="A18" s="97" t="s">
        <v>32</v>
      </c>
      <c r="B18" s="279" t="s">
        <v>133</v>
      </c>
      <c r="C18" s="546"/>
      <c r="D18" s="546"/>
      <c r="E18" s="546"/>
      <c r="F18" s="546"/>
      <c r="G18" s="546"/>
      <c r="H18" s="546"/>
      <c r="I18" s="546"/>
      <c r="J18" s="546"/>
      <c r="K18" s="546"/>
      <c r="L18" s="546"/>
      <c r="M18" s="546"/>
      <c r="N18" s="546"/>
      <c r="O18" s="98">
        <f t="shared" si="0"/>
        <v>0</v>
      </c>
    </row>
    <row r="19" spans="1:15" s="99" customFormat="1" ht="14.1" customHeight="1" x14ac:dyDescent="0.2">
      <c r="A19" s="97" t="s">
        <v>33</v>
      </c>
      <c r="B19" s="279" t="s">
        <v>177</v>
      </c>
      <c r="C19" s="546"/>
      <c r="D19" s="546"/>
      <c r="E19" s="546"/>
      <c r="F19" s="546"/>
      <c r="G19" s="546"/>
      <c r="H19" s="546"/>
      <c r="I19" s="546"/>
      <c r="J19" s="546"/>
      <c r="K19" s="546"/>
      <c r="L19" s="546"/>
      <c r="M19" s="546"/>
      <c r="N19" s="546"/>
      <c r="O19" s="98">
        <f t="shared" si="0"/>
        <v>0</v>
      </c>
    </row>
    <row r="20" spans="1:15" s="99" customFormat="1" ht="14.1" customHeight="1" x14ac:dyDescent="0.2">
      <c r="A20" s="97" t="s">
        <v>34</v>
      </c>
      <c r="B20" s="279" t="s">
        <v>12</v>
      </c>
      <c r="C20" s="546"/>
      <c r="D20" s="546"/>
      <c r="E20" s="546"/>
      <c r="F20" s="546"/>
      <c r="G20" s="546"/>
      <c r="H20" s="546"/>
      <c r="I20" s="546"/>
      <c r="J20" s="546"/>
      <c r="K20" s="546"/>
      <c r="L20" s="546"/>
      <c r="M20" s="546"/>
      <c r="N20" s="546"/>
      <c r="O20" s="98">
        <f t="shared" si="0"/>
        <v>0</v>
      </c>
    </row>
    <row r="21" spans="1:15" s="99" customFormat="1" ht="14.1" customHeight="1" x14ac:dyDescent="0.2">
      <c r="A21" s="97" t="s">
        <v>35</v>
      </c>
      <c r="B21" s="279" t="s">
        <v>223</v>
      </c>
      <c r="C21" s="546"/>
      <c r="D21" s="546"/>
      <c r="E21" s="546"/>
      <c r="F21" s="546"/>
      <c r="G21" s="546"/>
      <c r="H21" s="546"/>
      <c r="I21" s="546"/>
      <c r="J21" s="546"/>
      <c r="K21" s="546"/>
      <c r="L21" s="546"/>
      <c r="M21" s="546"/>
      <c r="N21" s="546"/>
      <c r="O21" s="98">
        <f t="shared" si="0"/>
        <v>0</v>
      </c>
    </row>
    <row r="22" spans="1:15" s="99" customFormat="1" x14ac:dyDescent="0.2">
      <c r="A22" s="97" t="s">
        <v>36</v>
      </c>
      <c r="B22" s="281" t="s">
        <v>180</v>
      </c>
      <c r="C22" s="546"/>
      <c r="D22" s="546"/>
      <c r="E22" s="546"/>
      <c r="F22" s="546"/>
      <c r="G22" s="546"/>
      <c r="H22" s="546"/>
      <c r="I22" s="546"/>
      <c r="J22" s="546"/>
      <c r="K22" s="546"/>
      <c r="L22" s="546"/>
      <c r="M22" s="546"/>
      <c r="N22" s="546"/>
      <c r="O22" s="98">
        <f t="shared" si="0"/>
        <v>0</v>
      </c>
    </row>
    <row r="23" spans="1:15" s="99" customFormat="1" ht="14.1" customHeight="1" x14ac:dyDescent="0.2">
      <c r="A23" s="97" t="s">
        <v>37</v>
      </c>
      <c r="B23" s="279" t="s">
        <v>225</v>
      </c>
      <c r="C23" s="546"/>
      <c r="D23" s="546"/>
      <c r="E23" s="546"/>
      <c r="F23" s="546"/>
      <c r="G23" s="546"/>
      <c r="H23" s="546"/>
      <c r="I23" s="546"/>
      <c r="J23" s="546"/>
      <c r="K23" s="546"/>
      <c r="L23" s="546"/>
      <c r="M23" s="546"/>
      <c r="N23" s="546"/>
      <c r="O23" s="98">
        <f t="shared" si="0"/>
        <v>0</v>
      </c>
    </row>
    <row r="24" spans="1:15" s="99" customFormat="1" ht="14.1" customHeight="1" thickBot="1" x14ac:dyDescent="0.25">
      <c r="A24" s="97" t="s">
        <v>38</v>
      </c>
      <c r="B24" s="279" t="s">
        <v>13</v>
      </c>
      <c r="C24" s="546"/>
      <c r="D24" s="546"/>
      <c r="E24" s="546"/>
      <c r="F24" s="546"/>
      <c r="G24" s="546"/>
      <c r="H24" s="546"/>
      <c r="I24" s="546"/>
      <c r="J24" s="546"/>
      <c r="K24" s="546"/>
      <c r="L24" s="546"/>
      <c r="M24" s="546"/>
      <c r="N24" s="546"/>
      <c r="O24" s="98">
        <f t="shared" si="0"/>
        <v>0</v>
      </c>
    </row>
    <row r="25" spans="1:15" s="94" customFormat="1" ht="15.95" customHeight="1" thickBot="1" x14ac:dyDescent="0.25">
      <c r="A25" s="103" t="s">
        <v>39</v>
      </c>
      <c r="B25" s="31" t="s">
        <v>109</v>
      </c>
      <c r="C25" s="548">
        <f t="shared" ref="C25:N25" si="2">SUM(C16:C24)</f>
        <v>0</v>
      </c>
      <c r="D25" s="548">
        <f t="shared" si="2"/>
        <v>0</v>
      </c>
      <c r="E25" s="548">
        <f t="shared" si="2"/>
        <v>0</v>
      </c>
      <c r="F25" s="548">
        <f t="shared" si="2"/>
        <v>0</v>
      </c>
      <c r="G25" s="548">
        <f t="shared" si="2"/>
        <v>0</v>
      </c>
      <c r="H25" s="548">
        <f t="shared" si="2"/>
        <v>0</v>
      </c>
      <c r="I25" s="548">
        <f t="shared" si="2"/>
        <v>0</v>
      </c>
      <c r="J25" s="548">
        <f t="shared" si="2"/>
        <v>0</v>
      </c>
      <c r="K25" s="548">
        <f t="shared" si="2"/>
        <v>0</v>
      </c>
      <c r="L25" s="548">
        <f t="shared" si="2"/>
        <v>0</v>
      </c>
      <c r="M25" s="548">
        <f t="shared" si="2"/>
        <v>0</v>
      </c>
      <c r="N25" s="548">
        <f t="shared" si="2"/>
        <v>0</v>
      </c>
      <c r="O25" s="101">
        <f t="shared" si="0"/>
        <v>0</v>
      </c>
    </row>
    <row r="26" spans="1:15" ht="16.5" thickBot="1" x14ac:dyDescent="0.3">
      <c r="A26" s="103" t="s">
        <v>40</v>
      </c>
      <c r="B26" s="283" t="s">
        <v>110</v>
      </c>
      <c r="C26" s="549">
        <f t="shared" ref="C26:O26" si="3">C14-C25</f>
        <v>0</v>
      </c>
      <c r="D26" s="549">
        <f t="shared" si="3"/>
        <v>0</v>
      </c>
      <c r="E26" s="549">
        <f t="shared" si="3"/>
        <v>0</v>
      </c>
      <c r="F26" s="549">
        <f t="shared" si="3"/>
        <v>0</v>
      </c>
      <c r="G26" s="549">
        <f t="shared" si="3"/>
        <v>0</v>
      </c>
      <c r="H26" s="549">
        <f t="shared" si="3"/>
        <v>0</v>
      </c>
      <c r="I26" s="549">
        <f t="shared" si="3"/>
        <v>0</v>
      </c>
      <c r="J26" s="549">
        <f t="shared" si="3"/>
        <v>0</v>
      </c>
      <c r="K26" s="549">
        <f t="shared" si="3"/>
        <v>0</v>
      </c>
      <c r="L26" s="549">
        <f t="shared" si="3"/>
        <v>0</v>
      </c>
      <c r="M26" s="549">
        <f t="shared" si="3"/>
        <v>0</v>
      </c>
      <c r="N26" s="549">
        <f t="shared" si="3"/>
        <v>0</v>
      </c>
      <c r="O26" s="104">
        <f t="shared" si="3"/>
        <v>0</v>
      </c>
    </row>
    <row r="27" spans="1:15" x14ac:dyDescent="0.25">
      <c r="A27" s="106"/>
    </row>
    <row r="28" spans="1:15" x14ac:dyDescent="0.25">
      <c r="B28" s="107"/>
      <c r="C28" s="108"/>
      <c r="D28" s="108"/>
      <c r="O28" s="105"/>
    </row>
    <row r="29" spans="1:15" x14ac:dyDescent="0.25">
      <c r="O29" s="105"/>
    </row>
    <row r="30" spans="1:15" x14ac:dyDescent="0.25">
      <c r="O30" s="105"/>
    </row>
    <row r="31" spans="1:15" x14ac:dyDescent="0.25">
      <c r="O31" s="105"/>
    </row>
    <row r="32" spans="1:15" x14ac:dyDescent="0.25">
      <c r="O32" s="105"/>
    </row>
    <row r="33" spans="15:15" x14ac:dyDescent="0.25">
      <c r="O33" s="105"/>
    </row>
    <row r="34" spans="15:15" x14ac:dyDescent="0.25">
      <c r="O34" s="105"/>
    </row>
    <row r="35" spans="15:15" x14ac:dyDescent="0.25">
      <c r="O35" s="105"/>
    </row>
    <row r="36" spans="15:15" x14ac:dyDescent="0.25">
      <c r="O36" s="105"/>
    </row>
    <row r="37" spans="15:15" x14ac:dyDescent="0.25">
      <c r="O37" s="105"/>
    </row>
    <row r="38" spans="15:15" x14ac:dyDescent="0.25">
      <c r="O38" s="105"/>
    </row>
    <row r="39" spans="15:15" x14ac:dyDescent="0.25">
      <c r="O39" s="105"/>
    </row>
    <row r="40" spans="15:15" x14ac:dyDescent="0.25">
      <c r="O40" s="105"/>
    </row>
    <row r="41" spans="15:15" x14ac:dyDescent="0.25">
      <c r="O41" s="105"/>
    </row>
    <row r="42" spans="15:15" x14ac:dyDescent="0.25">
      <c r="O42" s="105"/>
    </row>
    <row r="43" spans="15:15" x14ac:dyDescent="0.25">
      <c r="O43" s="105"/>
    </row>
    <row r="44" spans="15:15" x14ac:dyDescent="0.25">
      <c r="O44" s="105"/>
    </row>
    <row r="45" spans="15:15" x14ac:dyDescent="0.25">
      <c r="O45" s="105"/>
    </row>
    <row r="46" spans="15:15" x14ac:dyDescent="0.25">
      <c r="O46" s="105"/>
    </row>
    <row r="47" spans="15:15" x14ac:dyDescent="0.25">
      <c r="O47" s="105"/>
    </row>
    <row r="48" spans="15:15" x14ac:dyDescent="0.25">
      <c r="O48" s="105"/>
    </row>
    <row r="49" spans="15:15" x14ac:dyDescent="0.25">
      <c r="O49" s="105"/>
    </row>
    <row r="50" spans="15:15" x14ac:dyDescent="0.25">
      <c r="O50" s="105"/>
    </row>
    <row r="51" spans="15:15" x14ac:dyDescent="0.25">
      <c r="O51" s="105"/>
    </row>
    <row r="52" spans="15:15" x14ac:dyDescent="0.25">
      <c r="O52" s="105"/>
    </row>
    <row r="53" spans="15:15" x14ac:dyDescent="0.25">
      <c r="O53" s="105"/>
    </row>
    <row r="54" spans="15:15" x14ac:dyDescent="0.25">
      <c r="O54" s="105"/>
    </row>
    <row r="55" spans="15:15" x14ac:dyDescent="0.25">
      <c r="O55" s="105"/>
    </row>
    <row r="56" spans="15:15" x14ac:dyDescent="0.25">
      <c r="O56" s="105"/>
    </row>
    <row r="57" spans="15:15" x14ac:dyDescent="0.25">
      <c r="O57" s="105"/>
    </row>
    <row r="58" spans="15:15" x14ac:dyDescent="0.25">
      <c r="O58" s="105"/>
    </row>
    <row r="59" spans="15:15" x14ac:dyDescent="0.25">
      <c r="O59" s="105"/>
    </row>
    <row r="60" spans="15:15" x14ac:dyDescent="0.25">
      <c r="O60" s="105"/>
    </row>
    <row r="61" spans="15:15" x14ac:dyDescent="0.25">
      <c r="O61" s="105"/>
    </row>
    <row r="62" spans="15:15" x14ac:dyDescent="0.25">
      <c r="O62" s="105"/>
    </row>
    <row r="63" spans="15:15" x14ac:dyDescent="0.25">
      <c r="O63" s="105"/>
    </row>
    <row r="64" spans="15:15" x14ac:dyDescent="0.25">
      <c r="O64" s="105"/>
    </row>
    <row r="65" spans="15:15" x14ac:dyDescent="0.25">
      <c r="O65" s="105"/>
    </row>
    <row r="66" spans="15:15" x14ac:dyDescent="0.25">
      <c r="O66" s="105"/>
    </row>
    <row r="67" spans="15:15" x14ac:dyDescent="0.25">
      <c r="O67" s="105"/>
    </row>
    <row r="68" spans="15:15" x14ac:dyDescent="0.25">
      <c r="O68" s="105"/>
    </row>
    <row r="69" spans="15:15" x14ac:dyDescent="0.25">
      <c r="O69" s="105"/>
    </row>
    <row r="70" spans="15:15" x14ac:dyDescent="0.25">
      <c r="O70" s="105"/>
    </row>
    <row r="71" spans="15:15" x14ac:dyDescent="0.25">
      <c r="O71" s="105"/>
    </row>
    <row r="72" spans="15:15" x14ac:dyDescent="0.25">
      <c r="O72" s="105"/>
    </row>
    <row r="73" spans="15:15" x14ac:dyDescent="0.25">
      <c r="O73" s="105"/>
    </row>
    <row r="74" spans="15:15" x14ac:dyDescent="0.25">
      <c r="O74" s="105"/>
    </row>
    <row r="75" spans="15:15" x14ac:dyDescent="0.25">
      <c r="O75" s="105"/>
    </row>
    <row r="76" spans="15:15" x14ac:dyDescent="0.25">
      <c r="O76" s="105"/>
    </row>
    <row r="77" spans="15:15" x14ac:dyDescent="0.25">
      <c r="O77" s="105"/>
    </row>
    <row r="78" spans="15:15" x14ac:dyDescent="0.25">
      <c r="O78" s="105"/>
    </row>
    <row r="79" spans="15:15" x14ac:dyDescent="0.25">
      <c r="O79" s="105"/>
    </row>
    <row r="80" spans="15:15" x14ac:dyDescent="0.25">
      <c r="O80" s="105"/>
    </row>
    <row r="81" spans="15:15" x14ac:dyDescent="0.25">
      <c r="O81" s="105"/>
    </row>
  </sheetData>
  <mergeCells count="3">
    <mergeCell ref="B4:O4"/>
    <mergeCell ref="B15:O15"/>
    <mergeCell ref="A1:O1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>
    <oddHeader>&amp;R&amp;"Times New Roman CE,Félkövér dőlt"&amp;11 4. 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  <pageSetUpPr fitToPage="1"/>
  </sheetPr>
  <dimension ref="A1:I158"/>
  <sheetViews>
    <sheetView tabSelected="1" topLeftCell="A145" zoomScale="130" zoomScaleNormal="130" zoomScaleSheetLayoutView="100" workbookViewId="0">
      <selection activeCell="G164" sqref="G164"/>
    </sheetView>
  </sheetViews>
  <sheetFormatPr defaultRowHeight="15.75" x14ac:dyDescent="0.25"/>
  <cols>
    <col min="1" max="1" width="9.5" style="377" customWidth="1"/>
    <col min="2" max="2" width="91.6640625" style="377" customWidth="1"/>
    <col min="3" max="3" width="21.6640625" style="378" customWidth="1"/>
    <col min="4" max="4" width="9" style="411" customWidth="1"/>
    <col min="5" max="16384" width="9.33203125" style="411"/>
  </cols>
  <sheetData>
    <row r="1" spans="1:3" ht="15.95" customHeight="1" x14ac:dyDescent="0.25">
      <c r="A1" s="740" t="s">
        <v>15</v>
      </c>
      <c r="B1" s="740"/>
      <c r="C1" s="740"/>
    </row>
    <row r="2" spans="1:3" ht="15.95" customHeight="1" thickBot="1" x14ac:dyDescent="0.3">
      <c r="A2" s="741" t="s">
        <v>145</v>
      </c>
      <c r="B2" s="741"/>
      <c r="C2" s="300" t="s">
        <v>553</v>
      </c>
    </row>
    <row r="3" spans="1:3" ht="38.1" customHeight="1" thickBot="1" x14ac:dyDescent="0.3">
      <c r="A3" s="21" t="s">
        <v>68</v>
      </c>
      <c r="B3" s="22" t="s">
        <v>17</v>
      </c>
      <c r="C3" s="33" t="str">
        <f>+CONCATENATE(LEFT(ÖSSZEFÜGGÉSEK!A5,4),". évi előirányzat")</f>
        <v>2017. évi előirányzat</v>
      </c>
    </row>
    <row r="4" spans="1:3" s="412" customFormat="1" ht="12" customHeight="1" thickBot="1" x14ac:dyDescent="0.25">
      <c r="A4" s="406"/>
      <c r="B4" s="407" t="s">
        <v>484</v>
      </c>
      <c r="C4" s="408" t="s">
        <v>485</v>
      </c>
    </row>
    <row r="5" spans="1:3" s="413" customFormat="1" ht="12" customHeight="1" thickBot="1" x14ac:dyDescent="0.25">
      <c r="A5" s="18" t="s">
        <v>18</v>
      </c>
      <c r="B5" s="19" t="s">
        <v>246</v>
      </c>
      <c r="C5" s="291">
        <f>+C6+C7+C8+C9+C10+C11</f>
        <v>366720</v>
      </c>
    </row>
    <row r="6" spans="1:3" s="413" customFormat="1" ht="12" customHeight="1" x14ac:dyDescent="0.2">
      <c r="A6" s="13" t="s">
        <v>97</v>
      </c>
      <c r="B6" s="414" t="s">
        <v>247</v>
      </c>
      <c r="C6" s="294">
        <v>117477</v>
      </c>
    </row>
    <row r="7" spans="1:3" s="413" customFormat="1" ht="12" customHeight="1" x14ac:dyDescent="0.2">
      <c r="A7" s="12" t="s">
        <v>98</v>
      </c>
      <c r="B7" s="415" t="s">
        <v>248</v>
      </c>
      <c r="C7" s="293">
        <v>136511</v>
      </c>
    </row>
    <row r="8" spans="1:3" s="413" customFormat="1" ht="12" customHeight="1" x14ac:dyDescent="0.2">
      <c r="A8" s="12" t="s">
        <v>99</v>
      </c>
      <c r="B8" s="415" t="s">
        <v>540</v>
      </c>
      <c r="C8" s="293">
        <v>105316</v>
      </c>
    </row>
    <row r="9" spans="1:3" s="413" customFormat="1" ht="12" customHeight="1" x14ac:dyDescent="0.2">
      <c r="A9" s="12" t="s">
        <v>100</v>
      </c>
      <c r="B9" s="415" t="s">
        <v>250</v>
      </c>
      <c r="C9" s="293">
        <v>7416</v>
      </c>
    </row>
    <row r="10" spans="1:3" s="413" customFormat="1" ht="12" customHeight="1" x14ac:dyDescent="0.2">
      <c r="A10" s="12" t="s">
        <v>141</v>
      </c>
      <c r="B10" s="287" t="s">
        <v>425</v>
      </c>
      <c r="C10" s="293"/>
    </row>
    <row r="11" spans="1:3" s="413" customFormat="1" ht="12" customHeight="1" thickBot="1" x14ac:dyDescent="0.25">
      <c r="A11" s="14" t="s">
        <v>101</v>
      </c>
      <c r="B11" s="288" t="s">
        <v>426</v>
      </c>
      <c r="C11" s="293"/>
    </row>
    <row r="12" spans="1:3" s="413" customFormat="1" ht="12" customHeight="1" thickBot="1" x14ac:dyDescent="0.25">
      <c r="A12" s="18" t="s">
        <v>19</v>
      </c>
      <c r="B12" s="286" t="s">
        <v>251</v>
      </c>
      <c r="C12" s="291">
        <f>+C13+C14+C15+C16+C17</f>
        <v>103564</v>
      </c>
    </row>
    <row r="13" spans="1:3" s="413" customFormat="1" ht="12" customHeight="1" x14ac:dyDescent="0.2">
      <c r="A13" s="13" t="s">
        <v>103</v>
      </c>
      <c r="B13" s="414" t="s">
        <v>252</v>
      </c>
      <c r="C13" s="294"/>
    </row>
    <row r="14" spans="1:3" s="413" customFormat="1" ht="12" customHeight="1" x14ac:dyDescent="0.2">
      <c r="A14" s="12" t="s">
        <v>104</v>
      </c>
      <c r="B14" s="415" t="s">
        <v>253</v>
      </c>
      <c r="C14" s="293"/>
    </row>
    <row r="15" spans="1:3" s="413" customFormat="1" ht="12" customHeight="1" x14ac:dyDescent="0.2">
      <c r="A15" s="12" t="s">
        <v>105</v>
      </c>
      <c r="B15" s="415" t="s">
        <v>418</v>
      </c>
      <c r="C15" s="293"/>
    </row>
    <row r="16" spans="1:3" s="413" customFormat="1" ht="12" customHeight="1" x14ac:dyDescent="0.2">
      <c r="A16" s="12" t="s">
        <v>106</v>
      </c>
      <c r="B16" s="415" t="s">
        <v>419</v>
      </c>
      <c r="C16" s="293"/>
    </row>
    <row r="17" spans="1:3" s="413" customFormat="1" ht="12" customHeight="1" x14ac:dyDescent="0.2">
      <c r="A17" s="12" t="s">
        <v>107</v>
      </c>
      <c r="B17" s="415" t="s">
        <v>254</v>
      </c>
      <c r="C17" s="293">
        <v>103564</v>
      </c>
    </row>
    <row r="18" spans="1:3" s="413" customFormat="1" ht="12" customHeight="1" thickBot="1" x14ac:dyDescent="0.25">
      <c r="A18" s="14" t="s">
        <v>116</v>
      </c>
      <c r="B18" s="288" t="s">
        <v>255</v>
      </c>
      <c r="C18" s="295"/>
    </row>
    <row r="19" spans="1:3" s="413" customFormat="1" ht="12" customHeight="1" thickBot="1" x14ac:dyDescent="0.25">
      <c r="A19" s="18" t="s">
        <v>20</v>
      </c>
      <c r="B19" s="19" t="s">
        <v>256</v>
      </c>
      <c r="C19" s="291">
        <f>+C20+C21+C22+C23+C24</f>
        <v>18000</v>
      </c>
    </row>
    <row r="20" spans="1:3" s="413" customFormat="1" ht="12" customHeight="1" x14ac:dyDescent="0.2">
      <c r="A20" s="13" t="s">
        <v>86</v>
      </c>
      <c r="B20" s="414" t="s">
        <v>257</v>
      </c>
      <c r="C20" s="294"/>
    </row>
    <row r="21" spans="1:3" s="413" customFormat="1" ht="12" customHeight="1" x14ac:dyDescent="0.2">
      <c r="A21" s="12" t="s">
        <v>87</v>
      </c>
      <c r="B21" s="415" t="s">
        <v>258</v>
      </c>
      <c r="C21" s="293"/>
    </row>
    <row r="22" spans="1:3" s="413" customFormat="1" ht="12" customHeight="1" x14ac:dyDescent="0.2">
      <c r="A22" s="12" t="s">
        <v>88</v>
      </c>
      <c r="B22" s="415" t="s">
        <v>420</v>
      </c>
      <c r="C22" s="293"/>
    </row>
    <row r="23" spans="1:3" s="413" customFormat="1" ht="12" customHeight="1" x14ac:dyDescent="0.2">
      <c r="A23" s="12" t="s">
        <v>89</v>
      </c>
      <c r="B23" s="415" t="s">
        <v>421</v>
      </c>
      <c r="C23" s="293"/>
    </row>
    <row r="24" spans="1:3" s="413" customFormat="1" ht="12" customHeight="1" x14ac:dyDescent="0.2">
      <c r="A24" s="12" t="s">
        <v>164</v>
      </c>
      <c r="B24" s="415" t="s">
        <v>259</v>
      </c>
      <c r="C24" s="293">
        <v>18000</v>
      </c>
    </row>
    <row r="25" spans="1:3" s="413" customFormat="1" ht="12" customHeight="1" thickBot="1" x14ac:dyDescent="0.25">
      <c r="A25" s="14" t="s">
        <v>165</v>
      </c>
      <c r="B25" s="416" t="s">
        <v>260</v>
      </c>
      <c r="C25" s="295"/>
    </row>
    <row r="26" spans="1:3" s="413" customFormat="1" ht="12" customHeight="1" thickBot="1" x14ac:dyDescent="0.25">
      <c r="A26" s="18" t="s">
        <v>166</v>
      </c>
      <c r="B26" s="19" t="s">
        <v>541</v>
      </c>
      <c r="C26" s="297">
        <f>SUM(C27:C33)</f>
        <v>279210</v>
      </c>
    </row>
    <row r="27" spans="1:3" s="413" customFormat="1" ht="12" customHeight="1" x14ac:dyDescent="0.2">
      <c r="A27" s="13" t="s">
        <v>262</v>
      </c>
      <c r="B27" s="414" t="s">
        <v>793</v>
      </c>
      <c r="C27" s="294">
        <v>32000</v>
      </c>
    </row>
    <row r="28" spans="1:3" s="413" customFormat="1" ht="12" customHeight="1" x14ac:dyDescent="0.2">
      <c r="A28" s="12" t="s">
        <v>263</v>
      </c>
      <c r="B28" s="415" t="s">
        <v>546</v>
      </c>
      <c r="C28" s="293"/>
    </row>
    <row r="29" spans="1:3" s="413" customFormat="1" ht="12" customHeight="1" x14ac:dyDescent="0.2">
      <c r="A29" s="12" t="s">
        <v>264</v>
      </c>
      <c r="B29" s="415" t="s">
        <v>547</v>
      </c>
      <c r="C29" s="293">
        <v>230000</v>
      </c>
    </row>
    <row r="30" spans="1:3" s="413" customFormat="1" ht="12" customHeight="1" x14ac:dyDescent="0.2">
      <c r="A30" s="12" t="s">
        <v>265</v>
      </c>
      <c r="B30" s="415" t="s">
        <v>548</v>
      </c>
      <c r="C30" s="293">
        <v>500</v>
      </c>
    </row>
    <row r="31" spans="1:3" s="413" customFormat="1" ht="12" customHeight="1" x14ac:dyDescent="0.2">
      <c r="A31" s="12" t="s">
        <v>542</v>
      </c>
      <c r="B31" s="415" t="s">
        <v>266</v>
      </c>
      <c r="C31" s="293">
        <v>16000</v>
      </c>
    </row>
    <row r="32" spans="1:3" s="413" customFormat="1" ht="12" customHeight="1" x14ac:dyDescent="0.2">
      <c r="A32" s="12" t="s">
        <v>543</v>
      </c>
      <c r="B32" s="415" t="s">
        <v>267</v>
      </c>
      <c r="C32" s="293">
        <v>710</v>
      </c>
    </row>
    <row r="33" spans="1:3" s="413" customFormat="1" ht="12" customHeight="1" thickBot="1" x14ac:dyDescent="0.25">
      <c r="A33" s="14" t="s">
        <v>544</v>
      </c>
      <c r="B33" s="510" t="s">
        <v>268</v>
      </c>
      <c r="C33" s="295"/>
    </row>
    <row r="34" spans="1:3" s="413" customFormat="1" ht="12" customHeight="1" thickBot="1" x14ac:dyDescent="0.25">
      <c r="A34" s="18" t="s">
        <v>22</v>
      </c>
      <c r="B34" s="19" t="s">
        <v>427</v>
      </c>
      <c r="C34" s="291">
        <f>SUM(C35:C45)</f>
        <v>25414</v>
      </c>
    </row>
    <row r="35" spans="1:3" s="413" customFormat="1" ht="12" customHeight="1" x14ac:dyDescent="0.2">
      <c r="A35" s="13" t="s">
        <v>90</v>
      </c>
      <c r="B35" s="414" t="s">
        <v>271</v>
      </c>
      <c r="C35" s="294">
        <v>60</v>
      </c>
    </row>
    <row r="36" spans="1:3" s="413" customFormat="1" ht="12" customHeight="1" x14ac:dyDescent="0.2">
      <c r="A36" s="12" t="s">
        <v>91</v>
      </c>
      <c r="B36" s="415" t="s">
        <v>272</v>
      </c>
      <c r="C36" s="293">
        <v>10074</v>
      </c>
    </row>
    <row r="37" spans="1:3" s="413" customFormat="1" ht="12" customHeight="1" x14ac:dyDescent="0.2">
      <c r="A37" s="12" t="s">
        <v>92</v>
      </c>
      <c r="B37" s="415" t="s">
        <v>273</v>
      </c>
      <c r="C37" s="293">
        <v>2710</v>
      </c>
    </row>
    <row r="38" spans="1:3" s="413" customFormat="1" ht="12" customHeight="1" x14ac:dyDescent="0.2">
      <c r="A38" s="12" t="s">
        <v>168</v>
      </c>
      <c r="B38" s="415" t="s">
        <v>274</v>
      </c>
      <c r="C38" s="293">
        <v>7700</v>
      </c>
    </row>
    <row r="39" spans="1:3" s="413" customFormat="1" ht="12" customHeight="1" x14ac:dyDescent="0.2">
      <c r="A39" s="12" t="s">
        <v>169</v>
      </c>
      <c r="B39" s="415" t="s">
        <v>275</v>
      </c>
      <c r="C39" s="293"/>
    </row>
    <row r="40" spans="1:3" s="413" customFormat="1" ht="12" customHeight="1" x14ac:dyDescent="0.2">
      <c r="A40" s="12" t="s">
        <v>170</v>
      </c>
      <c r="B40" s="415" t="s">
        <v>276</v>
      </c>
      <c r="C40" s="293">
        <v>3049</v>
      </c>
    </row>
    <row r="41" spans="1:3" s="413" customFormat="1" ht="12" customHeight="1" x14ac:dyDescent="0.2">
      <c r="A41" s="12" t="s">
        <v>171</v>
      </c>
      <c r="B41" s="415" t="s">
        <v>277</v>
      </c>
      <c r="C41" s="293">
        <v>1400</v>
      </c>
    </row>
    <row r="42" spans="1:3" s="413" customFormat="1" ht="12" customHeight="1" x14ac:dyDescent="0.2">
      <c r="A42" s="12" t="s">
        <v>172</v>
      </c>
      <c r="B42" s="415" t="s">
        <v>549</v>
      </c>
      <c r="C42" s="293">
        <v>355</v>
      </c>
    </row>
    <row r="43" spans="1:3" s="413" customFormat="1" ht="12" customHeight="1" x14ac:dyDescent="0.2">
      <c r="A43" s="12" t="s">
        <v>269</v>
      </c>
      <c r="B43" s="415" t="s">
        <v>279</v>
      </c>
      <c r="C43" s="296"/>
    </row>
    <row r="44" spans="1:3" s="413" customFormat="1" ht="12" customHeight="1" x14ac:dyDescent="0.2">
      <c r="A44" s="14" t="s">
        <v>270</v>
      </c>
      <c r="B44" s="416" t="s">
        <v>429</v>
      </c>
      <c r="C44" s="400">
        <v>50</v>
      </c>
    </row>
    <row r="45" spans="1:3" s="413" customFormat="1" ht="12" customHeight="1" thickBot="1" x14ac:dyDescent="0.25">
      <c r="A45" s="14" t="s">
        <v>428</v>
      </c>
      <c r="B45" s="288" t="s">
        <v>280</v>
      </c>
      <c r="C45" s="400">
        <v>16</v>
      </c>
    </row>
    <row r="46" spans="1:3" s="413" customFormat="1" ht="12" customHeight="1" thickBot="1" x14ac:dyDescent="0.25">
      <c r="A46" s="18" t="s">
        <v>23</v>
      </c>
      <c r="B46" s="19" t="s">
        <v>281</v>
      </c>
      <c r="C46" s="291">
        <f>SUM(C47:C51)</f>
        <v>0</v>
      </c>
    </row>
    <row r="47" spans="1:3" s="413" customFormat="1" ht="12" customHeight="1" x14ac:dyDescent="0.2">
      <c r="A47" s="13" t="s">
        <v>93</v>
      </c>
      <c r="B47" s="414" t="s">
        <v>285</v>
      </c>
      <c r="C47" s="458"/>
    </row>
    <row r="48" spans="1:3" s="413" customFormat="1" ht="12" customHeight="1" x14ac:dyDescent="0.2">
      <c r="A48" s="12" t="s">
        <v>94</v>
      </c>
      <c r="B48" s="415" t="s">
        <v>286</v>
      </c>
      <c r="C48" s="296"/>
    </row>
    <row r="49" spans="1:3" s="413" customFormat="1" ht="12" customHeight="1" x14ac:dyDescent="0.2">
      <c r="A49" s="12" t="s">
        <v>282</v>
      </c>
      <c r="B49" s="415" t="s">
        <v>287</v>
      </c>
      <c r="C49" s="296"/>
    </row>
    <row r="50" spans="1:3" s="413" customFormat="1" ht="12" customHeight="1" x14ac:dyDescent="0.2">
      <c r="A50" s="12" t="s">
        <v>283</v>
      </c>
      <c r="B50" s="415" t="s">
        <v>288</v>
      </c>
      <c r="C50" s="296"/>
    </row>
    <row r="51" spans="1:3" s="413" customFormat="1" ht="12" customHeight="1" thickBot="1" x14ac:dyDescent="0.25">
      <c r="A51" s="14" t="s">
        <v>284</v>
      </c>
      <c r="B51" s="288" t="s">
        <v>289</v>
      </c>
      <c r="C51" s="400"/>
    </row>
    <row r="52" spans="1:3" s="413" customFormat="1" ht="12" customHeight="1" thickBot="1" x14ac:dyDescent="0.25">
      <c r="A52" s="18" t="s">
        <v>173</v>
      </c>
      <c r="B52" s="19" t="s">
        <v>290</v>
      </c>
      <c r="C52" s="291">
        <f>SUM(C53:C55)</f>
        <v>1020</v>
      </c>
    </row>
    <row r="53" spans="1:3" s="413" customFormat="1" ht="12" customHeight="1" x14ac:dyDescent="0.2">
      <c r="A53" s="13" t="s">
        <v>95</v>
      </c>
      <c r="B53" s="414" t="s">
        <v>291</v>
      </c>
      <c r="C53" s="294"/>
    </row>
    <row r="54" spans="1:3" s="413" customFormat="1" ht="12" customHeight="1" x14ac:dyDescent="0.2">
      <c r="A54" s="12" t="s">
        <v>96</v>
      </c>
      <c r="B54" s="415" t="s">
        <v>422</v>
      </c>
      <c r="C54" s="293">
        <v>1020</v>
      </c>
    </row>
    <row r="55" spans="1:3" s="413" customFormat="1" ht="12" customHeight="1" x14ac:dyDescent="0.2">
      <c r="A55" s="12" t="s">
        <v>294</v>
      </c>
      <c r="B55" s="415" t="s">
        <v>292</v>
      </c>
      <c r="C55" s="293"/>
    </row>
    <row r="56" spans="1:3" s="413" customFormat="1" ht="12" customHeight="1" thickBot="1" x14ac:dyDescent="0.25">
      <c r="A56" s="14" t="s">
        <v>295</v>
      </c>
      <c r="B56" s="288" t="s">
        <v>293</v>
      </c>
      <c r="C56" s="295"/>
    </row>
    <row r="57" spans="1:3" s="413" customFormat="1" ht="12" customHeight="1" thickBot="1" x14ac:dyDescent="0.25">
      <c r="A57" s="18" t="s">
        <v>25</v>
      </c>
      <c r="B57" s="286" t="s">
        <v>296</v>
      </c>
      <c r="C57" s="291">
        <f>SUM(C58:C60)</f>
        <v>10896</v>
      </c>
    </row>
    <row r="58" spans="1:3" s="413" customFormat="1" ht="12" customHeight="1" x14ac:dyDescent="0.2">
      <c r="A58" s="13" t="s">
        <v>174</v>
      </c>
      <c r="B58" s="414" t="s">
        <v>298</v>
      </c>
      <c r="C58" s="296"/>
    </row>
    <row r="59" spans="1:3" s="413" customFormat="1" ht="12" customHeight="1" x14ac:dyDescent="0.2">
      <c r="A59" s="12" t="s">
        <v>175</v>
      </c>
      <c r="B59" s="415" t="s">
        <v>423</v>
      </c>
      <c r="C59" s="296">
        <v>4650</v>
      </c>
    </row>
    <row r="60" spans="1:3" s="413" customFormat="1" ht="12" customHeight="1" x14ac:dyDescent="0.2">
      <c r="A60" s="12" t="s">
        <v>224</v>
      </c>
      <c r="B60" s="415" t="s">
        <v>299</v>
      </c>
      <c r="C60" s="296">
        <v>6246</v>
      </c>
    </row>
    <row r="61" spans="1:3" s="413" customFormat="1" ht="12" customHeight="1" thickBot="1" x14ac:dyDescent="0.25">
      <c r="A61" s="14" t="s">
        <v>297</v>
      </c>
      <c r="B61" s="288" t="s">
        <v>300</v>
      </c>
      <c r="C61" s="296"/>
    </row>
    <row r="62" spans="1:3" s="413" customFormat="1" ht="12" customHeight="1" thickBot="1" x14ac:dyDescent="0.25">
      <c r="A62" s="482" t="s">
        <v>467</v>
      </c>
      <c r="B62" s="19" t="s">
        <v>301</v>
      </c>
      <c r="C62" s="297">
        <f>+C5+C12+C19+C26+C34+C46+C52+C57</f>
        <v>804824</v>
      </c>
    </row>
    <row r="63" spans="1:3" s="413" customFormat="1" ht="12" customHeight="1" thickBot="1" x14ac:dyDescent="0.25">
      <c r="A63" s="461" t="s">
        <v>302</v>
      </c>
      <c r="B63" s="286" t="s">
        <v>303</v>
      </c>
      <c r="C63" s="291">
        <f>SUM(C64:C66)</f>
        <v>0</v>
      </c>
    </row>
    <row r="64" spans="1:3" s="413" customFormat="1" ht="12" customHeight="1" x14ac:dyDescent="0.2">
      <c r="A64" s="13" t="s">
        <v>334</v>
      </c>
      <c r="B64" s="414" t="s">
        <v>304</v>
      </c>
      <c r="C64" s="296"/>
    </row>
    <row r="65" spans="1:3" s="413" customFormat="1" ht="12" customHeight="1" x14ac:dyDescent="0.2">
      <c r="A65" s="12" t="s">
        <v>343</v>
      </c>
      <c r="B65" s="415" t="s">
        <v>305</v>
      </c>
      <c r="C65" s="296"/>
    </row>
    <row r="66" spans="1:3" s="413" customFormat="1" ht="12" customHeight="1" thickBot="1" x14ac:dyDescent="0.25">
      <c r="A66" s="14" t="s">
        <v>344</v>
      </c>
      <c r="B66" s="476" t="s">
        <v>452</v>
      </c>
      <c r="C66" s="296"/>
    </row>
    <row r="67" spans="1:3" s="413" customFormat="1" ht="12" customHeight="1" thickBot="1" x14ac:dyDescent="0.25">
      <c r="A67" s="461" t="s">
        <v>307</v>
      </c>
      <c r="B67" s="286" t="s">
        <v>308</v>
      </c>
      <c r="C67" s="291">
        <f>SUM(C68:C71)</f>
        <v>0</v>
      </c>
    </row>
    <row r="68" spans="1:3" s="413" customFormat="1" ht="12" customHeight="1" x14ac:dyDescent="0.2">
      <c r="A68" s="13" t="s">
        <v>142</v>
      </c>
      <c r="B68" s="414" t="s">
        <v>309</v>
      </c>
      <c r="C68" s="296"/>
    </row>
    <row r="69" spans="1:3" s="413" customFormat="1" ht="12" customHeight="1" x14ac:dyDescent="0.2">
      <c r="A69" s="12" t="s">
        <v>143</v>
      </c>
      <c r="B69" s="415" t="s">
        <v>310</v>
      </c>
      <c r="C69" s="296"/>
    </row>
    <row r="70" spans="1:3" s="413" customFormat="1" ht="12" customHeight="1" x14ac:dyDescent="0.2">
      <c r="A70" s="12" t="s">
        <v>335</v>
      </c>
      <c r="B70" s="415" t="s">
        <v>311</v>
      </c>
      <c r="C70" s="296"/>
    </row>
    <row r="71" spans="1:3" s="413" customFormat="1" ht="12" customHeight="1" thickBot="1" x14ac:dyDescent="0.25">
      <c r="A71" s="14" t="s">
        <v>336</v>
      </c>
      <c r="B71" s="288" t="s">
        <v>312</v>
      </c>
      <c r="C71" s="296"/>
    </row>
    <row r="72" spans="1:3" s="413" customFormat="1" ht="12" customHeight="1" thickBot="1" x14ac:dyDescent="0.25">
      <c r="A72" s="461" t="s">
        <v>313</v>
      </c>
      <c r="B72" s="286" t="s">
        <v>314</v>
      </c>
      <c r="C72" s="291">
        <f>SUM(C73:C74)</f>
        <v>132383</v>
      </c>
    </row>
    <row r="73" spans="1:3" s="413" customFormat="1" ht="12" customHeight="1" x14ac:dyDescent="0.2">
      <c r="A73" s="13" t="s">
        <v>337</v>
      </c>
      <c r="B73" s="414" t="s">
        <v>315</v>
      </c>
      <c r="C73" s="296">
        <v>132383</v>
      </c>
    </row>
    <row r="74" spans="1:3" s="413" customFormat="1" ht="12" customHeight="1" thickBot="1" x14ac:dyDescent="0.25">
      <c r="A74" s="14" t="s">
        <v>338</v>
      </c>
      <c r="B74" s="288" t="s">
        <v>316</v>
      </c>
      <c r="C74" s="296"/>
    </row>
    <row r="75" spans="1:3" s="413" customFormat="1" ht="12" customHeight="1" thickBot="1" x14ac:dyDescent="0.25">
      <c r="A75" s="461" t="s">
        <v>317</v>
      </c>
      <c r="B75" s="286" t="s">
        <v>318</v>
      </c>
      <c r="C75" s="291">
        <f>SUM(C76:C78)</f>
        <v>12810</v>
      </c>
    </row>
    <row r="76" spans="1:3" s="413" customFormat="1" ht="12" customHeight="1" x14ac:dyDescent="0.2">
      <c r="A76" s="13" t="s">
        <v>339</v>
      </c>
      <c r="B76" s="414" t="s">
        <v>319</v>
      </c>
      <c r="C76" s="296">
        <v>12810</v>
      </c>
    </row>
    <row r="77" spans="1:3" s="413" customFormat="1" ht="12" customHeight="1" x14ac:dyDescent="0.2">
      <c r="A77" s="12" t="s">
        <v>340</v>
      </c>
      <c r="B77" s="415" t="s">
        <v>320</v>
      </c>
      <c r="C77" s="296"/>
    </row>
    <row r="78" spans="1:3" s="413" customFormat="1" ht="12" customHeight="1" thickBot="1" x14ac:dyDescent="0.25">
      <c r="A78" s="14" t="s">
        <v>341</v>
      </c>
      <c r="B78" s="288" t="s">
        <v>321</v>
      </c>
      <c r="C78" s="296"/>
    </row>
    <row r="79" spans="1:3" s="413" customFormat="1" ht="12" customHeight="1" thickBot="1" x14ac:dyDescent="0.25">
      <c r="A79" s="461" t="s">
        <v>322</v>
      </c>
      <c r="B79" s="286" t="s">
        <v>342</v>
      </c>
      <c r="C79" s="291">
        <f>SUM(C80:C83)</f>
        <v>0</v>
      </c>
    </row>
    <row r="80" spans="1:3" s="413" customFormat="1" ht="12" customHeight="1" x14ac:dyDescent="0.2">
      <c r="A80" s="418" t="s">
        <v>323</v>
      </c>
      <c r="B80" s="414" t="s">
        <v>324</v>
      </c>
      <c r="C80" s="296"/>
    </row>
    <row r="81" spans="1:3" s="413" customFormat="1" ht="12" customHeight="1" x14ac:dyDescent="0.2">
      <c r="A81" s="419" t="s">
        <v>325</v>
      </c>
      <c r="B81" s="415" t="s">
        <v>326</v>
      </c>
      <c r="C81" s="296"/>
    </row>
    <row r="82" spans="1:3" s="413" customFormat="1" ht="12" customHeight="1" x14ac:dyDescent="0.2">
      <c r="A82" s="419" t="s">
        <v>327</v>
      </c>
      <c r="B82" s="415" t="s">
        <v>328</v>
      </c>
      <c r="C82" s="296"/>
    </row>
    <row r="83" spans="1:3" s="413" customFormat="1" ht="12" customHeight="1" thickBot="1" x14ac:dyDescent="0.25">
      <c r="A83" s="420" t="s">
        <v>329</v>
      </c>
      <c r="B83" s="288" t="s">
        <v>330</v>
      </c>
      <c r="C83" s="296"/>
    </row>
    <row r="84" spans="1:3" s="413" customFormat="1" ht="12" customHeight="1" thickBot="1" x14ac:dyDescent="0.25">
      <c r="A84" s="461" t="s">
        <v>331</v>
      </c>
      <c r="B84" s="286" t="s">
        <v>466</v>
      </c>
      <c r="C84" s="459"/>
    </row>
    <row r="85" spans="1:3" s="413" customFormat="1" ht="13.5" customHeight="1" thickBot="1" x14ac:dyDescent="0.25">
      <c r="A85" s="461" t="s">
        <v>333</v>
      </c>
      <c r="B85" s="286" t="s">
        <v>332</v>
      </c>
      <c r="C85" s="459"/>
    </row>
    <row r="86" spans="1:3" s="413" customFormat="1" ht="15.75" customHeight="1" thickBot="1" x14ac:dyDescent="0.25">
      <c r="A86" s="461" t="s">
        <v>345</v>
      </c>
      <c r="B86" s="421" t="s">
        <v>469</v>
      </c>
      <c r="C86" s="297">
        <f>+C63+C67+C72+C75+C79+C85+C84</f>
        <v>145193</v>
      </c>
    </row>
    <row r="87" spans="1:3" s="413" customFormat="1" ht="16.5" customHeight="1" thickBot="1" x14ac:dyDescent="0.25">
      <c r="A87" s="462" t="s">
        <v>468</v>
      </c>
      <c r="B87" s="422" t="s">
        <v>470</v>
      </c>
      <c r="C87" s="297">
        <f>+C62+C86</f>
        <v>950017</v>
      </c>
    </row>
    <row r="88" spans="1:3" ht="16.5" customHeight="1" x14ac:dyDescent="0.25">
      <c r="A88" s="740" t="s">
        <v>46</v>
      </c>
      <c r="B88" s="740"/>
      <c r="C88" s="740"/>
    </row>
    <row r="89" spans="1:3" s="423" customFormat="1" ht="16.5" customHeight="1" thickBot="1" x14ac:dyDescent="0.3">
      <c r="A89" s="742" t="s">
        <v>146</v>
      </c>
      <c r="B89" s="742"/>
      <c r="C89" s="130" t="str">
        <f>C2</f>
        <v>Forintban!</v>
      </c>
    </row>
    <row r="90" spans="1:3" ht="38.1" customHeight="1" thickBot="1" x14ac:dyDescent="0.3">
      <c r="A90" s="21" t="s">
        <v>68</v>
      </c>
      <c r="B90" s="22" t="s">
        <v>47</v>
      </c>
      <c r="C90" s="33" t="str">
        <f>+C3</f>
        <v>2017. évi előirányzat</v>
      </c>
    </row>
    <row r="91" spans="1:3" s="412" customFormat="1" ht="12" customHeight="1" thickBot="1" x14ac:dyDescent="0.25">
      <c r="A91" s="25"/>
      <c r="B91" s="26" t="s">
        <v>484</v>
      </c>
      <c r="C91" s="27" t="s">
        <v>485</v>
      </c>
    </row>
    <row r="92" spans="1:3" ht="12" customHeight="1" thickBot="1" x14ac:dyDescent="0.3">
      <c r="A92" s="20" t="s">
        <v>18</v>
      </c>
      <c r="B92" s="24" t="s">
        <v>430</v>
      </c>
      <c r="C92" s="290">
        <f>C93+C94+C95+C96+C97+C110</f>
        <v>834725</v>
      </c>
    </row>
    <row r="93" spans="1:3" ht="12" customHeight="1" x14ac:dyDescent="0.25">
      <c r="A93" s="15" t="s">
        <v>97</v>
      </c>
      <c r="B93" s="8" t="s">
        <v>48</v>
      </c>
      <c r="C93" s="292">
        <v>132909</v>
      </c>
    </row>
    <row r="94" spans="1:3" ht="12" customHeight="1" x14ac:dyDescent="0.25">
      <c r="A94" s="12" t="s">
        <v>98</v>
      </c>
      <c r="B94" s="6" t="s">
        <v>176</v>
      </c>
      <c r="C94" s="293">
        <v>29299</v>
      </c>
    </row>
    <row r="95" spans="1:3" ht="12" customHeight="1" x14ac:dyDescent="0.25">
      <c r="A95" s="12" t="s">
        <v>99</v>
      </c>
      <c r="B95" s="6" t="s">
        <v>133</v>
      </c>
      <c r="C95" s="295">
        <v>134557</v>
      </c>
    </row>
    <row r="96" spans="1:3" ht="12" customHeight="1" x14ac:dyDescent="0.25">
      <c r="A96" s="12" t="s">
        <v>100</v>
      </c>
      <c r="B96" s="9" t="s">
        <v>177</v>
      </c>
      <c r="C96" s="295">
        <v>27100</v>
      </c>
    </row>
    <row r="97" spans="1:3" ht="12" customHeight="1" x14ac:dyDescent="0.25">
      <c r="A97" s="12" t="s">
        <v>111</v>
      </c>
      <c r="B97" s="17" t="s">
        <v>178</v>
      </c>
      <c r="C97" s="295">
        <f>C98+C99+C100+C101+C102+C103+C104+C105+C106+C107+C108+C109</f>
        <v>446760</v>
      </c>
    </row>
    <row r="98" spans="1:3" ht="12" customHeight="1" x14ac:dyDescent="0.25">
      <c r="A98" s="12" t="s">
        <v>101</v>
      </c>
      <c r="B98" s="6" t="s">
        <v>435</v>
      </c>
      <c r="C98" s="295"/>
    </row>
    <row r="99" spans="1:3" ht="12" customHeight="1" x14ac:dyDescent="0.25">
      <c r="A99" s="12" t="s">
        <v>102</v>
      </c>
      <c r="B99" s="135" t="s">
        <v>434</v>
      </c>
      <c r="C99" s="295"/>
    </row>
    <row r="100" spans="1:3" ht="12" customHeight="1" x14ac:dyDescent="0.25">
      <c r="A100" s="12" t="s">
        <v>112</v>
      </c>
      <c r="B100" s="135" t="s">
        <v>433</v>
      </c>
      <c r="C100" s="295"/>
    </row>
    <row r="101" spans="1:3" ht="12" customHeight="1" x14ac:dyDescent="0.25">
      <c r="A101" s="12" t="s">
        <v>113</v>
      </c>
      <c r="B101" s="133" t="s">
        <v>348</v>
      </c>
      <c r="C101" s="295"/>
    </row>
    <row r="102" spans="1:3" ht="12" customHeight="1" x14ac:dyDescent="0.25">
      <c r="A102" s="12" t="s">
        <v>114</v>
      </c>
      <c r="B102" s="134" t="s">
        <v>349</v>
      </c>
      <c r="C102" s="295"/>
    </row>
    <row r="103" spans="1:3" ht="12" customHeight="1" x14ac:dyDescent="0.25">
      <c r="A103" s="12" t="s">
        <v>115</v>
      </c>
      <c r="B103" s="134" t="s">
        <v>350</v>
      </c>
      <c r="C103" s="295"/>
    </row>
    <row r="104" spans="1:3" ht="12" customHeight="1" x14ac:dyDescent="0.25">
      <c r="A104" s="12" t="s">
        <v>117</v>
      </c>
      <c r="B104" s="133" t="s">
        <v>351</v>
      </c>
      <c r="C104" s="295">
        <v>320708</v>
      </c>
    </row>
    <row r="105" spans="1:3" ht="12" customHeight="1" x14ac:dyDescent="0.25">
      <c r="A105" s="12" t="s">
        <v>179</v>
      </c>
      <c r="B105" s="133" t="s">
        <v>352</v>
      </c>
      <c r="C105" s="295"/>
    </row>
    <row r="106" spans="1:3" ht="12" customHeight="1" x14ac:dyDescent="0.25">
      <c r="A106" s="12" t="s">
        <v>346</v>
      </c>
      <c r="B106" s="134" t="s">
        <v>353</v>
      </c>
      <c r="C106" s="295"/>
    </row>
    <row r="107" spans="1:3" ht="12" customHeight="1" x14ac:dyDescent="0.25">
      <c r="A107" s="11" t="s">
        <v>347</v>
      </c>
      <c r="B107" s="135" t="s">
        <v>354</v>
      </c>
      <c r="C107" s="295"/>
    </row>
    <row r="108" spans="1:3" ht="12" customHeight="1" x14ac:dyDescent="0.25">
      <c r="A108" s="12" t="s">
        <v>431</v>
      </c>
      <c r="B108" s="135" t="s">
        <v>355</v>
      </c>
      <c r="C108" s="295"/>
    </row>
    <row r="109" spans="1:3" ht="12" customHeight="1" x14ac:dyDescent="0.25">
      <c r="A109" s="14" t="s">
        <v>432</v>
      </c>
      <c r="B109" s="135" t="s">
        <v>356</v>
      </c>
      <c r="C109" s="295">
        <v>126052</v>
      </c>
    </row>
    <row r="110" spans="1:3" ht="12" customHeight="1" x14ac:dyDescent="0.25">
      <c r="A110" s="12" t="s">
        <v>436</v>
      </c>
      <c r="B110" s="9" t="s">
        <v>49</v>
      </c>
      <c r="C110" s="293">
        <f>C111+C112</f>
        <v>64100</v>
      </c>
    </row>
    <row r="111" spans="1:3" ht="12" customHeight="1" x14ac:dyDescent="0.25">
      <c r="A111" s="12" t="s">
        <v>437</v>
      </c>
      <c r="B111" s="6" t="s">
        <v>439</v>
      </c>
      <c r="C111" s="293">
        <v>17508</v>
      </c>
    </row>
    <row r="112" spans="1:3" ht="12" customHeight="1" thickBot="1" x14ac:dyDescent="0.3">
      <c r="A112" s="16" t="s">
        <v>438</v>
      </c>
      <c r="B112" s="480" t="s">
        <v>440</v>
      </c>
      <c r="C112" s="298">
        <v>46592</v>
      </c>
    </row>
    <row r="113" spans="1:7" ht="12" customHeight="1" thickBot="1" x14ac:dyDescent="0.3">
      <c r="A113" s="477" t="s">
        <v>19</v>
      </c>
      <c r="B113" s="478" t="s">
        <v>357</v>
      </c>
      <c r="C113" s="479">
        <f>+C114+C116+C118</f>
        <v>96928</v>
      </c>
    </row>
    <row r="114" spans="1:7" ht="12" customHeight="1" x14ac:dyDescent="0.25">
      <c r="A114" s="13" t="s">
        <v>103</v>
      </c>
      <c r="B114" s="6" t="s">
        <v>223</v>
      </c>
      <c r="C114" s="294">
        <v>56627</v>
      </c>
      <c r="G114" s="739"/>
    </row>
    <row r="115" spans="1:7" ht="12" customHeight="1" x14ac:dyDescent="0.25">
      <c r="A115" s="13" t="s">
        <v>104</v>
      </c>
      <c r="B115" s="10" t="s">
        <v>361</v>
      </c>
      <c r="C115" s="294"/>
    </row>
    <row r="116" spans="1:7" ht="12" customHeight="1" x14ac:dyDescent="0.25">
      <c r="A116" s="13" t="s">
        <v>105</v>
      </c>
      <c r="B116" s="10" t="s">
        <v>180</v>
      </c>
      <c r="C116" s="293">
        <v>33477</v>
      </c>
    </row>
    <row r="117" spans="1:7" ht="12" customHeight="1" x14ac:dyDescent="0.25">
      <c r="A117" s="13" t="s">
        <v>106</v>
      </c>
      <c r="B117" s="10" t="s">
        <v>362</v>
      </c>
      <c r="C117" s="258"/>
    </row>
    <row r="118" spans="1:7" ht="12" customHeight="1" x14ac:dyDescent="0.25">
      <c r="A118" s="13" t="s">
        <v>107</v>
      </c>
      <c r="B118" s="288" t="s">
        <v>225</v>
      </c>
      <c r="C118" s="258">
        <f>C119+C120+C121+C122+C123+C124+C125+C126</f>
        <v>6824</v>
      </c>
    </row>
    <row r="119" spans="1:7" ht="12" customHeight="1" x14ac:dyDescent="0.25">
      <c r="A119" s="13" t="s">
        <v>116</v>
      </c>
      <c r="B119" s="287" t="s">
        <v>424</v>
      </c>
      <c r="C119" s="258"/>
    </row>
    <row r="120" spans="1:7" ht="12" customHeight="1" x14ac:dyDescent="0.25">
      <c r="A120" s="13" t="s">
        <v>118</v>
      </c>
      <c r="B120" s="410" t="s">
        <v>367</v>
      </c>
      <c r="C120" s="258"/>
    </row>
    <row r="121" spans="1:7" x14ac:dyDescent="0.25">
      <c r="A121" s="13" t="s">
        <v>181</v>
      </c>
      <c r="B121" s="134" t="s">
        <v>350</v>
      </c>
      <c r="C121" s="258"/>
    </row>
    <row r="122" spans="1:7" ht="12" customHeight="1" x14ac:dyDescent="0.25">
      <c r="A122" s="13" t="s">
        <v>182</v>
      </c>
      <c r="B122" s="134" t="s">
        <v>366</v>
      </c>
      <c r="C122" s="258">
        <v>3854</v>
      </c>
    </row>
    <row r="123" spans="1:7" ht="12" customHeight="1" x14ac:dyDescent="0.25">
      <c r="A123" s="13" t="s">
        <v>183</v>
      </c>
      <c r="B123" s="134" t="s">
        <v>365</v>
      </c>
      <c r="C123" s="258"/>
    </row>
    <row r="124" spans="1:7" ht="12" customHeight="1" x14ac:dyDescent="0.25">
      <c r="A124" s="13" t="s">
        <v>358</v>
      </c>
      <c r="B124" s="134" t="s">
        <v>353</v>
      </c>
      <c r="C124" s="258"/>
    </row>
    <row r="125" spans="1:7" ht="12" customHeight="1" x14ac:dyDescent="0.25">
      <c r="A125" s="13" t="s">
        <v>359</v>
      </c>
      <c r="B125" s="134" t="s">
        <v>364</v>
      </c>
      <c r="C125" s="258"/>
    </row>
    <row r="126" spans="1:7" ht="16.5" thickBot="1" x14ac:dyDescent="0.3">
      <c r="A126" s="11" t="s">
        <v>360</v>
      </c>
      <c r="B126" s="134" t="s">
        <v>363</v>
      </c>
      <c r="C126" s="260">
        <v>2970</v>
      </c>
    </row>
    <row r="127" spans="1:7" ht="12" customHeight="1" thickBot="1" x14ac:dyDescent="0.3">
      <c r="A127" s="18" t="s">
        <v>20</v>
      </c>
      <c r="B127" s="115" t="s">
        <v>441</v>
      </c>
      <c r="C127" s="291">
        <f>+C92+C113</f>
        <v>931653</v>
      </c>
    </row>
    <row r="128" spans="1:7" ht="12" customHeight="1" thickBot="1" x14ac:dyDescent="0.3">
      <c r="A128" s="18" t="s">
        <v>21</v>
      </c>
      <c r="B128" s="115" t="s">
        <v>442</v>
      </c>
      <c r="C128" s="291">
        <f>+C129+C130+C131</f>
        <v>5554</v>
      </c>
    </row>
    <row r="129" spans="1:3" ht="12" customHeight="1" x14ac:dyDescent="0.25">
      <c r="A129" s="13" t="s">
        <v>262</v>
      </c>
      <c r="B129" s="10" t="s">
        <v>837</v>
      </c>
      <c r="C129" s="258">
        <v>1948</v>
      </c>
    </row>
    <row r="130" spans="1:3" ht="12" customHeight="1" x14ac:dyDescent="0.25">
      <c r="A130" s="13" t="s">
        <v>263</v>
      </c>
      <c r="B130" s="10" t="s">
        <v>449</v>
      </c>
      <c r="C130" s="258"/>
    </row>
    <row r="131" spans="1:3" ht="12" customHeight="1" thickBot="1" x14ac:dyDescent="0.3">
      <c r="A131" s="11" t="s">
        <v>264</v>
      </c>
      <c r="B131" s="10" t="s">
        <v>838</v>
      </c>
      <c r="C131" s="258">
        <v>3606</v>
      </c>
    </row>
    <row r="132" spans="1:3" ht="12" customHeight="1" thickBot="1" x14ac:dyDescent="0.3">
      <c r="A132" s="18" t="s">
        <v>22</v>
      </c>
      <c r="B132" s="115" t="s">
        <v>443</v>
      </c>
      <c r="C132" s="291">
        <f>SUM(C133:C138)</f>
        <v>0</v>
      </c>
    </row>
    <row r="133" spans="1:3" ht="12" customHeight="1" x14ac:dyDescent="0.25">
      <c r="A133" s="13" t="s">
        <v>90</v>
      </c>
      <c r="B133" s="7" t="s">
        <v>450</v>
      </c>
      <c r="C133" s="258"/>
    </row>
    <row r="134" spans="1:3" ht="12" customHeight="1" x14ac:dyDescent="0.25">
      <c r="A134" s="13" t="s">
        <v>91</v>
      </c>
      <c r="B134" s="7" t="s">
        <v>444</v>
      </c>
      <c r="C134" s="258"/>
    </row>
    <row r="135" spans="1:3" ht="12" customHeight="1" x14ac:dyDescent="0.25">
      <c r="A135" s="13" t="s">
        <v>92</v>
      </c>
      <c r="B135" s="7" t="s">
        <v>445</v>
      </c>
      <c r="C135" s="258"/>
    </row>
    <row r="136" spans="1:3" ht="12" customHeight="1" x14ac:dyDescent="0.25">
      <c r="A136" s="13" t="s">
        <v>168</v>
      </c>
      <c r="B136" s="7" t="s">
        <v>446</v>
      </c>
      <c r="C136" s="258"/>
    </row>
    <row r="137" spans="1:3" ht="12" customHeight="1" x14ac:dyDescent="0.25">
      <c r="A137" s="13" t="s">
        <v>169</v>
      </c>
      <c r="B137" s="7" t="s">
        <v>447</v>
      </c>
      <c r="C137" s="258"/>
    </row>
    <row r="138" spans="1:3" ht="12" customHeight="1" thickBot="1" x14ac:dyDescent="0.3">
      <c r="A138" s="11" t="s">
        <v>170</v>
      </c>
      <c r="B138" s="7" t="s">
        <v>448</v>
      </c>
      <c r="C138" s="258"/>
    </row>
    <row r="139" spans="1:3" ht="12" customHeight="1" thickBot="1" x14ac:dyDescent="0.3">
      <c r="A139" s="18" t="s">
        <v>23</v>
      </c>
      <c r="B139" s="115" t="s">
        <v>454</v>
      </c>
      <c r="C139" s="297">
        <f>+C140+C141+C142+C143</f>
        <v>12810</v>
      </c>
    </row>
    <row r="140" spans="1:3" ht="12" customHeight="1" x14ac:dyDescent="0.25">
      <c r="A140" s="13" t="s">
        <v>93</v>
      </c>
      <c r="B140" s="7" t="s">
        <v>368</v>
      </c>
      <c r="C140" s="258"/>
    </row>
    <row r="141" spans="1:3" ht="12" customHeight="1" x14ac:dyDescent="0.25">
      <c r="A141" s="13" t="s">
        <v>94</v>
      </c>
      <c r="B141" s="7" t="s">
        <v>369</v>
      </c>
      <c r="C141" s="258">
        <v>12810</v>
      </c>
    </row>
    <row r="142" spans="1:3" ht="12" customHeight="1" x14ac:dyDescent="0.25">
      <c r="A142" s="13" t="s">
        <v>282</v>
      </c>
      <c r="B142" s="7" t="s">
        <v>455</v>
      </c>
      <c r="C142" s="258"/>
    </row>
    <row r="143" spans="1:3" ht="12" customHeight="1" thickBot="1" x14ac:dyDescent="0.3">
      <c r="A143" s="11" t="s">
        <v>283</v>
      </c>
      <c r="B143" s="5" t="s">
        <v>388</v>
      </c>
      <c r="C143" s="258"/>
    </row>
    <row r="144" spans="1:3" ht="12" customHeight="1" thickBot="1" x14ac:dyDescent="0.3">
      <c r="A144" s="18" t="s">
        <v>24</v>
      </c>
      <c r="B144" s="115" t="s">
        <v>456</v>
      </c>
      <c r="C144" s="299">
        <f>SUM(C145:C149)</f>
        <v>0</v>
      </c>
    </row>
    <row r="145" spans="1:9" ht="12" customHeight="1" x14ac:dyDescent="0.25">
      <c r="A145" s="13" t="s">
        <v>95</v>
      </c>
      <c r="B145" s="7" t="s">
        <v>451</v>
      </c>
      <c r="C145" s="258"/>
    </row>
    <row r="146" spans="1:9" ht="12" customHeight="1" x14ac:dyDescent="0.25">
      <c r="A146" s="13" t="s">
        <v>96</v>
      </c>
      <c r="B146" s="7" t="s">
        <v>458</v>
      </c>
      <c r="C146" s="258"/>
    </row>
    <row r="147" spans="1:9" ht="12" customHeight="1" x14ac:dyDescent="0.25">
      <c r="A147" s="13" t="s">
        <v>294</v>
      </c>
      <c r="B147" s="7" t="s">
        <v>453</v>
      </c>
      <c r="C147" s="258"/>
    </row>
    <row r="148" spans="1:9" ht="12" customHeight="1" x14ac:dyDescent="0.25">
      <c r="A148" s="13" t="s">
        <v>295</v>
      </c>
      <c r="B148" s="7" t="s">
        <v>459</v>
      </c>
      <c r="C148" s="258"/>
    </row>
    <row r="149" spans="1:9" ht="12" customHeight="1" thickBot="1" x14ac:dyDescent="0.3">
      <c r="A149" s="13" t="s">
        <v>457</v>
      </c>
      <c r="B149" s="7" t="s">
        <v>460</v>
      </c>
      <c r="C149" s="258"/>
    </row>
    <row r="150" spans="1:9" ht="12" customHeight="1" thickBot="1" x14ac:dyDescent="0.3">
      <c r="A150" s="18" t="s">
        <v>25</v>
      </c>
      <c r="B150" s="115" t="s">
        <v>461</v>
      </c>
      <c r="C150" s="481"/>
    </row>
    <row r="151" spans="1:9" ht="12" customHeight="1" thickBot="1" x14ac:dyDescent="0.3">
      <c r="A151" s="18" t="s">
        <v>26</v>
      </c>
      <c r="B151" s="115" t="s">
        <v>462</v>
      </c>
      <c r="C151" s="481"/>
    </row>
    <row r="152" spans="1:9" ht="15" customHeight="1" thickBot="1" x14ac:dyDescent="0.3">
      <c r="A152" s="18" t="s">
        <v>27</v>
      </c>
      <c r="B152" s="115" t="s">
        <v>464</v>
      </c>
      <c r="C152" s="424">
        <f>+C128+C132+C139+C144+C150+C151</f>
        <v>18364</v>
      </c>
      <c r="F152" s="425"/>
      <c r="G152" s="426"/>
      <c r="H152" s="426"/>
      <c r="I152" s="426"/>
    </row>
    <row r="153" spans="1:9" s="413" customFormat="1" ht="12.95" customHeight="1" thickBot="1" x14ac:dyDescent="0.25">
      <c r="A153" s="289" t="s">
        <v>28</v>
      </c>
      <c r="B153" s="376" t="s">
        <v>463</v>
      </c>
      <c r="C153" s="424">
        <f>+C127+C152</f>
        <v>950017</v>
      </c>
    </row>
    <row r="154" spans="1:9" ht="7.5" customHeight="1" x14ac:dyDescent="0.25"/>
    <row r="155" spans="1:9" x14ac:dyDescent="0.25">
      <c r="A155" s="743" t="s">
        <v>370</v>
      </c>
      <c r="B155" s="743"/>
      <c r="C155" s="743"/>
    </row>
    <row r="156" spans="1:9" ht="15" customHeight="1" thickBot="1" x14ac:dyDescent="0.3">
      <c r="A156" s="741" t="s">
        <v>147</v>
      </c>
      <c r="B156" s="741"/>
      <c r="C156" s="300" t="str">
        <f>C89</f>
        <v>Forintban!</v>
      </c>
    </row>
    <row r="157" spans="1:9" ht="13.5" customHeight="1" thickBot="1" x14ac:dyDescent="0.3">
      <c r="A157" s="18">
        <v>1</v>
      </c>
      <c r="B157" s="23" t="s">
        <v>465</v>
      </c>
      <c r="C157" s="291">
        <f>+C62-C127</f>
        <v>-126829</v>
      </c>
      <c r="D157" s="427"/>
    </row>
    <row r="158" spans="1:9" ht="27.75" customHeight="1" thickBot="1" x14ac:dyDescent="0.3">
      <c r="A158" s="18" t="s">
        <v>19</v>
      </c>
      <c r="B158" s="23" t="s">
        <v>471</v>
      </c>
      <c r="C158" s="291">
        <f>+C86-C152</f>
        <v>126829</v>
      </c>
    </row>
  </sheetData>
  <mergeCells count="6">
    <mergeCell ref="A1:C1"/>
    <mergeCell ref="A2:B2"/>
    <mergeCell ref="A89:B89"/>
    <mergeCell ref="A155:C155"/>
    <mergeCell ref="A156:B156"/>
    <mergeCell ref="A88:C88"/>
  </mergeCells>
  <phoneticPr fontId="0" type="noConversion"/>
  <printOptions horizontalCentered="1" verticalCentered="1"/>
  <pageMargins left="0.19685039370078741" right="0.19685039370078741" top="1.2598425196850394" bottom="0.6692913385826772" header="0.59055118110236227" footer="0.39370078740157483"/>
  <pageSetup paperSize="9" scale="70" fitToHeight="2" orientation="portrait" r:id="rId1"/>
  <headerFooter alignWithMargins="0">
    <oddHeader>&amp;C&amp;"Times New Roman CE,Félkövér"&amp;12
Bátaszék Város Önkormányzat
2017. ÉVI KÖLTSÉGVETÉSÉNEK ÖSSZEVONT MÉRLEGE&amp;10
&amp;R&amp;"Times New Roman CE,Félkövér dőlt"&amp;11 1.1. melléklet a ........./2017. (.......) önkormányzati rendelethez</oddHeader>
    <oddFooter>&amp;C&amp;P</oddFooter>
  </headerFooter>
  <rowBreaks count="1" manualBreakCount="1">
    <brk id="87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rgb="FF92D050"/>
    <pageSetUpPr fitToPage="1"/>
  </sheetPr>
  <dimension ref="A1:G74"/>
  <sheetViews>
    <sheetView topLeftCell="A40" zoomScaleNormal="100" workbookViewId="0">
      <selection activeCell="H13" sqref="H13"/>
    </sheetView>
  </sheetViews>
  <sheetFormatPr defaultRowHeight="12.75" x14ac:dyDescent="0.2"/>
  <cols>
    <col min="1" max="1" width="45.83203125" style="40" customWidth="1"/>
    <col min="2" max="2" width="31" style="40" customWidth="1"/>
    <col min="3" max="3" width="11.5" style="40" customWidth="1"/>
    <col min="4" max="4" width="15.5" style="40" customWidth="1"/>
    <col min="5" max="6" width="9.33203125" style="40"/>
    <col min="7" max="7" width="10.1640625" style="40" bestFit="1" customWidth="1"/>
    <col min="8" max="256" width="9.33203125" style="40"/>
    <col min="257" max="257" width="45.83203125" style="40" customWidth="1"/>
    <col min="258" max="258" width="31" style="40" customWidth="1"/>
    <col min="259" max="259" width="11.5" style="40" customWidth="1"/>
    <col min="260" max="260" width="15.5" style="40" customWidth="1"/>
    <col min="261" max="262" width="9.33203125" style="40"/>
    <col min="263" max="263" width="10.1640625" style="40" bestFit="1" customWidth="1"/>
    <col min="264" max="512" width="9.33203125" style="40"/>
    <col min="513" max="513" width="45.83203125" style="40" customWidth="1"/>
    <col min="514" max="514" width="31" style="40" customWidth="1"/>
    <col min="515" max="515" width="11.5" style="40" customWidth="1"/>
    <col min="516" max="516" width="15.5" style="40" customWidth="1"/>
    <col min="517" max="518" width="9.33203125" style="40"/>
    <col min="519" max="519" width="10.1640625" style="40" bestFit="1" customWidth="1"/>
    <col min="520" max="768" width="9.33203125" style="40"/>
    <col min="769" max="769" width="45.83203125" style="40" customWidth="1"/>
    <col min="770" max="770" width="31" style="40" customWidth="1"/>
    <col min="771" max="771" width="11.5" style="40" customWidth="1"/>
    <col min="772" max="772" width="15.5" style="40" customWidth="1"/>
    <col min="773" max="774" width="9.33203125" style="40"/>
    <col min="775" max="775" width="10.1640625" style="40" bestFit="1" customWidth="1"/>
    <col min="776" max="1024" width="9.33203125" style="40"/>
    <col min="1025" max="1025" width="45.83203125" style="40" customWidth="1"/>
    <col min="1026" max="1026" width="31" style="40" customWidth="1"/>
    <col min="1027" max="1027" width="11.5" style="40" customWidth="1"/>
    <col min="1028" max="1028" width="15.5" style="40" customWidth="1"/>
    <col min="1029" max="1030" width="9.33203125" style="40"/>
    <col min="1031" max="1031" width="10.1640625" style="40" bestFit="1" customWidth="1"/>
    <col min="1032" max="1280" width="9.33203125" style="40"/>
    <col min="1281" max="1281" width="45.83203125" style="40" customWidth="1"/>
    <col min="1282" max="1282" width="31" style="40" customWidth="1"/>
    <col min="1283" max="1283" width="11.5" style="40" customWidth="1"/>
    <col min="1284" max="1284" width="15.5" style="40" customWidth="1"/>
    <col min="1285" max="1286" width="9.33203125" style="40"/>
    <col min="1287" max="1287" width="10.1640625" style="40" bestFit="1" customWidth="1"/>
    <col min="1288" max="1536" width="9.33203125" style="40"/>
    <col min="1537" max="1537" width="45.83203125" style="40" customWidth="1"/>
    <col min="1538" max="1538" width="31" style="40" customWidth="1"/>
    <col min="1539" max="1539" width="11.5" style="40" customWidth="1"/>
    <col min="1540" max="1540" width="15.5" style="40" customWidth="1"/>
    <col min="1541" max="1542" width="9.33203125" style="40"/>
    <col min="1543" max="1543" width="10.1640625" style="40" bestFit="1" customWidth="1"/>
    <col min="1544" max="1792" width="9.33203125" style="40"/>
    <col min="1793" max="1793" width="45.83203125" style="40" customWidth="1"/>
    <col min="1794" max="1794" width="31" style="40" customWidth="1"/>
    <col min="1795" max="1795" width="11.5" style="40" customWidth="1"/>
    <col min="1796" max="1796" width="15.5" style="40" customWidth="1"/>
    <col min="1797" max="1798" width="9.33203125" style="40"/>
    <col min="1799" max="1799" width="10.1640625" style="40" bestFit="1" customWidth="1"/>
    <col min="1800" max="2048" width="9.33203125" style="40"/>
    <col min="2049" max="2049" width="45.83203125" style="40" customWidth="1"/>
    <col min="2050" max="2050" width="31" style="40" customWidth="1"/>
    <col min="2051" max="2051" width="11.5" style="40" customWidth="1"/>
    <col min="2052" max="2052" width="15.5" style="40" customWidth="1"/>
    <col min="2053" max="2054" width="9.33203125" style="40"/>
    <col min="2055" max="2055" width="10.1640625" style="40" bestFit="1" customWidth="1"/>
    <col min="2056" max="2304" width="9.33203125" style="40"/>
    <col min="2305" max="2305" width="45.83203125" style="40" customWidth="1"/>
    <col min="2306" max="2306" width="31" style="40" customWidth="1"/>
    <col min="2307" max="2307" width="11.5" style="40" customWidth="1"/>
    <col min="2308" max="2308" width="15.5" style="40" customWidth="1"/>
    <col min="2309" max="2310" width="9.33203125" style="40"/>
    <col min="2311" max="2311" width="10.1640625" style="40" bestFit="1" customWidth="1"/>
    <col min="2312" max="2560" width="9.33203125" style="40"/>
    <col min="2561" max="2561" width="45.83203125" style="40" customWidth="1"/>
    <col min="2562" max="2562" width="31" style="40" customWidth="1"/>
    <col min="2563" max="2563" width="11.5" style="40" customWidth="1"/>
    <col min="2564" max="2564" width="15.5" style="40" customWidth="1"/>
    <col min="2565" max="2566" width="9.33203125" style="40"/>
    <col min="2567" max="2567" width="10.1640625" style="40" bestFit="1" customWidth="1"/>
    <col min="2568" max="2816" width="9.33203125" style="40"/>
    <col min="2817" max="2817" width="45.83203125" style="40" customWidth="1"/>
    <col min="2818" max="2818" width="31" style="40" customWidth="1"/>
    <col min="2819" max="2819" width="11.5" style="40" customWidth="1"/>
    <col min="2820" max="2820" width="15.5" style="40" customWidth="1"/>
    <col min="2821" max="2822" width="9.33203125" style="40"/>
    <col min="2823" max="2823" width="10.1640625" style="40" bestFit="1" customWidth="1"/>
    <col min="2824" max="3072" width="9.33203125" style="40"/>
    <col min="3073" max="3073" width="45.83203125" style="40" customWidth="1"/>
    <col min="3074" max="3074" width="31" style="40" customWidth="1"/>
    <col min="3075" max="3075" width="11.5" style="40" customWidth="1"/>
    <col min="3076" max="3076" width="15.5" style="40" customWidth="1"/>
    <col min="3077" max="3078" width="9.33203125" style="40"/>
    <col min="3079" max="3079" width="10.1640625" style="40" bestFit="1" customWidth="1"/>
    <col min="3080" max="3328" width="9.33203125" style="40"/>
    <col min="3329" max="3329" width="45.83203125" style="40" customWidth="1"/>
    <col min="3330" max="3330" width="31" style="40" customWidth="1"/>
    <col min="3331" max="3331" width="11.5" style="40" customWidth="1"/>
    <col min="3332" max="3332" width="15.5" style="40" customWidth="1"/>
    <col min="3333" max="3334" width="9.33203125" style="40"/>
    <col min="3335" max="3335" width="10.1640625" style="40" bestFit="1" customWidth="1"/>
    <col min="3336" max="3584" width="9.33203125" style="40"/>
    <col min="3585" max="3585" width="45.83203125" style="40" customWidth="1"/>
    <col min="3586" max="3586" width="31" style="40" customWidth="1"/>
    <col min="3587" max="3587" width="11.5" style="40" customWidth="1"/>
    <col min="3588" max="3588" width="15.5" style="40" customWidth="1"/>
    <col min="3589" max="3590" width="9.33203125" style="40"/>
    <col min="3591" max="3591" width="10.1640625" style="40" bestFit="1" customWidth="1"/>
    <col min="3592" max="3840" width="9.33203125" style="40"/>
    <col min="3841" max="3841" width="45.83203125" style="40" customWidth="1"/>
    <col min="3842" max="3842" width="31" style="40" customWidth="1"/>
    <col min="3843" max="3843" width="11.5" style="40" customWidth="1"/>
    <col min="3844" max="3844" width="15.5" style="40" customWidth="1"/>
    <col min="3845" max="3846" width="9.33203125" style="40"/>
    <col min="3847" max="3847" width="10.1640625" style="40" bestFit="1" customWidth="1"/>
    <col min="3848" max="4096" width="9.33203125" style="40"/>
    <col min="4097" max="4097" width="45.83203125" style="40" customWidth="1"/>
    <col min="4098" max="4098" width="31" style="40" customWidth="1"/>
    <col min="4099" max="4099" width="11.5" style="40" customWidth="1"/>
    <col min="4100" max="4100" width="15.5" style="40" customWidth="1"/>
    <col min="4101" max="4102" width="9.33203125" style="40"/>
    <col min="4103" max="4103" width="10.1640625" style="40" bestFit="1" customWidth="1"/>
    <col min="4104" max="4352" width="9.33203125" style="40"/>
    <col min="4353" max="4353" width="45.83203125" style="40" customWidth="1"/>
    <col min="4354" max="4354" width="31" style="40" customWidth="1"/>
    <col min="4355" max="4355" width="11.5" style="40" customWidth="1"/>
    <col min="4356" max="4356" width="15.5" style="40" customWidth="1"/>
    <col min="4357" max="4358" width="9.33203125" style="40"/>
    <col min="4359" max="4359" width="10.1640625" style="40" bestFit="1" customWidth="1"/>
    <col min="4360" max="4608" width="9.33203125" style="40"/>
    <col min="4609" max="4609" width="45.83203125" style="40" customWidth="1"/>
    <col min="4610" max="4610" width="31" style="40" customWidth="1"/>
    <col min="4611" max="4611" width="11.5" style="40" customWidth="1"/>
    <col min="4612" max="4612" width="15.5" style="40" customWidth="1"/>
    <col min="4613" max="4614" width="9.33203125" style="40"/>
    <col min="4615" max="4615" width="10.1640625" style="40" bestFit="1" customWidth="1"/>
    <col min="4616" max="4864" width="9.33203125" style="40"/>
    <col min="4865" max="4865" width="45.83203125" style="40" customWidth="1"/>
    <col min="4866" max="4866" width="31" style="40" customWidth="1"/>
    <col min="4867" max="4867" width="11.5" style="40" customWidth="1"/>
    <col min="4868" max="4868" width="15.5" style="40" customWidth="1"/>
    <col min="4869" max="4870" width="9.33203125" style="40"/>
    <col min="4871" max="4871" width="10.1640625" style="40" bestFit="1" customWidth="1"/>
    <col min="4872" max="5120" width="9.33203125" style="40"/>
    <col min="5121" max="5121" width="45.83203125" style="40" customWidth="1"/>
    <col min="5122" max="5122" width="31" style="40" customWidth="1"/>
    <col min="5123" max="5123" width="11.5" style="40" customWidth="1"/>
    <col min="5124" max="5124" width="15.5" style="40" customWidth="1"/>
    <col min="5125" max="5126" width="9.33203125" style="40"/>
    <col min="5127" max="5127" width="10.1640625" style="40" bestFit="1" customWidth="1"/>
    <col min="5128" max="5376" width="9.33203125" style="40"/>
    <col min="5377" max="5377" width="45.83203125" style="40" customWidth="1"/>
    <col min="5378" max="5378" width="31" style="40" customWidth="1"/>
    <col min="5379" max="5379" width="11.5" style="40" customWidth="1"/>
    <col min="5380" max="5380" width="15.5" style="40" customWidth="1"/>
    <col min="5381" max="5382" width="9.33203125" style="40"/>
    <col min="5383" max="5383" width="10.1640625" style="40" bestFit="1" customWidth="1"/>
    <col min="5384" max="5632" width="9.33203125" style="40"/>
    <col min="5633" max="5633" width="45.83203125" style="40" customWidth="1"/>
    <col min="5634" max="5634" width="31" style="40" customWidth="1"/>
    <col min="5635" max="5635" width="11.5" style="40" customWidth="1"/>
    <col min="5636" max="5636" width="15.5" style="40" customWidth="1"/>
    <col min="5637" max="5638" width="9.33203125" style="40"/>
    <col min="5639" max="5639" width="10.1640625" style="40" bestFit="1" customWidth="1"/>
    <col min="5640" max="5888" width="9.33203125" style="40"/>
    <col min="5889" max="5889" width="45.83203125" style="40" customWidth="1"/>
    <col min="5890" max="5890" width="31" style="40" customWidth="1"/>
    <col min="5891" max="5891" width="11.5" style="40" customWidth="1"/>
    <col min="5892" max="5892" width="15.5" style="40" customWidth="1"/>
    <col min="5893" max="5894" width="9.33203125" style="40"/>
    <col min="5895" max="5895" width="10.1640625" style="40" bestFit="1" customWidth="1"/>
    <col min="5896" max="6144" width="9.33203125" style="40"/>
    <col min="6145" max="6145" width="45.83203125" style="40" customWidth="1"/>
    <col min="6146" max="6146" width="31" style="40" customWidth="1"/>
    <col min="6147" max="6147" width="11.5" style="40" customWidth="1"/>
    <col min="6148" max="6148" width="15.5" style="40" customWidth="1"/>
    <col min="6149" max="6150" width="9.33203125" style="40"/>
    <col min="6151" max="6151" width="10.1640625" style="40" bestFit="1" customWidth="1"/>
    <col min="6152" max="6400" width="9.33203125" style="40"/>
    <col min="6401" max="6401" width="45.83203125" style="40" customWidth="1"/>
    <col min="6402" max="6402" width="31" style="40" customWidth="1"/>
    <col min="6403" max="6403" width="11.5" style="40" customWidth="1"/>
    <col min="6404" max="6404" width="15.5" style="40" customWidth="1"/>
    <col min="6405" max="6406" width="9.33203125" style="40"/>
    <col min="6407" max="6407" width="10.1640625" style="40" bestFit="1" customWidth="1"/>
    <col min="6408" max="6656" width="9.33203125" style="40"/>
    <col min="6657" max="6657" width="45.83203125" style="40" customWidth="1"/>
    <col min="6658" max="6658" width="31" style="40" customWidth="1"/>
    <col min="6659" max="6659" width="11.5" style="40" customWidth="1"/>
    <col min="6660" max="6660" width="15.5" style="40" customWidth="1"/>
    <col min="6661" max="6662" width="9.33203125" style="40"/>
    <col min="6663" max="6663" width="10.1640625" style="40" bestFit="1" customWidth="1"/>
    <col min="6664" max="6912" width="9.33203125" style="40"/>
    <col min="6913" max="6913" width="45.83203125" style="40" customWidth="1"/>
    <col min="6914" max="6914" width="31" style="40" customWidth="1"/>
    <col min="6915" max="6915" width="11.5" style="40" customWidth="1"/>
    <col min="6916" max="6916" width="15.5" style="40" customWidth="1"/>
    <col min="6917" max="6918" width="9.33203125" style="40"/>
    <col min="6919" max="6919" width="10.1640625" style="40" bestFit="1" customWidth="1"/>
    <col min="6920" max="7168" width="9.33203125" style="40"/>
    <col min="7169" max="7169" width="45.83203125" style="40" customWidth="1"/>
    <col min="7170" max="7170" width="31" style="40" customWidth="1"/>
    <col min="7171" max="7171" width="11.5" style="40" customWidth="1"/>
    <col min="7172" max="7172" width="15.5" style="40" customWidth="1"/>
    <col min="7173" max="7174" width="9.33203125" style="40"/>
    <col min="7175" max="7175" width="10.1640625" style="40" bestFit="1" customWidth="1"/>
    <col min="7176" max="7424" width="9.33203125" style="40"/>
    <col min="7425" max="7425" width="45.83203125" style="40" customWidth="1"/>
    <col min="7426" max="7426" width="31" style="40" customWidth="1"/>
    <col min="7427" max="7427" width="11.5" style="40" customWidth="1"/>
    <col min="7428" max="7428" width="15.5" style="40" customWidth="1"/>
    <col min="7429" max="7430" width="9.33203125" style="40"/>
    <col min="7431" max="7431" width="10.1640625" style="40" bestFit="1" customWidth="1"/>
    <col min="7432" max="7680" width="9.33203125" style="40"/>
    <col min="7681" max="7681" width="45.83203125" style="40" customWidth="1"/>
    <col min="7682" max="7682" width="31" style="40" customWidth="1"/>
    <col min="7683" max="7683" width="11.5" style="40" customWidth="1"/>
    <col min="7684" max="7684" width="15.5" style="40" customWidth="1"/>
    <col min="7685" max="7686" width="9.33203125" style="40"/>
    <col min="7687" max="7687" width="10.1640625" style="40" bestFit="1" customWidth="1"/>
    <col min="7688" max="7936" width="9.33203125" style="40"/>
    <col min="7937" max="7937" width="45.83203125" style="40" customWidth="1"/>
    <col min="7938" max="7938" width="31" style="40" customWidth="1"/>
    <col min="7939" max="7939" width="11.5" style="40" customWidth="1"/>
    <col min="7940" max="7940" width="15.5" style="40" customWidth="1"/>
    <col min="7941" max="7942" width="9.33203125" style="40"/>
    <col min="7943" max="7943" width="10.1640625" style="40" bestFit="1" customWidth="1"/>
    <col min="7944" max="8192" width="9.33203125" style="40"/>
    <col min="8193" max="8193" width="45.83203125" style="40" customWidth="1"/>
    <col min="8194" max="8194" width="31" style="40" customWidth="1"/>
    <col min="8195" max="8195" width="11.5" style="40" customWidth="1"/>
    <col min="8196" max="8196" width="15.5" style="40" customWidth="1"/>
    <col min="8197" max="8198" width="9.33203125" style="40"/>
    <col min="8199" max="8199" width="10.1640625" style="40" bestFit="1" customWidth="1"/>
    <col min="8200" max="8448" width="9.33203125" style="40"/>
    <col min="8449" max="8449" width="45.83203125" style="40" customWidth="1"/>
    <col min="8450" max="8450" width="31" style="40" customWidth="1"/>
    <col min="8451" max="8451" width="11.5" style="40" customWidth="1"/>
    <col min="8452" max="8452" width="15.5" style="40" customWidth="1"/>
    <col min="8453" max="8454" width="9.33203125" style="40"/>
    <col min="8455" max="8455" width="10.1640625" style="40" bestFit="1" customWidth="1"/>
    <col min="8456" max="8704" width="9.33203125" style="40"/>
    <col min="8705" max="8705" width="45.83203125" style="40" customWidth="1"/>
    <col min="8706" max="8706" width="31" style="40" customWidth="1"/>
    <col min="8707" max="8707" width="11.5" style="40" customWidth="1"/>
    <col min="8708" max="8708" width="15.5" style="40" customWidth="1"/>
    <col min="8709" max="8710" width="9.33203125" style="40"/>
    <col min="8711" max="8711" width="10.1640625" style="40" bestFit="1" customWidth="1"/>
    <col min="8712" max="8960" width="9.33203125" style="40"/>
    <col min="8961" max="8961" width="45.83203125" style="40" customWidth="1"/>
    <col min="8962" max="8962" width="31" style="40" customWidth="1"/>
    <col min="8963" max="8963" width="11.5" style="40" customWidth="1"/>
    <col min="8964" max="8964" width="15.5" style="40" customWidth="1"/>
    <col min="8965" max="8966" width="9.33203125" style="40"/>
    <col min="8967" max="8967" width="10.1640625" style="40" bestFit="1" customWidth="1"/>
    <col min="8968" max="9216" width="9.33203125" style="40"/>
    <col min="9217" max="9217" width="45.83203125" style="40" customWidth="1"/>
    <col min="9218" max="9218" width="31" style="40" customWidth="1"/>
    <col min="9219" max="9219" width="11.5" style="40" customWidth="1"/>
    <col min="9220" max="9220" width="15.5" style="40" customWidth="1"/>
    <col min="9221" max="9222" width="9.33203125" style="40"/>
    <col min="9223" max="9223" width="10.1640625" style="40" bestFit="1" customWidth="1"/>
    <col min="9224" max="9472" width="9.33203125" style="40"/>
    <col min="9473" max="9473" width="45.83203125" style="40" customWidth="1"/>
    <col min="9474" max="9474" width="31" style="40" customWidth="1"/>
    <col min="9475" max="9475" width="11.5" style="40" customWidth="1"/>
    <col min="9476" max="9476" width="15.5" style="40" customWidth="1"/>
    <col min="9477" max="9478" width="9.33203125" style="40"/>
    <col min="9479" max="9479" width="10.1640625" style="40" bestFit="1" customWidth="1"/>
    <col min="9480" max="9728" width="9.33203125" style="40"/>
    <col min="9729" max="9729" width="45.83203125" style="40" customWidth="1"/>
    <col min="9730" max="9730" width="31" style="40" customWidth="1"/>
    <col min="9731" max="9731" width="11.5" style="40" customWidth="1"/>
    <col min="9732" max="9732" width="15.5" style="40" customWidth="1"/>
    <col min="9733" max="9734" width="9.33203125" style="40"/>
    <col min="9735" max="9735" width="10.1640625" style="40" bestFit="1" customWidth="1"/>
    <col min="9736" max="9984" width="9.33203125" style="40"/>
    <col min="9985" max="9985" width="45.83203125" style="40" customWidth="1"/>
    <col min="9986" max="9986" width="31" style="40" customWidth="1"/>
    <col min="9987" max="9987" width="11.5" style="40" customWidth="1"/>
    <col min="9988" max="9988" width="15.5" style="40" customWidth="1"/>
    <col min="9989" max="9990" width="9.33203125" style="40"/>
    <col min="9991" max="9991" width="10.1640625" style="40" bestFit="1" customWidth="1"/>
    <col min="9992" max="10240" width="9.33203125" style="40"/>
    <col min="10241" max="10241" width="45.83203125" style="40" customWidth="1"/>
    <col min="10242" max="10242" width="31" style="40" customWidth="1"/>
    <col min="10243" max="10243" width="11.5" style="40" customWidth="1"/>
    <col min="10244" max="10244" width="15.5" style="40" customWidth="1"/>
    <col min="10245" max="10246" width="9.33203125" style="40"/>
    <col min="10247" max="10247" width="10.1640625" style="40" bestFit="1" customWidth="1"/>
    <col min="10248" max="10496" width="9.33203125" style="40"/>
    <col min="10497" max="10497" width="45.83203125" style="40" customWidth="1"/>
    <col min="10498" max="10498" width="31" style="40" customWidth="1"/>
    <col min="10499" max="10499" width="11.5" style="40" customWidth="1"/>
    <col min="10500" max="10500" width="15.5" style="40" customWidth="1"/>
    <col min="10501" max="10502" width="9.33203125" style="40"/>
    <col min="10503" max="10503" width="10.1640625" style="40" bestFit="1" customWidth="1"/>
    <col min="10504" max="10752" width="9.33203125" style="40"/>
    <col min="10753" max="10753" width="45.83203125" style="40" customWidth="1"/>
    <col min="10754" max="10754" width="31" style="40" customWidth="1"/>
    <col min="10755" max="10755" width="11.5" style="40" customWidth="1"/>
    <col min="10756" max="10756" width="15.5" style="40" customWidth="1"/>
    <col min="10757" max="10758" width="9.33203125" style="40"/>
    <col min="10759" max="10759" width="10.1640625" style="40" bestFit="1" customWidth="1"/>
    <col min="10760" max="11008" width="9.33203125" style="40"/>
    <col min="11009" max="11009" width="45.83203125" style="40" customWidth="1"/>
    <col min="11010" max="11010" width="31" style="40" customWidth="1"/>
    <col min="11011" max="11011" width="11.5" style="40" customWidth="1"/>
    <col min="11012" max="11012" width="15.5" style="40" customWidth="1"/>
    <col min="11013" max="11014" width="9.33203125" style="40"/>
    <col min="11015" max="11015" width="10.1640625" style="40" bestFit="1" customWidth="1"/>
    <col min="11016" max="11264" width="9.33203125" style="40"/>
    <col min="11265" max="11265" width="45.83203125" style="40" customWidth="1"/>
    <col min="11266" max="11266" width="31" style="40" customWidth="1"/>
    <col min="11267" max="11267" width="11.5" style="40" customWidth="1"/>
    <col min="11268" max="11268" width="15.5" style="40" customWidth="1"/>
    <col min="11269" max="11270" width="9.33203125" style="40"/>
    <col min="11271" max="11271" width="10.1640625" style="40" bestFit="1" customWidth="1"/>
    <col min="11272" max="11520" width="9.33203125" style="40"/>
    <col min="11521" max="11521" width="45.83203125" style="40" customWidth="1"/>
    <col min="11522" max="11522" width="31" style="40" customWidth="1"/>
    <col min="11523" max="11523" width="11.5" style="40" customWidth="1"/>
    <col min="11524" max="11524" width="15.5" style="40" customWidth="1"/>
    <col min="11525" max="11526" width="9.33203125" style="40"/>
    <col min="11527" max="11527" width="10.1640625" style="40" bestFit="1" customWidth="1"/>
    <col min="11528" max="11776" width="9.33203125" style="40"/>
    <col min="11777" max="11777" width="45.83203125" style="40" customWidth="1"/>
    <col min="11778" max="11778" width="31" style="40" customWidth="1"/>
    <col min="11779" max="11779" width="11.5" style="40" customWidth="1"/>
    <col min="11780" max="11780" width="15.5" style="40" customWidth="1"/>
    <col min="11781" max="11782" width="9.33203125" style="40"/>
    <col min="11783" max="11783" width="10.1640625" style="40" bestFit="1" customWidth="1"/>
    <col min="11784" max="12032" width="9.33203125" style="40"/>
    <col min="12033" max="12033" width="45.83203125" style="40" customWidth="1"/>
    <col min="12034" max="12034" width="31" style="40" customWidth="1"/>
    <col min="12035" max="12035" width="11.5" style="40" customWidth="1"/>
    <col min="12036" max="12036" width="15.5" style="40" customWidth="1"/>
    <col min="12037" max="12038" width="9.33203125" style="40"/>
    <col min="12039" max="12039" width="10.1640625" style="40" bestFit="1" customWidth="1"/>
    <col min="12040" max="12288" width="9.33203125" style="40"/>
    <col min="12289" max="12289" width="45.83203125" style="40" customWidth="1"/>
    <col min="12290" max="12290" width="31" style="40" customWidth="1"/>
    <col min="12291" max="12291" width="11.5" style="40" customWidth="1"/>
    <col min="12292" max="12292" width="15.5" style="40" customWidth="1"/>
    <col min="12293" max="12294" width="9.33203125" style="40"/>
    <col min="12295" max="12295" width="10.1640625" style="40" bestFit="1" customWidth="1"/>
    <col min="12296" max="12544" width="9.33203125" style="40"/>
    <col min="12545" max="12545" width="45.83203125" style="40" customWidth="1"/>
    <col min="12546" max="12546" width="31" style="40" customWidth="1"/>
    <col min="12547" max="12547" width="11.5" style="40" customWidth="1"/>
    <col min="12548" max="12548" width="15.5" style="40" customWidth="1"/>
    <col min="12549" max="12550" width="9.33203125" style="40"/>
    <col min="12551" max="12551" width="10.1640625" style="40" bestFit="1" customWidth="1"/>
    <col min="12552" max="12800" width="9.33203125" style="40"/>
    <col min="12801" max="12801" width="45.83203125" style="40" customWidth="1"/>
    <col min="12802" max="12802" width="31" style="40" customWidth="1"/>
    <col min="12803" max="12803" width="11.5" style="40" customWidth="1"/>
    <col min="12804" max="12804" width="15.5" style="40" customWidth="1"/>
    <col min="12805" max="12806" width="9.33203125" style="40"/>
    <col min="12807" max="12807" width="10.1640625" style="40" bestFit="1" customWidth="1"/>
    <col min="12808" max="13056" width="9.33203125" style="40"/>
    <col min="13057" max="13057" width="45.83203125" style="40" customWidth="1"/>
    <col min="13058" max="13058" width="31" style="40" customWidth="1"/>
    <col min="13059" max="13059" width="11.5" style="40" customWidth="1"/>
    <col min="13060" max="13060" width="15.5" style="40" customWidth="1"/>
    <col min="13061" max="13062" width="9.33203125" style="40"/>
    <col min="13063" max="13063" width="10.1640625" style="40" bestFit="1" customWidth="1"/>
    <col min="13064" max="13312" width="9.33203125" style="40"/>
    <col min="13313" max="13313" width="45.83203125" style="40" customWidth="1"/>
    <col min="13314" max="13314" width="31" style="40" customWidth="1"/>
    <col min="13315" max="13315" width="11.5" style="40" customWidth="1"/>
    <col min="13316" max="13316" width="15.5" style="40" customWidth="1"/>
    <col min="13317" max="13318" width="9.33203125" style="40"/>
    <col min="13319" max="13319" width="10.1640625" style="40" bestFit="1" customWidth="1"/>
    <col min="13320" max="13568" width="9.33203125" style="40"/>
    <col min="13569" max="13569" width="45.83203125" style="40" customWidth="1"/>
    <col min="13570" max="13570" width="31" style="40" customWidth="1"/>
    <col min="13571" max="13571" width="11.5" style="40" customWidth="1"/>
    <col min="13572" max="13572" width="15.5" style="40" customWidth="1"/>
    <col min="13573" max="13574" width="9.33203125" style="40"/>
    <col min="13575" max="13575" width="10.1640625" style="40" bestFit="1" customWidth="1"/>
    <col min="13576" max="13824" width="9.33203125" style="40"/>
    <col min="13825" max="13825" width="45.83203125" style="40" customWidth="1"/>
    <col min="13826" max="13826" width="31" style="40" customWidth="1"/>
    <col min="13827" max="13827" width="11.5" style="40" customWidth="1"/>
    <col min="13828" max="13828" width="15.5" style="40" customWidth="1"/>
    <col min="13829" max="13830" width="9.33203125" style="40"/>
    <col min="13831" max="13831" width="10.1640625" style="40" bestFit="1" customWidth="1"/>
    <col min="13832" max="14080" width="9.33203125" style="40"/>
    <col min="14081" max="14081" width="45.83203125" style="40" customWidth="1"/>
    <col min="14082" max="14082" width="31" style="40" customWidth="1"/>
    <col min="14083" max="14083" width="11.5" style="40" customWidth="1"/>
    <col min="14084" max="14084" width="15.5" style="40" customWidth="1"/>
    <col min="14085" max="14086" width="9.33203125" style="40"/>
    <col min="14087" max="14087" width="10.1640625" style="40" bestFit="1" customWidth="1"/>
    <col min="14088" max="14336" width="9.33203125" style="40"/>
    <col min="14337" max="14337" width="45.83203125" style="40" customWidth="1"/>
    <col min="14338" max="14338" width="31" style="40" customWidth="1"/>
    <col min="14339" max="14339" width="11.5" style="40" customWidth="1"/>
    <col min="14340" max="14340" width="15.5" style="40" customWidth="1"/>
    <col min="14341" max="14342" width="9.33203125" style="40"/>
    <col min="14343" max="14343" width="10.1640625" style="40" bestFit="1" customWidth="1"/>
    <col min="14344" max="14592" width="9.33203125" style="40"/>
    <col min="14593" max="14593" width="45.83203125" style="40" customWidth="1"/>
    <col min="14594" max="14594" width="31" style="40" customWidth="1"/>
    <col min="14595" max="14595" width="11.5" style="40" customWidth="1"/>
    <col min="14596" max="14596" width="15.5" style="40" customWidth="1"/>
    <col min="14597" max="14598" width="9.33203125" style="40"/>
    <col min="14599" max="14599" width="10.1640625" style="40" bestFit="1" customWidth="1"/>
    <col min="14600" max="14848" width="9.33203125" style="40"/>
    <col min="14849" max="14849" width="45.83203125" style="40" customWidth="1"/>
    <col min="14850" max="14850" width="31" style="40" customWidth="1"/>
    <col min="14851" max="14851" width="11.5" style="40" customWidth="1"/>
    <col min="14852" max="14852" width="15.5" style="40" customWidth="1"/>
    <col min="14853" max="14854" width="9.33203125" style="40"/>
    <col min="14855" max="14855" width="10.1640625" style="40" bestFit="1" customWidth="1"/>
    <col min="14856" max="15104" width="9.33203125" style="40"/>
    <col min="15105" max="15105" width="45.83203125" style="40" customWidth="1"/>
    <col min="15106" max="15106" width="31" style="40" customWidth="1"/>
    <col min="15107" max="15107" width="11.5" style="40" customWidth="1"/>
    <col min="15108" max="15108" width="15.5" style="40" customWidth="1"/>
    <col min="15109" max="15110" width="9.33203125" style="40"/>
    <col min="15111" max="15111" width="10.1640625" style="40" bestFit="1" customWidth="1"/>
    <col min="15112" max="15360" width="9.33203125" style="40"/>
    <col min="15361" max="15361" width="45.83203125" style="40" customWidth="1"/>
    <col min="15362" max="15362" width="31" style="40" customWidth="1"/>
    <col min="15363" max="15363" width="11.5" style="40" customWidth="1"/>
    <col min="15364" max="15364" width="15.5" style="40" customWidth="1"/>
    <col min="15365" max="15366" width="9.33203125" style="40"/>
    <col min="15367" max="15367" width="10.1640625" style="40" bestFit="1" customWidth="1"/>
    <col min="15368" max="15616" width="9.33203125" style="40"/>
    <col min="15617" max="15617" width="45.83203125" style="40" customWidth="1"/>
    <col min="15618" max="15618" width="31" style="40" customWidth="1"/>
    <col min="15619" max="15619" width="11.5" style="40" customWidth="1"/>
    <col min="15620" max="15620" width="15.5" style="40" customWidth="1"/>
    <col min="15621" max="15622" width="9.33203125" style="40"/>
    <col min="15623" max="15623" width="10.1640625" style="40" bestFit="1" customWidth="1"/>
    <col min="15624" max="15872" width="9.33203125" style="40"/>
    <col min="15873" max="15873" width="45.83203125" style="40" customWidth="1"/>
    <col min="15874" max="15874" width="31" style="40" customWidth="1"/>
    <col min="15875" max="15875" width="11.5" style="40" customWidth="1"/>
    <col min="15876" max="15876" width="15.5" style="40" customWidth="1"/>
    <col min="15877" max="15878" width="9.33203125" style="40"/>
    <col min="15879" max="15879" width="10.1640625" style="40" bestFit="1" customWidth="1"/>
    <col min="15880" max="16128" width="9.33203125" style="40"/>
    <col min="16129" max="16129" width="45.83203125" style="40" customWidth="1"/>
    <col min="16130" max="16130" width="31" style="40" customWidth="1"/>
    <col min="16131" max="16131" width="11.5" style="40" customWidth="1"/>
    <col min="16132" max="16132" width="15.5" style="40" customWidth="1"/>
    <col min="16133" max="16134" width="9.33203125" style="40"/>
    <col min="16135" max="16135" width="10.1640625" style="40" bestFit="1" customWidth="1"/>
    <col min="16136" max="16384" width="9.33203125" style="40"/>
  </cols>
  <sheetData>
    <row r="1" spans="1:7" ht="47.25" customHeight="1" x14ac:dyDescent="0.2">
      <c r="A1" s="806" t="s">
        <v>559</v>
      </c>
      <c r="B1" s="806"/>
    </row>
    <row r="2" spans="1:7" ht="22.5" customHeight="1" thickBot="1" x14ac:dyDescent="0.25">
      <c r="A2" s="552"/>
      <c r="B2" s="375"/>
      <c r="C2" s="375"/>
      <c r="D2" s="375" t="s">
        <v>14</v>
      </c>
    </row>
    <row r="3" spans="1:7" s="41" customFormat="1" ht="48.75" thickBot="1" x14ac:dyDescent="0.25">
      <c r="A3" s="285" t="s">
        <v>51</v>
      </c>
      <c r="B3" s="374" t="s">
        <v>560</v>
      </c>
      <c r="C3" s="374" t="s">
        <v>561</v>
      </c>
      <c r="D3" s="374" t="s">
        <v>562</v>
      </c>
    </row>
    <row r="4" spans="1:7" s="42" customFormat="1" ht="13.5" thickBot="1" x14ac:dyDescent="0.25">
      <c r="A4" s="179">
        <v>1</v>
      </c>
      <c r="B4" s="180">
        <v>2</v>
      </c>
      <c r="C4" s="180">
        <v>2</v>
      </c>
      <c r="D4" s="180">
        <v>2</v>
      </c>
    </row>
    <row r="5" spans="1:7" x14ac:dyDescent="0.2">
      <c r="A5" s="553" t="s">
        <v>563</v>
      </c>
      <c r="B5" s="554">
        <v>116973200</v>
      </c>
      <c r="C5" s="554">
        <v>-16105</v>
      </c>
      <c r="D5" s="554">
        <f>SUM(B5+C5)</f>
        <v>116957095</v>
      </c>
    </row>
    <row r="6" spans="1:7" x14ac:dyDescent="0.2">
      <c r="A6" s="553" t="s">
        <v>564</v>
      </c>
      <c r="B6" s="554">
        <v>520029</v>
      </c>
      <c r="C6" s="554"/>
      <c r="D6" s="554">
        <v>520029</v>
      </c>
    </row>
    <row r="7" spans="1:7" ht="12.75" customHeight="1" x14ac:dyDescent="0.2">
      <c r="A7" s="555" t="s">
        <v>565</v>
      </c>
      <c r="B7" s="554">
        <f>B8+B9+B10+B12+B11</f>
        <v>29441270</v>
      </c>
      <c r="C7" s="554">
        <f>C8+C9+C10+C12+C11</f>
        <v>-29441270</v>
      </c>
      <c r="D7" s="554"/>
    </row>
    <row r="8" spans="1:7" x14ac:dyDescent="0.2">
      <c r="A8" s="109" t="s">
        <v>566</v>
      </c>
      <c r="B8" s="403">
        <v>8288910</v>
      </c>
      <c r="C8" s="403">
        <v>-8288910</v>
      </c>
      <c r="D8" s="554">
        <f t="shared" ref="D8:D13" si="0">SUM(B8+C8)</f>
        <v>0</v>
      </c>
    </row>
    <row r="9" spans="1:7" x14ac:dyDescent="0.2">
      <c r="A9" s="109" t="s">
        <v>567</v>
      </c>
      <c r="B9" s="403">
        <v>13248000</v>
      </c>
      <c r="C9" s="403">
        <v>-13248000</v>
      </c>
      <c r="D9" s="554">
        <f t="shared" si="0"/>
        <v>0</v>
      </c>
    </row>
    <row r="10" spans="1:7" x14ac:dyDescent="0.2">
      <c r="A10" s="109" t="s">
        <v>568</v>
      </c>
      <c r="B10" s="403">
        <v>100000</v>
      </c>
      <c r="C10" s="403">
        <v>-100000</v>
      </c>
      <c r="D10" s="554">
        <f t="shared" si="0"/>
        <v>0</v>
      </c>
    </row>
    <row r="11" spans="1:7" x14ac:dyDescent="0.2">
      <c r="A11" s="109" t="s">
        <v>569</v>
      </c>
      <c r="B11" s="403">
        <v>124950</v>
      </c>
      <c r="C11" s="403">
        <v>-124950</v>
      </c>
      <c r="D11" s="554">
        <f t="shared" si="0"/>
        <v>0</v>
      </c>
    </row>
    <row r="12" spans="1:7" x14ac:dyDescent="0.2">
      <c r="A12" s="109" t="s">
        <v>570</v>
      </c>
      <c r="B12" s="403">
        <v>7679410</v>
      </c>
      <c r="C12" s="403">
        <v>-7679410</v>
      </c>
      <c r="D12" s="554">
        <f t="shared" si="0"/>
        <v>0</v>
      </c>
    </row>
    <row r="13" spans="1:7" x14ac:dyDescent="0.2">
      <c r="A13" s="555" t="s">
        <v>571</v>
      </c>
      <c r="B13" s="554">
        <v>17563500</v>
      </c>
      <c r="C13" s="554">
        <v>-17563500</v>
      </c>
      <c r="D13" s="554">
        <f t="shared" si="0"/>
        <v>0</v>
      </c>
    </row>
    <row r="14" spans="1:7" x14ac:dyDescent="0.2">
      <c r="A14" s="555"/>
      <c r="B14" s="554"/>
      <c r="C14" s="554"/>
      <c r="D14" s="554"/>
    </row>
    <row r="15" spans="1:7" x14ac:dyDescent="0.2">
      <c r="A15" s="555" t="s">
        <v>572</v>
      </c>
      <c r="B15" s="554">
        <f>B16+B17+B18+B26</f>
        <v>136511169</v>
      </c>
      <c r="C15" s="554"/>
      <c r="D15" s="554">
        <f>SUM(B15:C15)</f>
        <v>136511169</v>
      </c>
      <c r="G15" s="556"/>
    </row>
    <row r="16" spans="1:7" x14ac:dyDescent="0.2">
      <c r="A16" s="109" t="s">
        <v>573</v>
      </c>
      <c r="B16" s="403">
        <v>117910803</v>
      </c>
      <c r="C16" s="403"/>
      <c r="D16" s="403">
        <f>SUM(B16:C16)</f>
        <v>117910803</v>
      </c>
    </row>
    <row r="17" spans="1:4" x14ac:dyDescent="0.2">
      <c r="A17" s="109" t="s">
        <v>574</v>
      </c>
      <c r="B17" s="403">
        <v>18600366</v>
      </c>
      <c r="C17" s="403"/>
      <c r="D17" s="403">
        <f>SUM(B17:C17)</f>
        <v>18600366</v>
      </c>
    </row>
    <row r="18" spans="1:4" ht="22.5" x14ac:dyDescent="0.2">
      <c r="A18" s="109" t="s">
        <v>575</v>
      </c>
      <c r="B18" s="403"/>
      <c r="C18" s="403"/>
      <c r="D18" s="403">
        <f>SUM(B18:C18)</f>
        <v>0</v>
      </c>
    </row>
    <row r="19" spans="1:4" x14ac:dyDescent="0.2">
      <c r="A19" s="109"/>
      <c r="B19" s="403"/>
      <c r="C19" s="403"/>
      <c r="D19" s="403"/>
    </row>
    <row r="20" spans="1:4" x14ac:dyDescent="0.2">
      <c r="A20" s="109" t="s">
        <v>576</v>
      </c>
      <c r="B20" s="403">
        <v>4941000</v>
      </c>
      <c r="C20" s="403"/>
      <c r="D20" s="403">
        <f>SUM(B20:C20)</f>
        <v>4941000</v>
      </c>
    </row>
    <row r="21" spans="1:4" x14ac:dyDescent="0.2">
      <c r="A21" s="109"/>
      <c r="B21" s="403"/>
      <c r="C21" s="403"/>
      <c r="D21" s="403"/>
    </row>
    <row r="22" spans="1:4" s="557" customFormat="1" x14ac:dyDescent="0.2">
      <c r="A22" s="555" t="s">
        <v>577</v>
      </c>
      <c r="B22" s="554">
        <f>B23+B24+B25</f>
        <v>59306130</v>
      </c>
      <c r="C22" s="554"/>
      <c r="D22" s="554">
        <f>D23+D24+D25</f>
        <v>59306130</v>
      </c>
    </row>
    <row r="23" spans="1:4" s="558" customFormat="1" x14ac:dyDescent="0.2">
      <c r="A23" s="109" t="s">
        <v>578</v>
      </c>
      <c r="B23" s="403">
        <v>26699520</v>
      </c>
      <c r="C23" s="403"/>
      <c r="D23" s="403">
        <f t="shared" ref="D23:D32" si="1">SUM(B23:C23)</f>
        <v>26699520</v>
      </c>
    </row>
    <row r="24" spans="1:4" s="558" customFormat="1" x14ac:dyDescent="0.2">
      <c r="A24" s="109" t="s">
        <v>579</v>
      </c>
      <c r="B24" s="403">
        <v>31950405</v>
      </c>
      <c r="C24" s="403"/>
      <c r="D24" s="403">
        <f t="shared" si="1"/>
        <v>31950405</v>
      </c>
    </row>
    <row r="25" spans="1:4" x14ac:dyDescent="0.2">
      <c r="A25" s="109" t="s">
        <v>580</v>
      </c>
      <c r="B25" s="403">
        <v>656205</v>
      </c>
      <c r="C25" s="403"/>
      <c r="D25" s="403">
        <f t="shared" si="1"/>
        <v>656205</v>
      </c>
    </row>
    <row r="26" spans="1:4" x14ac:dyDescent="0.2">
      <c r="A26" s="109"/>
      <c r="B26" s="403"/>
      <c r="C26" s="403"/>
      <c r="D26" s="403">
        <f t="shared" si="1"/>
        <v>0</v>
      </c>
    </row>
    <row r="27" spans="1:4" x14ac:dyDescent="0.2">
      <c r="A27" s="555" t="s">
        <v>581</v>
      </c>
      <c r="B27" s="554">
        <v>10529000</v>
      </c>
      <c r="C27" s="554"/>
      <c r="D27" s="554">
        <f t="shared" si="1"/>
        <v>10529000</v>
      </c>
    </row>
    <row r="28" spans="1:4" x14ac:dyDescent="0.2">
      <c r="A28" s="555" t="s">
        <v>582</v>
      </c>
      <c r="B28" s="554">
        <f>B29+B30+B31+B32</f>
        <v>30539500</v>
      </c>
      <c r="C28" s="554"/>
      <c r="D28" s="554">
        <f t="shared" si="1"/>
        <v>30539500</v>
      </c>
    </row>
    <row r="29" spans="1:4" x14ac:dyDescent="0.2">
      <c r="A29" s="109" t="s">
        <v>583</v>
      </c>
      <c r="B29" s="403">
        <v>7800000</v>
      </c>
      <c r="C29" s="403"/>
      <c r="D29" s="403">
        <f t="shared" si="1"/>
        <v>7800000</v>
      </c>
    </row>
    <row r="30" spans="1:4" x14ac:dyDescent="0.2">
      <c r="A30" s="109" t="s">
        <v>584</v>
      </c>
      <c r="B30" s="403">
        <v>5536000</v>
      </c>
      <c r="C30" s="403"/>
      <c r="D30" s="403">
        <f t="shared" si="1"/>
        <v>5536000</v>
      </c>
    </row>
    <row r="31" spans="1:4" x14ac:dyDescent="0.2">
      <c r="A31" s="109" t="s">
        <v>585</v>
      </c>
      <c r="B31" s="403">
        <v>12462000</v>
      </c>
      <c r="C31" s="403"/>
      <c r="D31" s="403">
        <f t="shared" si="1"/>
        <v>12462000</v>
      </c>
    </row>
    <row r="32" spans="1:4" x14ac:dyDescent="0.2">
      <c r="A32" s="109" t="s">
        <v>586</v>
      </c>
      <c r="B32" s="403">
        <v>4741500</v>
      </c>
      <c r="C32" s="403"/>
      <c r="D32" s="403">
        <f t="shared" si="1"/>
        <v>4741500</v>
      </c>
    </row>
    <row r="33" spans="1:4" x14ac:dyDescent="0.2">
      <c r="A33" s="109"/>
      <c r="B33" s="403"/>
      <c r="C33" s="403"/>
      <c r="D33" s="403"/>
    </row>
    <row r="34" spans="1:4" ht="13.5" thickBot="1" x14ac:dyDescent="0.25">
      <c r="A34" s="109" t="s">
        <v>587</v>
      </c>
      <c r="B34" s="403">
        <v>7415700</v>
      </c>
      <c r="C34" s="403"/>
      <c r="D34" s="403">
        <f>SUM(B34:C34)</f>
        <v>7415700</v>
      </c>
    </row>
    <row r="35" spans="1:4" s="44" customFormat="1" ht="19.5" customHeight="1" thickBot="1" x14ac:dyDescent="0.25">
      <c r="A35" s="28" t="s">
        <v>52</v>
      </c>
      <c r="B35" s="43">
        <f>B5+B7+B13+B15+B20+B22+B27+B28+B34</f>
        <v>413220469</v>
      </c>
      <c r="C35" s="559">
        <f>C5+C7+C13</f>
        <v>-47020875</v>
      </c>
      <c r="D35" s="43">
        <f>D5+D7+D13+D15+D20+D22+D27+D28+D34+D6</f>
        <v>366719623</v>
      </c>
    </row>
    <row r="37" spans="1:4" ht="47.25" customHeight="1" x14ac:dyDescent="0.2">
      <c r="A37" s="806" t="s">
        <v>588</v>
      </c>
      <c r="B37" s="806"/>
    </row>
    <row r="38" spans="1:4" ht="22.5" customHeight="1" thickBot="1" x14ac:dyDescent="0.25">
      <c r="A38" s="552"/>
      <c r="B38" s="375"/>
      <c r="C38" s="375"/>
      <c r="D38" s="375" t="s">
        <v>14</v>
      </c>
    </row>
    <row r="39" spans="1:4" s="41" customFormat="1" ht="48.75" thickBot="1" x14ac:dyDescent="0.25">
      <c r="A39" s="285" t="s">
        <v>51</v>
      </c>
      <c r="B39" s="374" t="s">
        <v>589</v>
      </c>
      <c r="C39" s="374" t="s">
        <v>561</v>
      </c>
      <c r="D39" s="374" t="s">
        <v>590</v>
      </c>
    </row>
    <row r="40" spans="1:4" s="42" customFormat="1" ht="13.5" thickBot="1" x14ac:dyDescent="0.25">
      <c r="A40" s="179">
        <v>1</v>
      </c>
      <c r="B40" s="180">
        <v>2</v>
      </c>
      <c r="C40" s="180">
        <v>2</v>
      </c>
      <c r="D40" s="180">
        <v>2</v>
      </c>
    </row>
    <row r="41" spans="1:4" x14ac:dyDescent="0.2">
      <c r="A41" s="553" t="s">
        <v>563</v>
      </c>
      <c r="B41" s="554">
        <v>117660200</v>
      </c>
      <c r="C41" s="554">
        <v>-7527167</v>
      </c>
      <c r="D41" s="554">
        <f>SUM(B41+C41)</f>
        <v>110133033</v>
      </c>
    </row>
    <row r="42" spans="1:4" x14ac:dyDescent="0.2">
      <c r="A42" s="553" t="s">
        <v>591</v>
      </c>
      <c r="B42" s="554"/>
      <c r="C42" s="554"/>
      <c r="D42" s="554">
        <v>528722</v>
      </c>
    </row>
    <row r="43" spans="1:4" ht="12.75" customHeight="1" x14ac:dyDescent="0.2">
      <c r="A43" s="555" t="s">
        <v>565</v>
      </c>
      <c r="B43" s="554">
        <f>B44+B45+B46+B48</f>
        <v>29252320</v>
      </c>
      <c r="C43" s="554">
        <f>C44+C45+C46+C48</f>
        <v>-29252320</v>
      </c>
      <c r="D43" s="554">
        <f t="shared" ref="D43:D70" si="2">SUM(B43:C43)</f>
        <v>0</v>
      </c>
    </row>
    <row r="44" spans="1:4" x14ac:dyDescent="0.2">
      <c r="A44" s="109" t="s">
        <v>566</v>
      </c>
      <c r="B44" s="403">
        <v>8288910</v>
      </c>
      <c r="C44" s="403">
        <v>-8288910</v>
      </c>
      <c r="D44" s="403">
        <f t="shared" si="2"/>
        <v>0</v>
      </c>
    </row>
    <row r="45" spans="1:4" x14ac:dyDescent="0.2">
      <c r="A45" s="109" t="s">
        <v>567</v>
      </c>
      <c r="B45" s="403">
        <v>13184000</v>
      </c>
      <c r="C45" s="403">
        <v>-13184000</v>
      </c>
      <c r="D45" s="403">
        <f t="shared" si="2"/>
        <v>0</v>
      </c>
    </row>
    <row r="46" spans="1:4" x14ac:dyDescent="0.2">
      <c r="A46" s="109" t="s">
        <v>568</v>
      </c>
      <c r="B46" s="403">
        <v>100000</v>
      </c>
      <c r="C46" s="403">
        <v>-100000</v>
      </c>
      <c r="D46" s="403">
        <f t="shared" si="2"/>
        <v>0</v>
      </c>
    </row>
    <row r="47" spans="1:4" x14ac:dyDescent="0.2">
      <c r="A47" s="109" t="s">
        <v>569</v>
      </c>
      <c r="B47" s="403">
        <v>130050</v>
      </c>
      <c r="C47" s="403">
        <v>-130050</v>
      </c>
      <c r="D47" s="403">
        <f t="shared" si="2"/>
        <v>0</v>
      </c>
    </row>
    <row r="48" spans="1:4" x14ac:dyDescent="0.2">
      <c r="A48" s="109" t="s">
        <v>570</v>
      </c>
      <c r="B48" s="403">
        <v>7679410</v>
      </c>
      <c r="C48" s="403">
        <v>-7679410</v>
      </c>
      <c r="D48" s="403">
        <f t="shared" si="2"/>
        <v>0</v>
      </c>
    </row>
    <row r="49" spans="1:7" x14ac:dyDescent="0.2">
      <c r="A49" s="555" t="s">
        <v>571</v>
      </c>
      <c r="B49" s="554">
        <v>17766000</v>
      </c>
      <c r="C49" s="554">
        <v>-17766000</v>
      </c>
      <c r="D49" s="554">
        <f t="shared" si="2"/>
        <v>0</v>
      </c>
    </row>
    <row r="50" spans="1:7" x14ac:dyDescent="0.2">
      <c r="A50" s="555"/>
      <c r="B50" s="554"/>
      <c r="C50" s="554"/>
      <c r="D50" s="554"/>
    </row>
    <row r="51" spans="1:7" x14ac:dyDescent="0.2">
      <c r="A51" s="555" t="s">
        <v>572</v>
      </c>
      <c r="B51" s="554">
        <f>B52+B53+B54+B62</f>
        <v>142731800</v>
      </c>
      <c r="C51" s="554"/>
      <c r="D51" s="554">
        <f t="shared" si="2"/>
        <v>142731800</v>
      </c>
      <c r="G51" s="556"/>
    </row>
    <row r="52" spans="1:7" x14ac:dyDescent="0.2">
      <c r="A52" s="109" t="s">
        <v>573</v>
      </c>
      <c r="B52" s="403">
        <v>118651800</v>
      </c>
      <c r="C52" s="403"/>
      <c r="D52" s="403">
        <f t="shared" si="2"/>
        <v>118651800</v>
      </c>
    </row>
    <row r="53" spans="1:7" x14ac:dyDescent="0.2">
      <c r="A53" s="109" t="s">
        <v>574</v>
      </c>
      <c r="B53" s="403">
        <v>18880000</v>
      </c>
      <c r="C53" s="403"/>
      <c r="D53" s="403">
        <f t="shared" si="2"/>
        <v>18880000</v>
      </c>
    </row>
    <row r="54" spans="1:7" ht="22.5" x14ac:dyDescent="0.2">
      <c r="A54" s="560" t="s">
        <v>575</v>
      </c>
      <c r="B54" s="561">
        <v>5200000</v>
      </c>
      <c r="C54" s="561"/>
      <c r="D54" s="561">
        <f t="shared" si="2"/>
        <v>5200000</v>
      </c>
    </row>
    <row r="55" spans="1:7" x14ac:dyDescent="0.2">
      <c r="A55" s="109"/>
      <c r="B55" s="403"/>
      <c r="C55" s="403"/>
      <c r="D55" s="403"/>
    </row>
    <row r="56" spans="1:7" x14ac:dyDescent="0.2">
      <c r="A56" s="109" t="s">
        <v>576</v>
      </c>
      <c r="B56" s="403">
        <v>4941000</v>
      </c>
      <c r="C56" s="403"/>
      <c r="D56" s="403">
        <f t="shared" ref="D56:D61" si="3">SUM(B56:C56)</f>
        <v>4941000</v>
      </c>
    </row>
    <row r="57" spans="1:7" x14ac:dyDescent="0.2">
      <c r="A57" s="109"/>
      <c r="B57" s="403"/>
      <c r="C57" s="403"/>
      <c r="D57" s="403"/>
    </row>
    <row r="58" spans="1:7" s="557" customFormat="1" x14ac:dyDescent="0.2">
      <c r="A58" s="555" t="s">
        <v>577</v>
      </c>
      <c r="B58" s="554">
        <f>B59+B60+B61</f>
        <v>55734528</v>
      </c>
      <c r="C58" s="554"/>
      <c r="D58" s="554">
        <f>D59+D60+D61</f>
        <v>55734528</v>
      </c>
    </row>
    <row r="59" spans="1:7" s="558" customFormat="1" x14ac:dyDescent="0.2">
      <c r="A59" s="109" t="s">
        <v>578</v>
      </c>
      <c r="B59" s="403">
        <v>26389440</v>
      </c>
      <c r="C59" s="403"/>
      <c r="D59" s="403">
        <f t="shared" si="3"/>
        <v>26389440</v>
      </c>
    </row>
    <row r="60" spans="1:7" s="558" customFormat="1" x14ac:dyDescent="0.2">
      <c r="A60" s="109" t="s">
        <v>579</v>
      </c>
      <c r="B60" s="403">
        <v>27409938</v>
      </c>
      <c r="C60" s="403"/>
      <c r="D60" s="403">
        <f t="shared" si="3"/>
        <v>27409938</v>
      </c>
    </row>
    <row r="61" spans="1:7" x14ac:dyDescent="0.2">
      <c r="A61" s="109" t="s">
        <v>580</v>
      </c>
      <c r="B61" s="403">
        <v>1935150</v>
      </c>
      <c r="C61" s="403"/>
      <c r="D61" s="403">
        <f t="shared" si="3"/>
        <v>1935150</v>
      </c>
    </row>
    <row r="62" spans="1:7" x14ac:dyDescent="0.2">
      <c r="A62" s="109"/>
      <c r="B62" s="403"/>
      <c r="C62" s="403"/>
      <c r="D62" s="403">
        <f t="shared" si="2"/>
        <v>0</v>
      </c>
    </row>
    <row r="63" spans="1:7" x14ac:dyDescent="0.2">
      <c r="A63" s="555" t="s">
        <v>581</v>
      </c>
      <c r="B63" s="554">
        <v>11158805</v>
      </c>
      <c r="C63" s="554"/>
      <c r="D63" s="554">
        <f t="shared" si="2"/>
        <v>11158805</v>
      </c>
    </row>
    <row r="64" spans="1:7" x14ac:dyDescent="0.2">
      <c r="A64" s="555" t="s">
        <v>582</v>
      </c>
      <c r="B64" s="554">
        <f>B65+B66+B67+B68</f>
        <v>30627820</v>
      </c>
      <c r="C64" s="554"/>
      <c r="D64" s="554">
        <f t="shared" si="2"/>
        <v>30627820</v>
      </c>
    </row>
    <row r="65" spans="1:4" x14ac:dyDescent="0.2">
      <c r="A65" s="109" t="s">
        <v>583</v>
      </c>
      <c r="B65" s="403">
        <v>7800000</v>
      </c>
      <c r="C65" s="403"/>
      <c r="D65" s="403">
        <f t="shared" si="2"/>
        <v>7800000</v>
      </c>
    </row>
    <row r="66" spans="1:4" x14ac:dyDescent="0.2">
      <c r="A66" s="109" t="s">
        <v>584</v>
      </c>
      <c r="B66" s="403">
        <v>4816320</v>
      </c>
      <c r="C66" s="403"/>
      <c r="D66" s="403">
        <f t="shared" si="2"/>
        <v>4816320</v>
      </c>
    </row>
    <row r="67" spans="1:4" x14ac:dyDescent="0.2">
      <c r="A67" s="109" t="s">
        <v>585</v>
      </c>
      <c r="B67" s="403">
        <v>13760500</v>
      </c>
      <c r="C67" s="403"/>
      <c r="D67" s="403">
        <f t="shared" si="2"/>
        <v>13760500</v>
      </c>
    </row>
    <row r="68" spans="1:4" x14ac:dyDescent="0.2">
      <c r="A68" s="109" t="s">
        <v>586</v>
      </c>
      <c r="B68" s="403">
        <v>4251000</v>
      </c>
      <c r="C68" s="403"/>
      <c r="D68" s="403">
        <f t="shared" si="2"/>
        <v>4251000</v>
      </c>
    </row>
    <row r="69" spans="1:4" x14ac:dyDescent="0.2">
      <c r="A69" s="109"/>
      <c r="B69" s="403"/>
      <c r="C69" s="403"/>
      <c r="D69" s="403"/>
    </row>
    <row r="70" spans="1:4" x14ac:dyDescent="0.2">
      <c r="A70" s="109" t="s">
        <v>587</v>
      </c>
      <c r="B70" s="403">
        <v>7501200</v>
      </c>
      <c r="C70" s="403"/>
      <c r="D70" s="403">
        <f t="shared" si="2"/>
        <v>7501200</v>
      </c>
    </row>
    <row r="71" spans="1:4" x14ac:dyDescent="0.2">
      <c r="A71" s="555"/>
      <c r="B71" s="554"/>
      <c r="C71" s="554"/>
      <c r="D71" s="554"/>
    </row>
    <row r="72" spans="1:4" ht="13.5" thickBot="1" x14ac:dyDescent="0.25">
      <c r="A72" s="110"/>
      <c r="B72" s="403"/>
      <c r="C72" s="403"/>
      <c r="D72" s="403"/>
    </row>
    <row r="73" spans="1:4" s="44" customFormat="1" ht="19.5" customHeight="1" thickBot="1" x14ac:dyDescent="0.25">
      <c r="A73" s="28" t="s">
        <v>52</v>
      </c>
      <c r="B73" s="43">
        <f>B41+B43+B49+B51+B56+B58+B63+B64+B70</f>
        <v>417373673</v>
      </c>
      <c r="C73" s="559">
        <f>C41+C43+C49</f>
        <v>-54545487</v>
      </c>
      <c r="D73" s="43">
        <f>D41+D43+D49+D51+D56+D58+D63+D64+D70+D42</f>
        <v>363356908</v>
      </c>
    </row>
    <row r="74" spans="1:4" s="44" customFormat="1" ht="19.5" customHeight="1" x14ac:dyDescent="0.2">
      <c r="A74" s="562"/>
      <c r="B74" s="563"/>
      <c r="C74" s="563"/>
      <c r="D74" s="563"/>
    </row>
  </sheetData>
  <mergeCells count="2">
    <mergeCell ref="A1:B1"/>
    <mergeCell ref="A37:B37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62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44"/>
  <sheetViews>
    <sheetView zoomScaleNormal="100" workbookViewId="0">
      <selection activeCell="I37" sqref="I37"/>
    </sheetView>
  </sheetViews>
  <sheetFormatPr defaultRowHeight="12.75" x14ac:dyDescent="0.2"/>
  <cols>
    <col min="1" max="1" width="8" style="582" customWidth="1"/>
    <col min="2" max="2" width="59.33203125" style="582" bestFit="1" customWidth="1"/>
    <col min="3" max="4" width="12" style="583" bestFit="1" customWidth="1"/>
    <col min="5" max="5" width="23.33203125" style="566" customWidth="1"/>
    <col min="6" max="256" width="9.33203125" style="566"/>
    <col min="257" max="257" width="8" style="566" customWidth="1"/>
    <col min="258" max="258" width="59.33203125" style="566" bestFit="1" customWidth="1"/>
    <col min="259" max="260" width="12" style="566" bestFit="1" customWidth="1"/>
    <col min="261" max="261" width="23.33203125" style="566" customWidth="1"/>
    <col min="262" max="512" width="9.33203125" style="566"/>
    <col min="513" max="513" width="8" style="566" customWidth="1"/>
    <col min="514" max="514" width="59.33203125" style="566" bestFit="1" customWidth="1"/>
    <col min="515" max="516" width="12" style="566" bestFit="1" customWidth="1"/>
    <col min="517" max="517" width="23.33203125" style="566" customWidth="1"/>
    <col min="518" max="768" width="9.33203125" style="566"/>
    <col min="769" max="769" width="8" style="566" customWidth="1"/>
    <col min="770" max="770" width="59.33203125" style="566" bestFit="1" customWidth="1"/>
    <col min="771" max="772" width="12" style="566" bestFit="1" customWidth="1"/>
    <col min="773" max="773" width="23.33203125" style="566" customWidth="1"/>
    <col min="774" max="1024" width="9.33203125" style="566"/>
    <col min="1025" max="1025" width="8" style="566" customWidth="1"/>
    <col min="1026" max="1026" width="59.33203125" style="566" bestFit="1" customWidth="1"/>
    <col min="1027" max="1028" width="12" style="566" bestFit="1" customWidth="1"/>
    <col min="1029" max="1029" width="23.33203125" style="566" customWidth="1"/>
    <col min="1030" max="1280" width="9.33203125" style="566"/>
    <col min="1281" max="1281" width="8" style="566" customWidth="1"/>
    <col min="1282" max="1282" width="59.33203125" style="566" bestFit="1" customWidth="1"/>
    <col min="1283" max="1284" width="12" style="566" bestFit="1" customWidth="1"/>
    <col min="1285" max="1285" width="23.33203125" style="566" customWidth="1"/>
    <col min="1286" max="1536" width="9.33203125" style="566"/>
    <col min="1537" max="1537" width="8" style="566" customWidth="1"/>
    <col min="1538" max="1538" width="59.33203125" style="566" bestFit="1" customWidth="1"/>
    <col min="1539" max="1540" width="12" style="566" bestFit="1" customWidth="1"/>
    <col min="1541" max="1541" width="23.33203125" style="566" customWidth="1"/>
    <col min="1542" max="1792" width="9.33203125" style="566"/>
    <col min="1793" max="1793" width="8" style="566" customWidth="1"/>
    <col min="1794" max="1794" width="59.33203125" style="566" bestFit="1" customWidth="1"/>
    <col min="1795" max="1796" width="12" style="566" bestFit="1" customWidth="1"/>
    <col min="1797" max="1797" width="23.33203125" style="566" customWidth="1"/>
    <col min="1798" max="2048" width="9.33203125" style="566"/>
    <col min="2049" max="2049" width="8" style="566" customWidth="1"/>
    <col min="2050" max="2050" width="59.33203125" style="566" bestFit="1" customWidth="1"/>
    <col min="2051" max="2052" width="12" style="566" bestFit="1" customWidth="1"/>
    <col min="2053" max="2053" width="23.33203125" style="566" customWidth="1"/>
    <col min="2054" max="2304" width="9.33203125" style="566"/>
    <col min="2305" max="2305" width="8" style="566" customWidth="1"/>
    <col min="2306" max="2306" width="59.33203125" style="566" bestFit="1" customWidth="1"/>
    <col min="2307" max="2308" width="12" style="566" bestFit="1" customWidth="1"/>
    <col min="2309" max="2309" width="23.33203125" style="566" customWidth="1"/>
    <col min="2310" max="2560" width="9.33203125" style="566"/>
    <col min="2561" max="2561" width="8" style="566" customWidth="1"/>
    <col min="2562" max="2562" width="59.33203125" style="566" bestFit="1" customWidth="1"/>
    <col min="2563" max="2564" width="12" style="566" bestFit="1" customWidth="1"/>
    <col min="2565" max="2565" width="23.33203125" style="566" customWidth="1"/>
    <col min="2566" max="2816" width="9.33203125" style="566"/>
    <col min="2817" max="2817" width="8" style="566" customWidth="1"/>
    <col min="2818" max="2818" width="59.33203125" style="566" bestFit="1" customWidth="1"/>
    <col min="2819" max="2820" width="12" style="566" bestFit="1" customWidth="1"/>
    <col min="2821" max="2821" width="23.33203125" style="566" customWidth="1"/>
    <col min="2822" max="3072" width="9.33203125" style="566"/>
    <col min="3073" max="3073" width="8" style="566" customWidth="1"/>
    <col min="3074" max="3074" width="59.33203125" style="566" bestFit="1" customWidth="1"/>
    <col min="3075" max="3076" width="12" style="566" bestFit="1" customWidth="1"/>
    <col min="3077" max="3077" width="23.33203125" style="566" customWidth="1"/>
    <col min="3078" max="3328" width="9.33203125" style="566"/>
    <col min="3329" max="3329" width="8" style="566" customWidth="1"/>
    <col min="3330" max="3330" width="59.33203125" style="566" bestFit="1" customWidth="1"/>
    <col min="3331" max="3332" width="12" style="566" bestFit="1" customWidth="1"/>
    <col min="3333" max="3333" width="23.33203125" style="566" customWidth="1"/>
    <col min="3334" max="3584" width="9.33203125" style="566"/>
    <col min="3585" max="3585" width="8" style="566" customWidth="1"/>
    <col min="3586" max="3586" width="59.33203125" style="566" bestFit="1" customWidth="1"/>
    <col min="3587" max="3588" width="12" style="566" bestFit="1" customWidth="1"/>
    <col min="3589" max="3589" width="23.33203125" style="566" customWidth="1"/>
    <col min="3590" max="3840" width="9.33203125" style="566"/>
    <col min="3841" max="3841" width="8" style="566" customWidth="1"/>
    <col min="3842" max="3842" width="59.33203125" style="566" bestFit="1" customWidth="1"/>
    <col min="3843" max="3844" width="12" style="566" bestFit="1" customWidth="1"/>
    <col min="3845" max="3845" width="23.33203125" style="566" customWidth="1"/>
    <col min="3846" max="4096" width="9.33203125" style="566"/>
    <col min="4097" max="4097" width="8" style="566" customWidth="1"/>
    <col min="4098" max="4098" width="59.33203125" style="566" bestFit="1" customWidth="1"/>
    <col min="4099" max="4100" width="12" style="566" bestFit="1" customWidth="1"/>
    <col min="4101" max="4101" width="23.33203125" style="566" customWidth="1"/>
    <col min="4102" max="4352" width="9.33203125" style="566"/>
    <col min="4353" max="4353" width="8" style="566" customWidth="1"/>
    <col min="4354" max="4354" width="59.33203125" style="566" bestFit="1" customWidth="1"/>
    <col min="4355" max="4356" width="12" style="566" bestFit="1" customWidth="1"/>
    <col min="4357" max="4357" width="23.33203125" style="566" customWidth="1"/>
    <col min="4358" max="4608" width="9.33203125" style="566"/>
    <col min="4609" max="4609" width="8" style="566" customWidth="1"/>
    <col min="4610" max="4610" width="59.33203125" style="566" bestFit="1" customWidth="1"/>
    <col min="4611" max="4612" width="12" style="566" bestFit="1" customWidth="1"/>
    <col min="4613" max="4613" width="23.33203125" style="566" customWidth="1"/>
    <col min="4614" max="4864" width="9.33203125" style="566"/>
    <col min="4865" max="4865" width="8" style="566" customWidth="1"/>
    <col min="4866" max="4866" width="59.33203125" style="566" bestFit="1" customWidth="1"/>
    <col min="4867" max="4868" width="12" style="566" bestFit="1" customWidth="1"/>
    <col min="4869" max="4869" width="23.33203125" style="566" customWidth="1"/>
    <col min="4870" max="5120" width="9.33203125" style="566"/>
    <col min="5121" max="5121" width="8" style="566" customWidth="1"/>
    <col min="5122" max="5122" width="59.33203125" style="566" bestFit="1" customWidth="1"/>
    <col min="5123" max="5124" width="12" style="566" bestFit="1" customWidth="1"/>
    <col min="5125" max="5125" width="23.33203125" style="566" customWidth="1"/>
    <col min="5126" max="5376" width="9.33203125" style="566"/>
    <col min="5377" max="5377" width="8" style="566" customWidth="1"/>
    <col min="5378" max="5378" width="59.33203125" style="566" bestFit="1" customWidth="1"/>
    <col min="5379" max="5380" width="12" style="566" bestFit="1" customWidth="1"/>
    <col min="5381" max="5381" width="23.33203125" style="566" customWidth="1"/>
    <col min="5382" max="5632" width="9.33203125" style="566"/>
    <col min="5633" max="5633" width="8" style="566" customWidth="1"/>
    <col min="5634" max="5634" width="59.33203125" style="566" bestFit="1" customWidth="1"/>
    <col min="5635" max="5636" width="12" style="566" bestFit="1" customWidth="1"/>
    <col min="5637" max="5637" width="23.33203125" style="566" customWidth="1"/>
    <col min="5638" max="5888" width="9.33203125" style="566"/>
    <col min="5889" max="5889" width="8" style="566" customWidth="1"/>
    <col min="5890" max="5890" width="59.33203125" style="566" bestFit="1" customWidth="1"/>
    <col min="5891" max="5892" width="12" style="566" bestFit="1" customWidth="1"/>
    <col min="5893" max="5893" width="23.33203125" style="566" customWidth="1"/>
    <col min="5894" max="6144" width="9.33203125" style="566"/>
    <col min="6145" max="6145" width="8" style="566" customWidth="1"/>
    <col min="6146" max="6146" width="59.33203125" style="566" bestFit="1" customWidth="1"/>
    <col min="6147" max="6148" width="12" style="566" bestFit="1" customWidth="1"/>
    <col min="6149" max="6149" width="23.33203125" style="566" customWidth="1"/>
    <col min="6150" max="6400" width="9.33203125" style="566"/>
    <col min="6401" max="6401" width="8" style="566" customWidth="1"/>
    <col min="6402" max="6402" width="59.33203125" style="566" bestFit="1" customWidth="1"/>
    <col min="6403" max="6404" width="12" style="566" bestFit="1" customWidth="1"/>
    <col min="6405" max="6405" width="23.33203125" style="566" customWidth="1"/>
    <col min="6406" max="6656" width="9.33203125" style="566"/>
    <col min="6657" max="6657" width="8" style="566" customWidth="1"/>
    <col min="6658" max="6658" width="59.33203125" style="566" bestFit="1" customWidth="1"/>
    <col min="6659" max="6660" width="12" style="566" bestFit="1" customWidth="1"/>
    <col min="6661" max="6661" width="23.33203125" style="566" customWidth="1"/>
    <col min="6662" max="6912" width="9.33203125" style="566"/>
    <col min="6913" max="6913" width="8" style="566" customWidth="1"/>
    <col min="6914" max="6914" width="59.33203125" style="566" bestFit="1" customWidth="1"/>
    <col min="6915" max="6916" width="12" style="566" bestFit="1" customWidth="1"/>
    <col min="6917" max="6917" width="23.33203125" style="566" customWidth="1"/>
    <col min="6918" max="7168" width="9.33203125" style="566"/>
    <col min="7169" max="7169" width="8" style="566" customWidth="1"/>
    <col min="7170" max="7170" width="59.33203125" style="566" bestFit="1" customWidth="1"/>
    <col min="7171" max="7172" width="12" style="566" bestFit="1" customWidth="1"/>
    <col min="7173" max="7173" width="23.33203125" style="566" customWidth="1"/>
    <col min="7174" max="7424" width="9.33203125" style="566"/>
    <col min="7425" max="7425" width="8" style="566" customWidth="1"/>
    <col min="7426" max="7426" width="59.33203125" style="566" bestFit="1" customWidth="1"/>
    <col min="7427" max="7428" width="12" style="566" bestFit="1" customWidth="1"/>
    <col min="7429" max="7429" width="23.33203125" style="566" customWidth="1"/>
    <col min="7430" max="7680" width="9.33203125" style="566"/>
    <col min="7681" max="7681" width="8" style="566" customWidth="1"/>
    <col min="7682" max="7682" width="59.33203125" style="566" bestFit="1" customWidth="1"/>
    <col min="7683" max="7684" width="12" style="566" bestFit="1" customWidth="1"/>
    <col min="7685" max="7685" width="23.33203125" style="566" customWidth="1"/>
    <col min="7686" max="7936" width="9.33203125" style="566"/>
    <col min="7937" max="7937" width="8" style="566" customWidth="1"/>
    <col min="7938" max="7938" width="59.33203125" style="566" bestFit="1" customWidth="1"/>
    <col min="7939" max="7940" width="12" style="566" bestFit="1" customWidth="1"/>
    <col min="7941" max="7941" width="23.33203125" style="566" customWidth="1"/>
    <col min="7942" max="8192" width="9.33203125" style="566"/>
    <col min="8193" max="8193" width="8" style="566" customWidth="1"/>
    <col min="8194" max="8194" width="59.33203125" style="566" bestFit="1" customWidth="1"/>
    <col min="8195" max="8196" width="12" style="566" bestFit="1" customWidth="1"/>
    <col min="8197" max="8197" width="23.33203125" style="566" customWidth="1"/>
    <col min="8198" max="8448" width="9.33203125" style="566"/>
    <col min="8449" max="8449" width="8" style="566" customWidth="1"/>
    <col min="8450" max="8450" width="59.33203125" style="566" bestFit="1" customWidth="1"/>
    <col min="8451" max="8452" width="12" style="566" bestFit="1" customWidth="1"/>
    <col min="8453" max="8453" width="23.33203125" style="566" customWidth="1"/>
    <col min="8454" max="8704" width="9.33203125" style="566"/>
    <col min="8705" max="8705" width="8" style="566" customWidth="1"/>
    <col min="8706" max="8706" width="59.33203125" style="566" bestFit="1" customWidth="1"/>
    <col min="8707" max="8708" width="12" style="566" bestFit="1" customWidth="1"/>
    <col min="8709" max="8709" width="23.33203125" style="566" customWidth="1"/>
    <col min="8710" max="8960" width="9.33203125" style="566"/>
    <col min="8961" max="8961" width="8" style="566" customWidth="1"/>
    <col min="8962" max="8962" width="59.33203125" style="566" bestFit="1" customWidth="1"/>
    <col min="8963" max="8964" width="12" style="566" bestFit="1" customWidth="1"/>
    <col min="8965" max="8965" width="23.33203125" style="566" customWidth="1"/>
    <col min="8966" max="9216" width="9.33203125" style="566"/>
    <col min="9217" max="9217" width="8" style="566" customWidth="1"/>
    <col min="9218" max="9218" width="59.33203125" style="566" bestFit="1" customWidth="1"/>
    <col min="9219" max="9220" width="12" style="566" bestFit="1" customWidth="1"/>
    <col min="9221" max="9221" width="23.33203125" style="566" customWidth="1"/>
    <col min="9222" max="9472" width="9.33203125" style="566"/>
    <col min="9473" max="9473" width="8" style="566" customWidth="1"/>
    <col min="9474" max="9474" width="59.33203125" style="566" bestFit="1" customWidth="1"/>
    <col min="9475" max="9476" width="12" style="566" bestFit="1" customWidth="1"/>
    <col min="9477" max="9477" width="23.33203125" style="566" customWidth="1"/>
    <col min="9478" max="9728" width="9.33203125" style="566"/>
    <col min="9729" max="9729" width="8" style="566" customWidth="1"/>
    <col min="9730" max="9730" width="59.33203125" style="566" bestFit="1" customWidth="1"/>
    <col min="9731" max="9732" width="12" style="566" bestFit="1" customWidth="1"/>
    <col min="9733" max="9733" width="23.33203125" style="566" customWidth="1"/>
    <col min="9734" max="9984" width="9.33203125" style="566"/>
    <col min="9985" max="9985" width="8" style="566" customWidth="1"/>
    <col min="9986" max="9986" width="59.33203125" style="566" bestFit="1" customWidth="1"/>
    <col min="9987" max="9988" width="12" style="566" bestFit="1" customWidth="1"/>
    <col min="9989" max="9989" width="23.33203125" style="566" customWidth="1"/>
    <col min="9990" max="10240" width="9.33203125" style="566"/>
    <col min="10241" max="10241" width="8" style="566" customWidth="1"/>
    <col min="10242" max="10242" width="59.33203125" style="566" bestFit="1" customWidth="1"/>
    <col min="10243" max="10244" width="12" style="566" bestFit="1" customWidth="1"/>
    <col min="10245" max="10245" width="23.33203125" style="566" customWidth="1"/>
    <col min="10246" max="10496" width="9.33203125" style="566"/>
    <col min="10497" max="10497" width="8" style="566" customWidth="1"/>
    <col min="10498" max="10498" width="59.33203125" style="566" bestFit="1" customWidth="1"/>
    <col min="10499" max="10500" width="12" style="566" bestFit="1" customWidth="1"/>
    <col min="10501" max="10501" width="23.33203125" style="566" customWidth="1"/>
    <col min="10502" max="10752" width="9.33203125" style="566"/>
    <col min="10753" max="10753" width="8" style="566" customWidth="1"/>
    <col min="10754" max="10754" width="59.33203125" style="566" bestFit="1" customWidth="1"/>
    <col min="10755" max="10756" width="12" style="566" bestFit="1" customWidth="1"/>
    <col min="10757" max="10757" width="23.33203125" style="566" customWidth="1"/>
    <col min="10758" max="11008" width="9.33203125" style="566"/>
    <col min="11009" max="11009" width="8" style="566" customWidth="1"/>
    <col min="11010" max="11010" width="59.33203125" style="566" bestFit="1" customWidth="1"/>
    <col min="11011" max="11012" width="12" style="566" bestFit="1" customWidth="1"/>
    <col min="11013" max="11013" width="23.33203125" style="566" customWidth="1"/>
    <col min="11014" max="11264" width="9.33203125" style="566"/>
    <col min="11265" max="11265" width="8" style="566" customWidth="1"/>
    <col min="11266" max="11266" width="59.33203125" style="566" bestFit="1" customWidth="1"/>
    <col min="11267" max="11268" width="12" style="566" bestFit="1" customWidth="1"/>
    <col min="11269" max="11269" width="23.33203125" style="566" customWidth="1"/>
    <col min="11270" max="11520" width="9.33203125" style="566"/>
    <col min="11521" max="11521" width="8" style="566" customWidth="1"/>
    <col min="11522" max="11522" width="59.33203125" style="566" bestFit="1" customWidth="1"/>
    <col min="11523" max="11524" width="12" style="566" bestFit="1" customWidth="1"/>
    <col min="11525" max="11525" width="23.33203125" style="566" customWidth="1"/>
    <col min="11526" max="11776" width="9.33203125" style="566"/>
    <col min="11777" max="11777" width="8" style="566" customWidth="1"/>
    <col min="11778" max="11778" width="59.33203125" style="566" bestFit="1" customWidth="1"/>
    <col min="11779" max="11780" width="12" style="566" bestFit="1" customWidth="1"/>
    <col min="11781" max="11781" width="23.33203125" style="566" customWidth="1"/>
    <col min="11782" max="12032" width="9.33203125" style="566"/>
    <col min="12033" max="12033" width="8" style="566" customWidth="1"/>
    <col min="12034" max="12034" width="59.33203125" style="566" bestFit="1" customWidth="1"/>
    <col min="12035" max="12036" width="12" style="566" bestFit="1" customWidth="1"/>
    <col min="12037" max="12037" width="23.33203125" style="566" customWidth="1"/>
    <col min="12038" max="12288" width="9.33203125" style="566"/>
    <col min="12289" max="12289" width="8" style="566" customWidth="1"/>
    <col min="12290" max="12290" width="59.33203125" style="566" bestFit="1" customWidth="1"/>
    <col min="12291" max="12292" width="12" style="566" bestFit="1" customWidth="1"/>
    <col min="12293" max="12293" width="23.33203125" style="566" customWidth="1"/>
    <col min="12294" max="12544" width="9.33203125" style="566"/>
    <col min="12545" max="12545" width="8" style="566" customWidth="1"/>
    <col min="12546" max="12546" width="59.33203125" style="566" bestFit="1" customWidth="1"/>
    <col min="12547" max="12548" width="12" style="566" bestFit="1" customWidth="1"/>
    <col min="12549" max="12549" width="23.33203125" style="566" customWidth="1"/>
    <col min="12550" max="12800" width="9.33203125" style="566"/>
    <col min="12801" max="12801" width="8" style="566" customWidth="1"/>
    <col min="12802" max="12802" width="59.33203125" style="566" bestFit="1" customWidth="1"/>
    <col min="12803" max="12804" width="12" style="566" bestFit="1" customWidth="1"/>
    <col min="12805" max="12805" width="23.33203125" style="566" customWidth="1"/>
    <col min="12806" max="13056" width="9.33203125" style="566"/>
    <col min="13057" max="13057" width="8" style="566" customWidth="1"/>
    <col min="13058" max="13058" width="59.33203125" style="566" bestFit="1" customWidth="1"/>
    <col min="13059" max="13060" width="12" style="566" bestFit="1" customWidth="1"/>
    <col min="13061" max="13061" width="23.33203125" style="566" customWidth="1"/>
    <col min="13062" max="13312" width="9.33203125" style="566"/>
    <col min="13313" max="13313" width="8" style="566" customWidth="1"/>
    <col min="13314" max="13314" width="59.33203125" style="566" bestFit="1" customWidth="1"/>
    <col min="13315" max="13316" width="12" style="566" bestFit="1" customWidth="1"/>
    <col min="13317" max="13317" width="23.33203125" style="566" customWidth="1"/>
    <col min="13318" max="13568" width="9.33203125" style="566"/>
    <col min="13569" max="13569" width="8" style="566" customWidth="1"/>
    <col min="13570" max="13570" width="59.33203125" style="566" bestFit="1" customWidth="1"/>
    <col min="13571" max="13572" width="12" style="566" bestFit="1" customWidth="1"/>
    <col min="13573" max="13573" width="23.33203125" style="566" customWidth="1"/>
    <col min="13574" max="13824" width="9.33203125" style="566"/>
    <col min="13825" max="13825" width="8" style="566" customWidth="1"/>
    <col min="13826" max="13826" width="59.33203125" style="566" bestFit="1" customWidth="1"/>
    <col min="13827" max="13828" width="12" style="566" bestFit="1" customWidth="1"/>
    <col min="13829" max="13829" width="23.33203125" style="566" customWidth="1"/>
    <col min="13830" max="14080" width="9.33203125" style="566"/>
    <col min="14081" max="14081" width="8" style="566" customWidth="1"/>
    <col min="14082" max="14082" width="59.33203125" style="566" bestFit="1" customWidth="1"/>
    <col min="14083" max="14084" width="12" style="566" bestFit="1" customWidth="1"/>
    <col min="14085" max="14085" width="23.33203125" style="566" customWidth="1"/>
    <col min="14086" max="14336" width="9.33203125" style="566"/>
    <col min="14337" max="14337" width="8" style="566" customWidth="1"/>
    <col min="14338" max="14338" width="59.33203125" style="566" bestFit="1" customWidth="1"/>
    <col min="14339" max="14340" width="12" style="566" bestFit="1" customWidth="1"/>
    <col min="14341" max="14341" width="23.33203125" style="566" customWidth="1"/>
    <col min="14342" max="14592" width="9.33203125" style="566"/>
    <col min="14593" max="14593" width="8" style="566" customWidth="1"/>
    <col min="14594" max="14594" width="59.33203125" style="566" bestFit="1" customWidth="1"/>
    <col min="14595" max="14596" width="12" style="566" bestFit="1" customWidth="1"/>
    <col min="14597" max="14597" width="23.33203125" style="566" customWidth="1"/>
    <col min="14598" max="14848" width="9.33203125" style="566"/>
    <col min="14849" max="14849" width="8" style="566" customWidth="1"/>
    <col min="14850" max="14850" width="59.33203125" style="566" bestFit="1" customWidth="1"/>
    <col min="14851" max="14852" width="12" style="566" bestFit="1" customWidth="1"/>
    <col min="14853" max="14853" width="23.33203125" style="566" customWidth="1"/>
    <col min="14854" max="15104" width="9.33203125" style="566"/>
    <col min="15105" max="15105" width="8" style="566" customWidth="1"/>
    <col min="15106" max="15106" width="59.33203125" style="566" bestFit="1" customWidth="1"/>
    <col min="15107" max="15108" width="12" style="566" bestFit="1" customWidth="1"/>
    <col min="15109" max="15109" width="23.33203125" style="566" customWidth="1"/>
    <col min="15110" max="15360" width="9.33203125" style="566"/>
    <col min="15361" max="15361" width="8" style="566" customWidth="1"/>
    <col min="15362" max="15362" width="59.33203125" style="566" bestFit="1" customWidth="1"/>
    <col min="15363" max="15364" width="12" style="566" bestFit="1" customWidth="1"/>
    <col min="15365" max="15365" width="23.33203125" style="566" customWidth="1"/>
    <col min="15366" max="15616" width="9.33203125" style="566"/>
    <col min="15617" max="15617" width="8" style="566" customWidth="1"/>
    <col min="15618" max="15618" width="59.33203125" style="566" bestFit="1" customWidth="1"/>
    <col min="15619" max="15620" width="12" style="566" bestFit="1" customWidth="1"/>
    <col min="15621" max="15621" width="23.33203125" style="566" customWidth="1"/>
    <col min="15622" max="15872" width="9.33203125" style="566"/>
    <col min="15873" max="15873" width="8" style="566" customWidth="1"/>
    <col min="15874" max="15874" width="59.33203125" style="566" bestFit="1" customWidth="1"/>
    <col min="15875" max="15876" width="12" style="566" bestFit="1" customWidth="1"/>
    <col min="15877" max="15877" width="23.33203125" style="566" customWidth="1"/>
    <col min="15878" max="16128" width="9.33203125" style="566"/>
    <col min="16129" max="16129" width="8" style="566" customWidth="1"/>
    <col min="16130" max="16130" width="59.33203125" style="566" bestFit="1" customWidth="1"/>
    <col min="16131" max="16132" width="12" style="566" bestFit="1" customWidth="1"/>
    <col min="16133" max="16133" width="23.33203125" style="566" customWidth="1"/>
    <col min="16134" max="16384" width="9.33203125" style="566"/>
  </cols>
  <sheetData>
    <row r="1" spans="1:4" ht="27" x14ac:dyDescent="0.25">
      <c r="A1" s="564"/>
      <c r="B1" s="564"/>
      <c r="C1" s="565"/>
      <c r="D1" s="565" t="s">
        <v>592</v>
      </c>
    </row>
    <row r="2" spans="1:4" s="569" customFormat="1" ht="51" customHeight="1" x14ac:dyDescent="0.2">
      <c r="A2" s="567"/>
      <c r="B2" s="567" t="s">
        <v>593</v>
      </c>
      <c r="C2" s="568" t="s">
        <v>594</v>
      </c>
      <c r="D2" s="568" t="s">
        <v>671</v>
      </c>
    </row>
    <row r="3" spans="1:4" s="571" customFormat="1" ht="12" customHeight="1" x14ac:dyDescent="0.2">
      <c r="A3" s="570">
        <v>1</v>
      </c>
      <c r="B3" s="570">
        <v>2</v>
      </c>
      <c r="C3" s="570">
        <v>3</v>
      </c>
      <c r="D3" s="570">
        <v>4</v>
      </c>
    </row>
    <row r="4" spans="1:4" ht="17.100000000000001" customHeight="1" x14ac:dyDescent="0.2">
      <c r="A4" s="572" t="s">
        <v>595</v>
      </c>
      <c r="B4" s="573" t="s">
        <v>596</v>
      </c>
      <c r="C4" s="574">
        <f>SUM(C5:C33)</f>
        <v>294040</v>
      </c>
      <c r="D4" s="574">
        <f>SUM(D5:D33)</f>
        <v>320708</v>
      </c>
    </row>
    <row r="5" spans="1:4" s="35" customFormat="1" ht="17.100000000000001" customHeight="1" x14ac:dyDescent="0.2">
      <c r="A5" s="575"/>
      <c r="B5" s="576" t="s">
        <v>597</v>
      </c>
      <c r="C5" s="577"/>
      <c r="D5" s="577"/>
    </row>
    <row r="6" spans="1:4" s="35" customFormat="1" ht="17.100000000000001" customHeight="1" x14ac:dyDescent="0.2">
      <c r="A6" s="575"/>
      <c r="B6" s="578" t="s">
        <v>779</v>
      </c>
      <c r="C6" s="579"/>
      <c r="D6" s="579"/>
    </row>
    <row r="7" spans="1:4" s="35" customFormat="1" ht="17.100000000000001" customHeight="1" x14ac:dyDescent="0.2">
      <c r="A7" s="575"/>
      <c r="B7" s="580" t="s">
        <v>598</v>
      </c>
      <c r="C7" s="581">
        <v>11083</v>
      </c>
      <c r="D7" s="581">
        <v>12085</v>
      </c>
    </row>
    <row r="8" spans="1:4" s="35" customFormat="1" ht="17.100000000000001" customHeight="1" x14ac:dyDescent="0.2">
      <c r="A8" s="575"/>
      <c r="B8" s="580" t="s">
        <v>599</v>
      </c>
      <c r="C8" s="581">
        <v>2626</v>
      </c>
      <c r="D8" s="581">
        <v>4270</v>
      </c>
    </row>
    <row r="9" spans="1:4" s="35" customFormat="1" ht="17.100000000000001" customHeight="1" x14ac:dyDescent="0.2">
      <c r="A9" s="575"/>
      <c r="B9" s="580" t="s">
        <v>600</v>
      </c>
      <c r="C9" s="581">
        <v>13761</v>
      </c>
      <c r="D9" s="581">
        <v>12462</v>
      </c>
    </row>
    <row r="10" spans="1:4" s="35" customFormat="1" ht="17.100000000000001" customHeight="1" x14ac:dyDescent="0.2">
      <c r="A10" s="575"/>
      <c r="B10" s="580" t="s">
        <v>601</v>
      </c>
      <c r="C10" s="581">
        <v>3774</v>
      </c>
      <c r="D10" s="581">
        <v>3055</v>
      </c>
    </row>
    <row r="11" spans="1:4" s="35" customFormat="1" ht="17.100000000000001" customHeight="1" x14ac:dyDescent="0.2">
      <c r="A11" s="575"/>
      <c r="B11" s="580" t="s">
        <v>602</v>
      </c>
      <c r="C11" s="581">
        <v>4251</v>
      </c>
      <c r="D11" s="581">
        <v>4742</v>
      </c>
    </row>
    <row r="12" spans="1:4" s="35" customFormat="1" ht="17.100000000000001" customHeight="1" x14ac:dyDescent="0.2">
      <c r="A12" s="575"/>
      <c r="B12" s="580" t="s">
        <v>603</v>
      </c>
      <c r="C12" s="581">
        <v>7081</v>
      </c>
      <c r="D12" s="581">
        <v>5987</v>
      </c>
    </row>
    <row r="13" spans="1:4" s="35" customFormat="1" ht="25.5" x14ac:dyDescent="0.2">
      <c r="A13" s="575"/>
      <c r="B13" s="580" t="s">
        <v>604</v>
      </c>
      <c r="C13" s="581">
        <v>7800</v>
      </c>
      <c r="D13" s="581">
        <v>7800</v>
      </c>
    </row>
    <row r="14" spans="1:4" s="35" customFormat="1" ht="17.100000000000001" customHeight="1" x14ac:dyDescent="0.2">
      <c r="A14" s="575"/>
      <c r="B14" s="580" t="s">
        <v>605</v>
      </c>
      <c r="C14" s="581">
        <v>232</v>
      </c>
      <c r="D14" s="581">
        <v>57</v>
      </c>
    </row>
    <row r="15" spans="1:4" s="35" customFormat="1" ht="17.100000000000001" customHeight="1" x14ac:dyDescent="0.2">
      <c r="A15" s="575"/>
      <c r="B15" s="580" t="s">
        <v>606</v>
      </c>
      <c r="C15" s="581">
        <v>1934</v>
      </c>
      <c r="D15" s="581">
        <v>2544</v>
      </c>
    </row>
    <row r="16" spans="1:4" x14ac:dyDescent="0.2">
      <c r="B16" s="580" t="s">
        <v>607</v>
      </c>
      <c r="C16" s="583">
        <v>1109</v>
      </c>
      <c r="D16" s="583">
        <v>1030</v>
      </c>
    </row>
    <row r="17" spans="1:4" s="35" customFormat="1" ht="25.5" x14ac:dyDescent="0.2">
      <c r="A17" s="575"/>
      <c r="B17" s="580" t="s">
        <v>608</v>
      </c>
      <c r="C17" s="581">
        <v>4816</v>
      </c>
      <c r="D17" s="581">
        <v>5536</v>
      </c>
    </row>
    <row r="18" spans="1:4" s="35" customFormat="1" ht="17.100000000000001" customHeight="1" x14ac:dyDescent="0.2">
      <c r="A18" s="575"/>
      <c r="B18" s="584" t="s">
        <v>609</v>
      </c>
      <c r="C18" s="584">
        <v>1215</v>
      </c>
      <c r="D18" s="584">
        <v>1339</v>
      </c>
    </row>
    <row r="19" spans="1:4" s="35" customFormat="1" ht="17.100000000000001" customHeight="1" x14ac:dyDescent="0.2">
      <c r="A19" s="575"/>
      <c r="B19" s="580" t="s">
        <v>610</v>
      </c>
      <c r="C19" s="581">
        <v>118652</v>
      </c>
      <c r="D19" s="581">
        <v>117911</v>
      </c>
    </row>
    <row r="20" spans="1:4" s="35" customFormat="1" ht="17.100000000000001" customHeight="1" x14ac:dyDescent="0.2">
      <c r="A20" s="575"/>
      <c r="B20" s="580" t="s">
        <v>611</v>
      </c>
      <c r="C20" s="581">
        <v>18880</v>
      </c>
      <c r="D20" s="581">
        <v>18600</v>
      </c>
    </row>
    <row r="21" spans="1:4" s="35" customFormat="1" ht="17.100000000000001" customHeight="1" x14ac:dyDescent="0.2">
      <c r="A21" s="575"/>
      <c r="B21" s="580" t="s">
        <v>612</v>
      </c>
      <c r="C21" s="581">
        <v>4941</v>
      </c>
      <c r="D21" s="581">
        <v>4941</v>
      </c>
    </row>
    <row r="22" spans="1:4" s="35" customFormat="1" ht="17.100000000000001" customHeight="1" x14ac:dyDescent="0.2">
      <c r="A22" s="575"/>
      <c r="B22" s="580" t="s">
        <v>613</v>
      </c>
      <c r="C22" s="581">
        <v>55735</v>
      </c>
      <c r="D22" s="581">
        <v>59306</v>
      </c>
    </row>
    <row r="23" spans="1:4" s="35" customFormat="1" ht="17.100000000000001" customHeight="1" x14ac:dyDescent="0.2">
      <c r="A23" s="575"/>
      <c r="B23" s="580" t="s">
        <v>614</v>
      </c>
      <c r="C23" s="581">
        <v>25718</v>
      </c>
      <c r="D23" s="581">
        <v>49456</v>
      </c>
    </row>
    <row r="24" spans="1:4" s="35" customFormat="1" ht="17.100000000000001" customHeight="1" x14ac:dyDescent="0.2">
      <c r="A24" s="575"/>
      <c r="B24" s="580" t="s">
        <v>615</v>
      </c>
      <c r="C24" s="581">
        <v>4700</v>
      </c>
      <c r="D24" s="581">
        <v>4700</v>
      </c>
    </row>
    <row r="25" spans="1:4" s="35" customFormat="1" ht="17.100000000000001" customHeight="1" x14ac:dyDescent="0.2">
      <c r="A25" s="575"/>
      <c r="B25" s="580" t="s">
        <v>616</v>
      </c>
      <c r="C25" s="581">
        <v>3596</v>
      </c>
      <c r="D25" s="581">
        <v>3887</v>
      </c>
    </row>
    <row r="26" spans="1:4" s="35" customFormat="1" ht="17.100000000000001" customHeight="1" x14ac:dyDescent="0.2">
      <c r="A26" s="575"/>
      <c r="B26" s="580" t="s">
        <v>617</v>
      </c>
      <c r="C26" s="581"/>
      <c r="D26" s="581"/>
    </row>
    <row r="27" spans="1:4" s="35" customFormat="1" ht="17.100000000000001" customHeight="1" x14ac:dyDescent="0.2">
      <c r="A27" s="575"/>
      <c r="B27" s="580" t="s">
        <v>618</v>
      </c>
      <c r="C27" s="581">
        <v>300</v>
      </c>
      <c r="D27" s="581">
        <v>300</v>
      </c>
    </row>
    <row r="28" spans="1:4" s="35" customFormat="1" x14ac:dyDescent="0.2">
      <c r="A28" s="575"/>
      <c r="B28" s="578" t="s">
        <v>619</v>
      </c>
      <c r="C28" s="585">
        <v>177</v>
      </c>
      <c r="D28" s="585"/>
    </row>
    <row r="29" spans="1:4" s="35" customFormat="1" ht="17.100000000000001" customHeight="1" x14ac:dyDescent="0.2">
      <c r="A29" s="575"/>
      <c r="B29" s="580" t="s">
        <v>620</v>
      </c>
      <c r="C29" s="581">
        <v>959</v>
      </c>
      <c r="D29" s="581"/>
    </row>
    <row r="30" spans="1:4" s="588" customFormat="1" ht="17.100000000000001" customHeight="1" x14ac:dyDescent="0.2">
      <c r="A30" s="586"/>
      <c r="B30" s="587" t="s">
        <v>621</v>
      </c>
      <c r="C30" s="577"/>
      <c r="D30" s="577"/>
    </row>
    <row r="31" spans="1:4" s="35" customFormat="1" ht="17.100000000000001" customHeight="1" x14ac:dyDescent="0.2">
      <c r="A31" s="575"/>
      <c r="B31" s="589" t="s">
        <v>622</v>
      </c>
      <c r="C31" s="577">
        <v>500</v>
      </c>
      <c r="D31" s="577">
        <v>500</v>
      </c>
    </row>
    <row r="32" spans="1:4" s="35" customFormat="1" ht="17.100000000000001" customHeight="1" x14ac:dyDescent="0.2">
      <c r="A32" s="575"/>
      <c r="B32" s="589" t="s">
        <v>623</v>
      </c>
      <c r="C32" s="577">
        <v>200</v>
      </c>
      <c r="D32" s="577">
        <v>200</v>
      </c>
    </row>
    <row r="33" spans="1:4" s="35" customFormat="1" ht="15.75" customHeight="1" x14ac:dyDescent="0.2">
      <c r="A33" s="575"/>
      <c r="B33" s="590"/>
      <c r="C33" s="579"/>
      <c r="D33" s="579"/>
    </row>
    <row r="34" spans="1:4" ht="17.100000000000001" customHeight="1" x14ac:dyDescent="0.25">
      <c r="A34" s="572" t="s">
        <v>102</v>
      </c>
      <c r="B34" s="591" t="s">
        <v>624</v>
      </c>
      <c r="C34" s="592">
        <f>SUM(C35:C67)</f>
        <v>105366</v>
      </c>
      <c r="D34" s="592">
        <f>SUM(D35:D67)</f>
        <v>126052</v>
      </c>
    </row>
    <row r="35" spans="1:4" s="35" customFormat="1" ht="17.100000000000001" customHeight="1" x14ac:dyDescent="0.2">
      <c r="A35" s="575"/>
      <c r="B35" s="589" t="s">
        <v>625</v>
      </c>
      <c r="C35" s="593"/>
      <c r="D35" s="593"/>
    </row>
    <row r="36" spans="1:4" s="35" customFormat="1" ht="17.100000000000001" customHeight="1" x14ac:dyDescent="0.2">
      <c r="A36" s="575"/>
      <c r="B36" s="589" t="s">
        <v>626</v>
      </c>
      <c r="C36" s="593"/>
      <c r="D36" s="593"/>
    </row>
    <row r="37" spans="1:4" s="35" customFormat="1" ht="17.100000000000001" customHeight="1" x14ac:dyDescent="0.2">
      <c r="A37" s="575"/>
      <c r="B37" s="589" t="s">
        <v>627</v>
      </c>
      <c r="C37" s="593"/>
      <c r="D37" s="593"/>
    </row>
    <row r="38" spans="1:4" s="35" customFormat="1" ht="17.100000000000001" customHeight="1" x14ac:dyDescent="0.2">
      <c r="A38" s="575"/>
      <c r="B38" s="589" t="s">
        <v>628</v>
      </c>
      <c r="C38" s="593">
        <v>600</v>
      </c>
      <c r="D38" s="593">
        <v>600</v>
      </c>
    </row>
    <row r="39" spans="1:4" s="35" customFormat="1" ht="17.100000000000001" customHeight="1" x14ac:dyDescent="0.2">
      <c r="A39" s="575"/>
      <c r="B39" s="589" t="s">
        <v>629</v>
      </c>
      <c r="C39" s="593">
        <v>200</v>
      </c>
      <c r="D39" s="593">
        <v>200</v>
      </c>
    </row>
    <row r="40" spans="1:4" s="35" customFormat="1" ht="17.100000000000001" customHeight="1" x14ac:dyDescent="0.2">
      <c r="A40" s="575"/>
      <c r="B40" s="589" t="s">
        <v>630</v>
      </c>
      <c r="C40" s="593">
        <v>7000</v>
      </c>
      <c r="D40" s="593">
        <v>8000</v>
      </c>
    </row>
    <row r="41" spans="1:4" s="35" customFormat="1" ht="17.100000000000001" customHeight="1" x14ac:dyDescent="0.2">
      <c r="A41" s="575"/>
      <c r="B41" s="589" t="s">
        <v>631</v>
      </c>
      <c r="C41" s="593">
        <v>200</v>
      </c>
      <c r="D41" s="593">
        <v>300</v>
      </c>
    </row>
    <row r="42" spans="1:4" s="35" customFormat="1" ht="17.100000000000001" customHeight="1" x14ac:dyDescent="0.2">
      <c r="A42" s="575"/>
      <c r="B42" s="594" t="s">
        <v>632</v>
      </c>
      <c r="C42" s="593"/>
      <c r="D42" s="593"/>
    </row>
    <row r="43" spans="1:4" s="35" customFormat="1" ht="17.100000000000001" customHeight="1" x14ac:dyDescent="0.2">
      <c r="A43" s="575"/>
      <c r="B43" s="576" t="s">
        <v>633</v>
      </c>
      <c r="C43" s="595">
        <v>200</v>
      </c>
      <c r="D43" s="595">
        <v>250</v>
      </c>
    </row>
    <row r="44" spans="1:4" s="35" customFormat="1" ht="17.100000000000001" customHeight="1" x14ac:dyDescent="0.2">
      <c r="A44" s="575"/>
      <c r="B44" s="594" t="s">
        <v>634</v>
      </c>
      <c r="C44" s="579">
        <v>700</v>
      </c>
      <c r="D44" s="579">
        <v>700</v>
      </c>
    </row>
    <row r="45" spans="1:4" s="35" customFormat="1" ht="17.100000000000001" customHeight="1" x14ac:dyDescent="0.2">
      <c r="A45" s="575"/>
      <c r="B45" s="594" t="s">
        <v>635</v>
      </c>
      <c r="C45" s="579">
        <v>400</v>
      </c>
      <c r="D45" s="579">
        <v>400</v>
      </c>
    </row>
    <row r="46" spans="1:4" s="35" customFormat="1" ht="25.5" customHeight="1" x14ac:dyDescent="0.2">
      <c r="A46" s="575"/>
      <c r="B46" s="594" t="s">
        <v>636</v>
      </c>
      <c r="C46" s="579">
        <v>900</v>
      </c>
      <c r="D46" s="579">
        <v>1300</v>
      </c>
    </row>
    <row r="47" spans="1:4" s="35" customFormat="1" ht="17.100000000000001" customHeight="1" x14ac:dyDescent="0.2">
      <c r="A47" s="575"/>
      <c r="B47" s="594" t="s">
        <v>637</v>
      </c>
      <c r="C47" s="579">
        <v>600</v>
      </c>
      <c r="D47" s="579">
        <v>400</v>
      </c>
    </row>
    <row r="48" spans="1:4" s="35" customFormat="1" ht="17.100000000000001" customHeight="1" x14ac:dyDescent="0.2">
      <c r="A48" s="575"/>
      <c r="B48" s="594" t="s">
        <v>638</v>
      </c>
      <c r="C48" s="579">
        <v>100</v>
      </c>
      <c r="D48" s="579">
        <v>300</v>
      </c>
    </row>
    <row r="49" spans="1:4" s="35" customFormat="1" ht="17.100000000000001" customHeight="1" x14ac:dyDescent="0.2">
      <c r="A49" s="575"/>
      <c r="B49" s="594" t="s">
        <v>639</v>
      </c>
      <c r="C49" s="579">
        <v>600</v>
      </c>
      <c r="D49" s="579">
        <v>1000</v>
      </c>
    </row>
    <row r="50" spans="1:4" s="35" customFormat="1" ht="17.100000000000001" customHeight="1" x14ac:dyDescent="0.2">
      <c r="A50" s="575"/>
      <c r="B50" s="594" t="s">
        <v>640</v>
      </c>
      <c r="C50" s="579">
        <v>1000</v>
      </c>
      <c r="D50" s="579">
        <v>600</v>
      </c>
    </row>
    <row r="51" spans="1:4" s="35" customFormat="1" ht="17.100000000000001" customHeight="1" x14ac:dyDescent="0.2">
      <c r="A51" s="575"/>
      <c r="B51" s="594" t="s">
        <v>641</v>
      </c>
      <c r="C51" s="585">
        <v>300</v>
      </c>
      <c r="D51" s="585"/>
    </row>
    <row r="52" spans="1:4" s="35" customFormat="1" ht="17.100000000000001" customHeight="1" x14ac:dyDescent="0.2">
      <c r="A52" s="575"/>
      <c r="B52" s="594" t="s">
        <v>642</v>
      </c>
      <c r="C52" s="585">
        <v>500</v>
      </c>
      <c r="D52" s="585"/>
    </row>
    <row r="53" spans="1:4" s="35" customFormat="1" ht="25.5" x14ac:dyDescent="0.2">
      <c r="A53" s="575"/>
      <c r="B53" s="594" t="s">
        <v>817</v>
      </c>
      <c r="C53" s="585"/>
      <c r="D53" s="585">
        <v>16100</v>
      </c>
    </row>
    <row r="54" spans="1:4" s="35" customFormat="1" ht="25.5" x14ac:dyDescent="0.2">
      <c r="A54" s="575"/>
      <c r="B54" s="594" t="s">
        <v>818</v>
      </c>
      <c r="C54" s="585"/>
      <c r="D54" s="585">
        <v>500</v>
      </c>
    </row>
    <row r="55" spans="1:4" s="35" customFormat="1" ht="25.5" x14ac:dyDescent="0.2">
      <c r="A55" s="575"/>
      <c r="B55" s="594" t="s">
        <v>819</v>
      </c>
      <c r="C55" s="585"/>
      <c r="D55" s="585">
        <v>2700</v>
      </c>
    </row>
    <row r="56" spans="1:4" s="35" customFormat="1" ht="25.5" x14ac:dyDescent="0.2">
      <c r="A56" s="575"/>
      <c r="B56" s="594" t="s">
        <v>820</v>
      </c>
      <c r="C56" s="585"/>
      <c r="D56" s="585">
        <v>2700</v>
      </c>
    </row>
    <row r="57" spans="1:4" s="35" customFormat="1" ht="17.100000000000001" customHeight="1" x14ac:dyDescent="0.2">
      <c r="A57" s="575"/>
      <c r="B57" s="576" t="s">
        <v>643</v>
      </c>
      <c r="C57" s="585">
        <v>34200</v>
      </c>
      <c r="D57" s="585">
        <v>36000</v>
      </c>
    </row>
    <row r="58" spans="1:4" s="35" customFormat="1" ht="17.100000000000001" customHeight="1" x14ac:dyDescent="0.2">
      <c r="A58" s="575"/>
      <c r="B58" s="576" t="s">
        <v>644</v>
      </c>
      <c r="C58" s="585">
        <v>1600</v>
      </c>
      <c r="D58" s="585"/>
    </row>
    <row r="59" spans="1:4" s="35" customFormat="1" ht="17.100000000000001" customHeight="1" x14ac:dyDescent="0.2">
      <c r="A59" s="575"/>
      <c r="B59" s="576" t="s">
        <v>645</v>
      </c>
      <c r="C59" s="585">
        <v>20000</v>
      </c>
      <c r="D59" s="585">
        <v>34200</v>
      </c>
    </row>
    <row r="60" spans="1:4" s="35" customFormat="1" ht="17.100000000000001" customHeight="1" x14ac:dyDescent="0.2">
      <c r="A60" s="575"/>
      <c r="B60" s="576" t="s">
        <v>646</v>
      </c>
      <c r="C60" s="585">
        <v>2200</v>
      </c>
      <c r="D60" s="585">
        <v>2630</v>
      </c>
    </row>
    <row r="61" spans="1:4" s="35" customFormat="1" ht="17.100000000000001" customHeight="1" x14ac:dyDescent="0.2">
      <c r="A61" s="575"/>
      <c r="B61" s="576" t="s">
        <v>647</v>
      </c>
      <c r="C61" s="585">
        <v>4554</v>
      </c>
      <c r="D61" s="585">
        <v>7000</v>
      </c>
    </row>
    <row r="62" spans="1:4" s="35" customFormat="1" ht="17.100000000000001" customHeight="1" x14ac:dyDescent="0.2">
      <c r="A62" s="575"/>
      <c r="B62" s="576" t="s">
        <v>648</v>
      </c>
      <c r="C62" s="585">
        <v>27310</v>
      </c>
      <c r="D62" s="585">
        <v>0</v>
      </c>
    </row>
    <row r="63" spans="1:4" s="35" customFormat="1" ht="17.100000000000001" customHeight="1" x14ac:dyDescent="0.2">
      <c r="A63" s="575"/>
      <c r="B63" s="576" t="s">
        <v>789</v>
      </c>
      <c r="C63" s="579">
        <v>0</v>
      </c>
      <c r="D63" s="579">
        <v>8300</v>
      </c>
    </row>
    <row r="64" spans="1:4" s="596" customFormat="1" ht="17.100000000000001" customHeight="1" x14ac:dyDescent="0.2">
      <c r="A64" s="575"/>
      <c r="B64" s="576" t="s">
        <v>649</v>
      </c>
      <c r="C64" s="583">
        <v>2052</v>
      </c>
      <c r="D64" s="583">
        <v>1872</v>
      </c>
    </row>
    <row r="65" spans="1:4" s="596" customFormat="1" ht="17.100000000000001" customHeight="1" x14ac:dyDescent="0.2">
      <c r="A65" s="575"/>
      <c r="B65" s="589" t="s">
        <v>650</v>
      </c>
      <c r="C65" s="577">
        <v>50</v>
      </c>
      <c r="D65" s="577"/>
    </row>
    <row r="66" spans="1:4" s="596" customFormat="1" ht="17.100000000000001" customHeight="1" x14ac:dyDescent="0.2">
      <c r="A66" s="575"/>
      <c r="B66" s="597" t="s">
        <v>651</v>
      </c>
      <c r="C66" s="583">
        <v>100</v>
      </c>
      <c r="D66" s="583"/>
    </row>
    <row r="67" spans="1:4" x14ac:dyDescent="0.2">
      <c r="B67" s="597"/>
      <c r="C67" s="595"/>
      <c r="D67" s="595"/>
    </row>
    <row r="68" spans="1:4" ht="17.100000000000001" customHeight="1" x14ac:dyDescent="0.2">
      <c r="A68" s="572" t="s">
        <v>652</v>
      </c>
      <c r="B68" s="598" t="s">
        <v>653</v>
      </c>
      <c r="C68" s="599">
        <f>C69+C70+C71+C72+C73+C74+C75+C76+C77+C78+C79+C80+C81+C82</f>
        <v>5096</v>
      </c>
      <c r="D68" s="599">
        <f>D69+D70+D71+D72+D73+D74+D75+D76+D77+D78+D79+D80+D81+D82</f>
        <v>3854</v>
      </c>
    </row>
    <row r="69" spans="1:4" ht="17.100000000000001" customHeight="1" x14ac:dyDescent="0.2">
      <c r="A69" s="575"/>
      <c r="B69" s="578" t="s">
        <v>654</v>
      </c>
      <c r="C69" s="577"/>
      <c r="D69" s="577">
        <v>1000</v>
      </c>
    </row>
    <row r="70" spans="1:4" s="596" customFormat="1" ht="17.100000000000001" customHeight="1" x14ac:dyDescent="0.2">
      <c r="A70" s="575"/>
      <c r="B70" s="578" t="s">
        <v>655</v>
      </c>
      <c r="C70" s="577"/>
      <c r="D70" s="577"/>
    </row>
    <row r="71" spans="1:4" s="596" customFormat="1" ht="17.100000000000001" customHeight="1" x14ac:dyDescent="0.2">
      <c r="A71" s="600"/>
      <c r="B71" s="601" t="s">
        <v>656</v>
      </c>
      <c r="C71" s="602">
        <v>356</v>
      </c>
      <c r="D71" s="602">
        <v>280</v>
      </c>
    </row>
    <row r="72" spans="1:4" s="596" customFormat="1" ht="17.100000000000001" customHeight="1" x14ac:dyDescent="0.2">
      <c r="A72" s="600"/>
      <c r="B72" s="601" t="s">
        <v>657</v>
      </c>
      <c r="C72" s="602">
        <v>254</v>
      </c>
      <c r="D72" s="602">
        <v>254</v>
      </c>
    </row>
    <row r="73" spans="1:4" s="596" customFormat="1" ht="17.100000000000001" customHeight="1" x14ac:dyDescent="0.2">
      <c r="A73" s="600"/>
      <c r="B73" s="601" t="s">
        <v>658</v>
      </c>
      <c r="C73" s="602">
        <v>406</v>
      </c>
      <c r="D73" s="602">
        <v>610</v>
      </c>
    </row>
    <row r="74" spans="1:4" s="596" customFormat="1" ht="17.100000000000001" customHeight="1" x14ac:dyDescent="0.2">
      <c r="A74" s="600"/>
      <c r="B74" s="601" t="s">
        <v>659</v>
      </c>
      <c r="C74" s="602">
        <v>32</v>
      </c>
      <c r="D74" s="602">
        <v>90</v>
      </c>
    </row>
    <row r="75" spans="1:4" s="596" customFormat="1" ht="17.100000000000001" customHeight="1" x14ac:dyDescent="0.2">
      <c r="A75" s="603"/>
      <c r="B75" s="601" t="s">
        <v>660</v>
      </c>
      <c r="C75" s="602">
        <v>470</v>
      </c>
      <c r="D75" s="602">
        <v>476</v>
      </c>
    </row>
    <row r="76" spans="1:4" s="596" customFormat="1" ht="17.100000000000001" customHeight="1" x14ac:dyDescent="0.2">
      <c r="A76" s="603"/>
      <c r="B76" s="601" t="s">
        <v>661</v>
      </c>
      <c r="C76" s="602">
        <v>324</v>
      </c>
      <c r="D76" s="602">
        <v>445</v>
      </c>
    </row>
    <row r="77" spans="1:4" s="596" customFormat="1" ht="17.100000000000001" customHeight="1" x14ac:dyDescent="0.2">
      <c r="A77" s="603"/>
      <c r="B77" s="601" t="s">
        <v>662</v>
      </c>
      <c r="C77" s="602">
        <v>178</v>
      </c>
      <c r="D77" s="602">
        <v>699</v>
      </c>
    </row>
    <row r="78" spans="1:4" s="596" customFormat="1" ht="17.100000000000001" customHeight="1" x14ac:dyDescent="0.2">
      <c r="A78" s="575"/>
      <c r="B78" s="589" t="s">
        <v>663</v>
      </c>
      <c r="C78" s="577">
        <v>1200</v>
      </c>
      <c r="D78" s="577"/>
    </row>
    <row r="79" spans="1:4" s="596" customFormat="1" ht="17.100000000000001" customHeight="1" x14ac:dyDescent="0.2">
      <c r="A79" s="575"/>
      <c r="B79" s="589" t="s">
        <v>664</v>
      </c>
      <c r="C79" s="577">
        <v>280</v>
      </c>
      <c r="D79" s="577"/>
    </row>
    <row r="80" spans="1:4" s="596" customFormat="1" ht="17.100000000000001" customHeight="1" x14ac:dyDescent="0.2">
      <c r="A80" s="575"/>
      <c r="B80" s="589" t="s">
        <v>665</v>
      </c>
      <c r="C80" s="577">
        <v>596</v>
      </c>
      <c r="D80" s="577"/>
    </row>
    <row r="81" spans="1:4" s="596" customFormat="1" ht="17.100000000000001" customHeight="1" x14ac:dyDescent="0.2">
      <c r="A81" s="575"/>
      <c r="B81" s="589" t="s">
        <v>666</v>
      </c>
      <c r="C81" s="577">
        <v>1000</v>
      </c>
      <c r="D81" s="577"/>
    </row>
    <row r="82" spans="1:4" s="596" customFormat="1" ht="17.100000000000001" customHeight="1" x14ac:dyDescent="0.2">
      <c r="A82" s="575"/>
      <c r="B82" s="604"/>
      <c r="C82" s="593"/>
      <c r="D82" s="593"/>
    </row>
    <row r="83" spans="1:4" x14ac:dyDescent="0.2">
      <c r="A83" s="572" t="s">
        <v>667</v>
      </c>
      <c r="B83" s="598" t="s">
        <v>668</v>
      </c>
      <c r="C83" s="605">
        <f>SUM(C84:C87)</f>
        <v>3390</v>
      </c>
      <c r="D83" s="605">
        <f>SUM(D84:D87)</f>
        <v>2970</v>
      </c>
    </row>
    <row r="84" spans="1:4" s="35" customFormat="1" ht="17.100000000000001" customHeight="1" x14ac:dyDescent="0.2">
      <c r="A84" s="575"/>
      <c r="B84" s="594" t="s">
        <v>669</v>
      </c>
      <c r="C84" s="579">
        <v>1100</v>
      </c>
      <c r="D84" s="579">
        <v>1100</v>
      </c>
    </row>
    <row r="85" spans="1:4" s="35" customFormat="1" x14ac:dyDescent="0.2">
      <c r="A85" s="575"/>
      <c r="B85" s="594" t="s">
        <v>778</v>
      </c>
      <c r="C85" s="585">
        <v>2290</v>
      </c>
      <c r="D85" s="585">
        <v>1870</v>
      </c>
    </row>
    <row r="86" spans="1:4" s="35" customFormat="1" x14ac:dyDescent="0.2">
      <c r="A86" s="575"/>
      <c r="B86" s="576"/>
      <c r="C86" s="585"/>
      <c r="D86" s="585"/>
    </row>
    <row r="87" spans="1:4" s="35" customFormat="1" ht="17.100000000000001" customHeight="1" x14ac:dyDescent="0.2">
      <c r="A87" s="575"/>
      <c r="B87" s="606"/>
      <c r="C87" s="607"/>
      <c r="D87" s="607"/>
    </row>
    <row r="88" spans="1:4" s="610" customFormat="1" x14ac:dyDescent="0.2">
      <c r="A88" s="608"/>
      <c r="B88" s="608" t="s">
        <v>670</v>
      </c>
      <c r="C88" s="609">
        <f>C4+C34+C68+C83</f>
        <v>407892</v>
      </c>
      <c r="D88" s="609">
        <f>D4+D34+D68+D83</f>
        <v>453584</v>
      </c>
    </row>
    <row r="89" spans="1:4" x14ac:dyDescent="0.2">
      <c r="A89" s="611"/>
      <c r="B89" s="611"/>
      <c r="C89" s="612"/>
      <c r="D89" s="612"/>
    </row>
    <row r="90" spans="1:4" s="613" customFormat="1" x14ac:dyDescent="0.2">
      <c r="A90" s="611"/>
      <c r="B90" s="611"/>
      <c r="C90" s="612"/>
      <c r="D90" s="612"/>
    </row>
    <row r="91" spans="1:4" s="613" customFormat="1" x14ac:dyDescent="0.2">
      <c r="A91" s="611"/>
      <c r="B91" s="611"/>
      <c r="C91" s="612"/>
      <c r="D91" s="612"/>
    </row>
    <row r="92" spans="1:4" s="613" customFormat="1" x14ac:dyDescent="0.2">
      <c r="A92" s="611"/>
      <c r="B92" s="611"/>
      <c r="C92" s="612"/>
      <c r="D92" s="612"/>
    </row>
    <row r="93" spans="1:4" s="613" customFormat="1" x14ac:dyDescent="0.2">
      <c r="A93" s="611"/>
      <c r="B93" s="611"/>
      <c r="C93" s="612"/>
      <c r="D93" s="612"/>
    </row>
    <row r="94" spans="1:4" s="613" customFormat="1" x14ac:dyDescent="0.2">
      <c r="A94" s="611"/>
      <c r="B94" s="611"/>
      <c r="C94" s="612"/>
      <c r="D94" s="612"/>
    </row>
    <row r="95" spans="1:4" s="613" customFormat="1" x14ac:dyDescent="0.2">
      <c r="A95" s="611"/>
      <c r="B95" s="611"/>
      <c r="C95" s="612"/>
      <c r="D95" s="612"/>
    </row>
    <row r="96" spans="1:4" s="613" customFormat="1" x14ac:dyDescent="0.2">
      <c r="A96" s="611"/>
      <c r="B96" s="611"/>
      <c r="C96" s="612"/>
      <c r="D96" s="612"/>
    </row>
    <row r="97" spans="1:4" s="613" customFormat="1" x14ac:dyDescent="0.2">
      <c r="A97" s="611"/>
      <c r="B97" s="611"/>
      <c r="C97" s="612"/>
      <c r="D97" s="612"/>
    </row>
    <row r="98" spans="1:4" s="613" customFormat="1" x14ac:dyDescent="0.2">
      <c r="A98" s="611"/>
      <c r="B98" s="611"/>
      <c r="C98" s="612"/>
      <c r="D98" s="612"/>
    </row>
    <row r="99" spans="1:4" s="613" customFormat="1" x14ac:dyDescent="0.2">
      <c r="A99" s="611"/>
      <c r="B99" s="611"/>
      <c r="C99" s="612"/>
      <c r="D99" s="612"/>
    </row>
    <row r="100" spans="1:4" s="613" customFormat="1" x14ac:dyDescent="0.2">
      <c r="A100" s="611"/>
      <c r="B100" s="611"/>
      <c r="C100" s="612"/>
      <c r="D100" s="612"/>
    </row>
    <row r="101" spans="1:4" s="613" customFormat="1" x14ac:dyDescent="0.2">
      <c r="A101" s="611"/>
      <c r="B101" s="611"/>
      <c r="C101" s="612"/>
      <c r="D101" s="612"/>
    </row>
    <row r="102" spans="1:4" s="613" customFormat="1" x14ac:dyDescent="0.2">
      <c r="A102" s="611"/>
      <c r="B102" s="611"/>
      <c r="C102" s="612"/>
      <c r="D102" s="612"/>
    </row>
    <row r="103" spans="1:4" s="613" customFormat="1" x14ac:dyDescent="0.2">
      <c r="A103" s="611"/>
      <c r="B103" s="611"/>
      <c r="C103" s="612"/>
      <c r="D103" s="612"/>
    </row>
    <row r="104" spans="1:4" s="613" customFormat="1" x14ac:dyDescent="0.2">
      <c r="A104" s="611"/>
      <c r="B104" s="611"/>
      <c r="C104" s="612"/>
      <c r="D104" s="612"/>
    </row>
    <row r="105" spans="1:4" s="613" customFormat="1" x14ac:dyDescent="0.2">
      <c r="A105" s="611"/>
      <c r="B105" s="611"/>
      <c r="C105" s="612"/>
      <c r="D105" s="612"/>
    </row>
    <row r="106" spans="1:4" s="613" customFormat="1" x14ac:dyDescent="0.2">
      <c r="A106" s="611"/>
      <c r="B106" s="611"/>
      <c r="C106" s="612"/>
      <c r="D106" s="612"/>
    </row>
    <row r="107" spans="1:4" s="613" customFormat="1" x14ac:dyDescent="0.2">
      <c r="A107" s="611"/>
      <c r="B107" s="611"/>
      <c r="C107" s="612"/>
      <c r="D107" s="612"/>
    </row>
    <row r="108" spans="1:4" s="613" customFormat="1" x14ac:dyDescent="0.2">
      <c r="A108" s="611"/>
      <c r="B108" s="611"/>
      <c r="C108" s="612"/>
      <c r="D108" s="612"/>
    </row>
    <row r="109" spans="1:4" s="613" customFormat="1" x14ac:dyDescent="0.2">
      <c r="A109" s="611"/>
      <c r="B109" s="611"/>
      <c r="C109" s="612"/>
      <c r="D109" s="612"/>
    </row>
    <row r="110" spans="1:4" s="613" customFormat="1" x14ac:dyDescent="0.2">
      <c r="A110" s="611"/>
      <c r="B110" s="611"/>
      <c r="C110" s="612"/>
      <c r="D110" s="612"/>
    </row>
    <row r="111" spans="1:4" s="613" customFormat="1" x14ac:dyDescent="0.2">
      <c r="A111" s="611"/>
      <c r="B111" s="611"/>
      <c r="C111" s="612"/>
      <c r="D111" s="612"/>
    </row>
    <row r="112" spans="1:4" s="613" customFormat="1" x14ac:dyDescent="0.2">
      <c r="A112" s="611"/>
      <c r="B112" s="611"/>
      <c r="C112" s="612"/>
      <c r="D112" s="612"/>
    </row>
    <row r="113" spans="1:4" s="613" customFormat="1" x14ac:dyDescent="0.2">
      <c r="A113" s="611"/>
      <c r="B113" s="611"/>
      <c r="C113" s="612"/>
      <c r="D113" s="612"/>
    </row>
    <row r="114" spans="1:4" s="613" customFormat="1" x14ac:dyDescent="0.2">
      <c r="A114" s="611"/>
      <c r="B114" s="611"/>
      <c r="C114" s="612"/>
      <c r="D114" s="612"/>
    </row>
    <row r="115" spans="1:4" s="613" customFormat="1" x14ac:dyDescent="0.2">
      <c r="A115" s="611"/>
      <c r="B115" s="611"/>
      <c r="C115" s="612"/>
      <c r="D115" s="612"/>
    </row>
    <row r="116" spans="1:4" s="613" customFormat="1" x14ac:dyDescent="0.2">
      <c r="A116" s="611"/>
      <c r="B116" s="611"/>
      <c r="C116" s="612"/>
      <c r="D116" s="612"/>
    </row>
    <row r="117" spans="1:4" s="613" customFormat="1" x14ac:dyDescent="0.2">
      <c r="A117" s="611"/>
      <c r="B117" s="611"/>
      <c r="C117" s="612"/>
      <c r="D117" s="612"/>
    </row>
    <row r="118" spans="1:4" s="613" customFormat="1" x14ac:dyDescent="0.2">
      <c r="A118" s="611"/>
      <c r="B118" s="611"/>
      <c r="C118" s="612"/>
      <c r="D118" s="612"/>
    </row>
    <row r="119" spans="1:4" s="613" customFormat="1" x14ac:dyDescent="0.2">
      <c r="A119" s="611"/>
      <c r="B119" s="611"/>
      <c r="C119" s="612"/>
      <c r="D119" s="612"/>
    </row>
    <row r="120" spans="1:4" s="613" customFormat="1" x14ac:dyDescent="0.2">
      <c r="A120" s="611"/>
      <c r="B120" s="611"/>
      <c r="C120" s="612"/>
      <c r="D120" s="612"/>
    </row>
    <row r="121" spans="1:4" s="613" customFormat="1" x14ac:dyDescent="0.2">
      <c r="A121" s="611"/>
      <c r="B121" s="611"/>
      <c r="C121" s="612"/>
      <c r="D121" s="612"/>
    </row>
    <row r="122" spans="1:4" s="613" customFormat="1" x14ac:dyDescent="0.2">
      <c r="A122" s="611"/>
      <c r="B122" s="611"/>
      <c r="C122" s="612"/>
      <c r="D122" s="612"/>
    </row>
    <row r="123" spans="1:4" s="613" customFormat="1" x14ac:dyDescent="0.2">
      <c r="A123" s="611"/>
      <c r="B123" s="611"/>
      <c r="C123" s="612"/>
      <c r="D123" s="612"/>
    </row>
    <row r="124" spans="1:4" s="613" customFormat="1" x14ac:dyDescent="0.2">
      <c r="A124" s="611"/>
      <c r="B124" s="611"/>
      <c r="C124" s="612"/>
      <c r="D124" s="612"/>
    </row>
    <row r="125" spans="1:4" s="613" customFormat="1" x14ac:dyDescent="0.2">
      <c r="A125" s="611"/>
      <c r="B125" s="611"/>
      <c r="C125" s="612"/>
      <c r="D125" s="612"/>
    </row>
    <row r="126" spans="1:4" s="613" customFormat="1" x14ac:dyDescent="0.2">
      <c r="A126" s="611"/>
      <c r="B126" s="611"/>
      <c r="C126" s="612"/>
      <c r="D126" s="612"/>
    </row>
    <row r="127" spans="1:4" s="613" customFormat="1" x14ac:dyDescent="0.2">
      <c r="A127" s="611"/>
      <c r="B127" s="611"/>
      <c r="C127" s="612"/>
      <c r="D127" s="612"/>
    </row>
    <row r="128" spans="1:4" s="613" customFormat="1" x14ac:dyDescent="0.2">
      <c r="A128" s="611"/>
      <c r="B128" s="611"/>
      <c r="C128" s="612"/>
      <c r="D128" s="612"/>
    </row>
    <row r="129" spans="1:4" s="613" customFormat="1" x14ac:dyDescent="0.2">
      <c r="A129" s="611"/>
      <c r="B129" s="611"/>
      <c r="C129" s="612"/>
      <c r="D129" s="612"/>
    </row>
    <row r="130" spans="1:4" s="613" customFormat="1" x14ac:dyDescent="0.2">
      <c r="A130" s="611"/>
      <c r="B130" s="611"/>
      <c r="C130" s="612"/>
      <c r="D130" s="612"/>
    </row>
    <row r="131" spans="1:4" s="613" customFormat="1" x14ac:dyDescent="0.2">
      <c r="A131" s="611"/>
      <c r="B131" s="611"/>
      <c r="C131" s="612"/>
      <c r="D131" s="612"/>
    </row>
    <row r="132" spans="1:4" s="613" customFormat="1" x14ac:dyDescent="0.2">
      <c r="A132" s="611"/>
      <c r="B132" s="611"/>
      <c r="C132" s="612"/>
      <c r="D132" s="612"/>
    </row>
    <row r="133" spans="1:4" s="613" customFormat="1" x14ac:dyDescent="0.2">
      <c r="A133" s="611"/>
      <c r="B133" s="611"/>
      <c r="C133" s="612"/>
      <c r="D133" s="612"/>
    </row>
    <row r="134" spans="1:4" s="613" customFormat="1" x14ac:dyDescent="0.2">
      <c r="A134" s="611"/>
      <c r="B134" s="611"/>
      <c r="C134" s="612"/>
      <c r="D134" s="612"/>
    </row>
    <row r="135" spans="1:4" s="613" customFormat="1" x14ac:dyDescent="0.2">
      <c r="A135" s="611"/>
      <c r="B135" s="611"/>
      <c r="C135" s="612"/>
      <c r="D135" s="612"/>
    </row>
    <row r="136" spans="1:4" s="613" customFormat="1" x14ac:dyDescent="0.2">
      <c r="A136" s="611"/>
      <c r="B136" s="611"/>
      <c r="C136" s="612"/>
      <c r="D136" s="612"/>
    </row>
    <row r="137" spans="1:4" s="613" customFormat="1" x14ac:dyDescent="0.2">
      <c r="A137" s="611"/>
      <c r="B137" s="611"/>
      <c r="C137" s="612"/>
      <c r="D137" s="612"/>
    </row>
    <row r="138" spans="1:4" s="613" customFormat="1" x14ac:dyDescent="0.2">
      <c r="A138" s="611"/>
      <c r="B138" s="611"/>
      <c r="C138" s="612"/>
      <c r="D138" s="612"/>
    </row>
    <row r="139" spans="1:4" s="613" customFormat="1" x14ac:dyDescent="0.2">
      <c r="A139" s="611"/>
      <c r="B139" s="611"/>
      <c r="C139" s="612"/>
      <c r="D139" s="612"/>
    </row>
    <row r="140" spans="1:4" s="613" customFormat="1" x14ac:dyDescent="0.2">
      <c r="A140" s="611"/>
      <c r="B140" s="611"/>
      <c r="C140" s="612"/>
      <c r="D140" s="612"/>
    </row>
    <row r="141" spans="1:4" s="613" customFormat="1" x14ac:dyDescent="0.2">
      <c r="A141" s="611"/>
      <c r="B141" s="611"/>
      <c r="C141" s="612"/>
      <c r="D141" s="612"/>
    </row>
    <row r="142" spans="1:4" s="613" customFormat="1" x14ac:dyDescent="0.2">
      <c r="A142" s="611"/>
      <c r="B142" s="611"/>
      <c r="C142" s="612"/>
      <c r="D142" s="612"/>
    </row>
    <row r="143" spans="1:4" s="613" customFormat="1" x14ac:dyDescent="0.2">
      <c r="A143" s="611"/>
      <c r="B143" s="611"/>
      <c r="C143" s="612"/>
      <c r="D143" s="612"/>
    </row>
    <row r="144" spans="1:4" x14ac:dyDescent="0.2">
      <c r="A144" s="614"/>
      <c r="B144" s="614"/>
      <c r="C144" s="615"/>
      <c r="D144" s="615"/>
    </row>
  </sheetData>
  <phoneticPr fontId="30" type="noConversion"/>
  <conditionalFormatting sqref="C37">
    <cfRule type="cellIs" dxfId="1" priority="1" stopIfTrue="1" operator="equal">
      <formula>0</formula>
    </cfRule>
  </conditionalFormatting>
  <conditionalFormatting sqref="D37">
    <cfRule type="cellIs" dxfId="0" priority="3" stopIfTrue="1" operator="equal">
      <formula>0</formula>
    </cfRule>
  </conditionalFormatting>
  <printOptions horizontalCentered="1" verticalCentered="1"/>
  <pageMargins left="0.59055118110236227" right="0.59055118110236227" top="0.86614173228346458" bottom="0.78740157480314965" header="0.59055118110236227" footer="0.59055118110236227"/>
  <pageSetup paperSize="9" scale="83" fitToHeight="2" orientation="portrait" r:id="rId1"/>
  <headerFooter alignWithMargins="0">
    <oddHeader>&amp;R&amp;"Times New Roman CE,Félkövér dőlt"&amp;11 6. tájékoztató tábla</oddHeader>
    <oddFooter>&amp;C&amp;P</oddFooter>
  </headerFooter>
  <rowBreaks count="2" manualBreakCount="2">
    <brk id="33" max="3" man="1"/>
    <brk id="67" max="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8"/>
  <sheetViews>
    <sheetView zoomScale="120" zoomScaleNormal="120" zoomScaleSheetLayoutView="100" workbookViewId="0">
      <selection activeCell="J24" sqref="J24"/>
    </sheetView>
  </sheetViews>
  <sheetFormatPr defaultRowHeight="15.75" x14ac:dyDescent="0.25"/>
  <cols>
    <col min="1" max="1" width="9" style="377" customWidth="1"/>
    <col min="2" max="2" width="66.33203125" style="377" bestFit="1" customWidth="1"/>
    <col min="3" max="3" width="15.5" style="378" customWidth="1"/>
    <col min="4" max="5" width="15.5" style="377" customWidth="1"/>
    <col min="6" max="6" width="9" style="411" customWidth="1"/>
    <col min="7" max="16384" width="9.33203125" style="411"/>
  </cols>
  <sheetData>
    <row r="1" spans="1:5" ht="15.95" customHeight="1" x14ac:dyDescent="0.25">
      <c r="A1" s="740" t="s">
        <v>15</v>
      </c>
      <c r="B1" s="740"/>
      <c r="C1" s="740"/>
      <c r="D1" s="740"/>
      <c r="E1" s="740"/>
    </row>
    <row r="2" spans="1:5" ht="15.95" customHeight="1" thickBot="1" x14ac:dyDescent="0.3">
      <c r="A2" s="741" t="s">
        <v>145</v>
      </c>
      <c r="B2" s="741"/>
      <c r="D2" s="131"/>
      <c r="E2" s="300">
        <f>'4.sz tájékoztató t.'!O2</f>
        <v>0</v>
      </c>
    </row>
    <row r="3" spans="1:5" ht="38.1" customHeight="1" thickBot="1" x14ac:dyDescent="0.3">
      <c r="A3" s="21" t="s">
        <v>68</v>
      </c>
      <c r="B3" s="22" t="s">
        <v>17</v>
      </c>
      <c r="C3" s="22" t="str">
        <f>+CONCATENATE(LEFT(ÖSSZEFÜGGÉSEK!A5,4)+1,". évi")</f>
        <v>2018. évi</v>
      </c>
      <c r="D3" s="402" t="str">
        <f>+CONCATENATE(LEFT(ÖSSZEFÜGGÉSEK!A5,4)+2,". évi")</f>
        <v>2019. évi</v>
      </c>
      <c r="E3" s="150" t="str">
        <f>+CONCATENATE(LEFT(ÖSSZEFÜGGÉSEK!A5,4)+3,". évi")</f>
        <v>2020. évi</v>
      </c>
    </row>
    <row r="4" spans="1:5" s="412" customFormat="1" ht="12" customHeight="1" thickBot="1" x14ac:dyDescent="0.25">
      <c r="A4" s="25" t="s">
        <v>484</v>
      </c>
      <c r="B4" s="26" t="s">
        <v>485</v>
      </c>
      <c r="C4" s="26" t="s">
        <v>486</v>
      </c>
      <c r="D4" s="26" t="s">
        <v>488</v>
      </c>
      <c r="E4" s="446" t="s">
        <v>487</v>
      </c>
    </row>
    <row r="5" spans="1:5" s="413" customFormat="1" ht="12" customHeight="1" thickBot="1" x14ac:dyDescent="0.25">
      <c r="A5" s="18" t="s">
        <v>18</v>
      </c>
      <c r="B5" s="19" t="s">
        <v>521</v>
      </c>
      <c r="C5" s="463">
        <v>390000</v>
      </c>
      <c r="D5" s="463">
        <v>410000</v>
      </c>
      <c r="E5" s="464">
        <v>420000</v>
      </c>
    </row>
    <row r="6" spans="1:5" s="413" customFormat="1" ht="12" customHeight="1" thickBot="1" x14ac:dyDescent="0.25">
      <c r="A6" s="18" t="s">
        <v>19</v>
      </c>
      <c r="B6" s="286" t="s">
        <v>372</v>
      </c>
      <c r="C6" s="463">
        <v>100000</v>
      </c>
      <c r="D6" s="463">
        <v>105000</v>
      </c>
      <c r="E6" s="464">
        <v>110000</v>
      </c>
    </row>
    <row r="7" spans="1:5" s="413" customFormat="1" ht="12" customHeight="1" thickBot="1" x14ac:dyDescent="0.25">
      <c r="A7" s="18" t="s">
        <v>20</v>
      </c>
      <c r="B7" s="19" t="s">
        <v>380</v>
      </c>
      <c r="C7" s="463">
        <v>20000</v>
      </c>
      <c r="D7" s="463">
        <v>25000</v>
      </c>
      <c r="E7" s="464">
        <v>30000</v>
      </c>
    </row>
    <row r="8" spans="1:5" s="413" customFormat="1" ht="12" customHeight="1" thickBot="1" x14ac:dyDescent="0.25">
      <c r="A8" s="18" t="s">
        <v>166</v>
      </c>
      <c r="B8" s="19" t="s">
        <v>261</v>
      </c>
      <c r="C8" s="401">
        <f>SUM(C9:C15)</f>
        <v>278550</v>
      </c>
      <c r="D8" s="401">
        <f>SUM(D9:D15)</f>
        <v>280250</v>
      </c>
      <c r="E8" s="445">
        <f>SUM(E9:E15)</f>
        <v>291900</v>
      </c>
    </row>
    <row r="9" spans="1:5" s="413" customFormat="1" ht="12" customHeight="1" x14ac:dyDescent="0.2">
      <c r="A9" s="13" t="s">
        <v>262</v>
      </c>
      <c r="B9" s="414" t="s">
        <v>793</v>
      </c>
      <c r="C9" s="396">
        <v>34000</v>
      </c>
      <c r="D9" s="396">
        <v>33500</v>
      </c>
      <c r="E9" s="259">
        <v>32000</v>
      </c>
    </row>
    <row r="10" spans="1:5" s="413" customFormat="1" ht="12" customHeight="1" x14ac:dyDescent="0.2">
      <c r="A10" s="12" t="s">
        <v>263</v>
      </c>
      <c r="B10" s="415" t="s">
        <v>546</v>
      </c>
      <c r="C10" s="395"/>
      <c r="D10" s="395"/>
      <c r="E10" s="258"/>
    </row>
    <row r="11" spans="1:5" s="413" customFormat="1" ht="12" customHeight="1" x14ac:dyDescent="0.2">
      <c r="A11" s="12" t="s">
        <v>264</v>
      </c>
      <c r="B11" s="415" t="s">
        <v>547</v>
      </c>
      <c r="C11" s="395">
        <v>226000</v>
      </c>
      <c r="D11" s="395">
        <v>228000</v>
      </c>
      <c r="E11" s="258">
        <v>240000</v>
      </c>
    </row>
    <row r="12" spans="1:5" s="413" customFormat="1" ht="12" customHeight="1" x14ac:dyDescent="0.2">
      <c r="A12" s="12" t="s">
        <v>265</v>
      </c>
      <c r="B12" s="415" t="s">
        <v>548</v>
      </c>
      <c r="C12" s="395">
        <v>650</v>
      </c>
      <c r="D12" s="395">
        <v>650</v>
      </c>
      <c r="E12" s="258">
        <v>700</v>
      </c>
    </row>
    <row r="13" spans="1:5" s="413" customFormat="1" ht="12" customHeight="1" x14ac:dyDescent="0.2">
      <c r="A13" s="12" t="s">
        <v>542</v>
      </c>
      <c r="B13" s="415" t="s">
        <v>266</v>
      </c>
      <c r="C13" s="395">
        <v>16000</v>
      </c>
      <c r="D13" s="395">
        <v>16000</v>
      </c>
      <c r="E13" s="258">
        <v>17000</v>
      </c>
    </row>
    <row r="14" spans="1:5" s="413" customFormat="1" ht="12" customHeight="1" x14ac:dyDescent="0.2">
      <c r="A14" s="12" t="s">
        <v>543</v>
      </c>
      <c r="B14" s="415" t="s">
        <v>267</v>
      </c>
      <c r="C14" s="395">
        <v>900</v>
      </c>
      <c r="D14" s="395">
        <v>1000</v>
      </c>
      <c r="E14" s="258">
        <v>1000</v>
      </c>
    </row>
    <row r="15" spans="1:5" s="413" customFormat="1" ht="12" customHeight="1" thickBot="1" x14ac:dyDescent="0.25">
      <c r="A15" s="14" t="s">
        <v>544</v>
      </c>
      <c r="B15" s="416" t="s">
        <v>268</v>
      </c>
      <c r="C15" s="397">
        <v>1000</v>
      </c>
      <c r="D15" s="397">
        <v>1100</v>
      </c>
      <c r="E15" s="260">
        <v>1200</v>
      </c>
    </row>
    <row r="16" spans="1:5" s="413" customFormat="1" ht="12" customHeight="1" thickBot="1" x14ac:dyDescent="0.25">
      <c r="A16" s="18" t="s">
        <v>22</v>
      </c>
      <c r="B16" s="19" t="s">
        <v>524</v>
      </c>
      <c r="C16" s="463">
        <v>32000</v>
      </c>
      <c r="D16" s="463">
        <v>33000</v>
      </c>
      <c r="E16" s="464">
        <v>35000</v>
      </c>
    </row>
    <row r="17" spans="1:6" s="413" customFormat="1" ht="12" customHeight="1" thickBot="1" x14ac:dyDescent="0.25">
      <c r="A17" s="18" t="s">
        <v>23</v>
      </c>
      <c r="B17" s="19" t="s">
        <v>10</v>
      </c>
      <c r="C17" s="463">
        <v>1200</v>
      </c>
      <c r="D17" s="463">
        <v>1500</v>
      </c>
      <c r="E17" s="464">
        <v>2100</v>
      </c>
    </row>
    <row r="18" spans="1:6" s="413" customFormat="1" ht="12" customHeight="1" thickBot="1" x14ac:dyDescent="0.25">
      <c r="A18" s="18" t="s">
        <v>173</v>
      </c>
      <c r="B18" s="19" t="s">
        <v>523</v>
      </c>
      <c r="C18" s="463">
        <v>16000</v>
      </c>
      <c r="D18" s="463">
        <v>14000</v>
      </c>
      <c r="E18" s="464">
        <v>18000</v>
      </c>
    </row>
    <row r="19" spans="1:6" s="413" customFormat="1" ht="12" customHeight="1" thickBot="1" x14ac:dyDescent="0.25">
      <c r="A19" s="18" t="s">
        <v>25</v>
      </c>
      <c r="B19" s="286" t="s">
        <v>522</v>
      </c>
      <c r="C19" s="463">
        <v>1900</v>
      </c>
      <c r="D19" s="463">
        <v>2000</v>
      </c>
      <c r="E19" s="464">
        <v>18000</v>
      </c>
    </row>
    <row r="20" spans="1:6" s="413" customFormat="1" ht="12" customHeight="1" thickBot="1" x14ac:dyDescent="0.25">
      <c r="A20" s="18" t="s">
        <v>26</v>
      </c>
      <c r="B20" s="19" t="s">
        <v>301</v>
      </c>
      <c r="C20" s="401">
        <f>+C5+C6+C7+C8+C16+C17+C18+C19</f>
        <v>839650</v>
      </c>
      <c r="D20" s="401">
        <f>+D5+D6+D7+D8+D16+D17+D18+D19</f>
        <v>870750</v>
      </c>
      <c r="E20" s="297">
        <f>+E5+E6+E7+E8+E16+E17+E18+E19</f>
        <v>925000</v>
      </c>
    </row>
    <row r="21" spans="1:6" s="413" customFormat="1" ht="12" customHeight="1" thickBot="1" x14ac:dyDescent="0.25">
      <c r="A21" s="18" t="s">
        <v>27</v>
      </c>
      <c r="B21" s="19" t="s">
        <v>525</v>
      </c>
      <c r="C21" s="506">
        <v>32000</v>
      </c>
      <c r="D21" s="506">
        <v>33000</v>
      </c>
      <c r="E21" s="507">
        <v>35000</v>
      </c>
    </row>
    <row r="22" spans="1:6" s="413" customFormat="1" ht="12" customHeight="1" thickBot="1" x14ac:dyDescent="0.25">
      <c r="A22" s="18" t="s">
        <v>28</v>
      </c>
      <c r="B22" s="19" t="s">
        <v>526</v>
      </c>
      <c r="C22" s="401">
        <f>+C20+C21</f>
        <v>871650</v>
      </c>
      <c r="D22" s="401">
        <f>+D20+D21</f>
        <v>903750</v>
      </c>
      <c r="E22" s="445">
        <f>+E20+E21</f>
        <v>960000</v>
      </c>
    </row>
    <row r="23" spans="1:6" s="413" customFormat="1" ht="12" customHeight="1" x14ac:dyDescent="0.2">
      <c r="A23" s="368"/>
      <c r="B23" s="369"/>
      <c r="C23" s="370"/>
      <c r="D23" s="503"/>
      <c r="E23" s="504"/>
    </row>
    <row r="24" spans="1:6" s="413" customFormat="1" ht="12" customHeight="1" x14ac:dyDescent="0.2">
      <c r="A24" s="740" t="s">
        <v>46</v>
      </c>
      <c r="B24" s="740"/>
      <c r="C24" s="740"/>
      <c r="D24" s="740"/>
      <c r="E24" s="740"/>
    </row>
    <row r="25" spans="1:6" s="413" customFormat="1" ht="12" customHeight="1" thickBot="1" x14ac:dyDescent="0.25">
      <c r="A25" s="742" t="s">
        <v>146</v>
      </c>
      <c r="B25" s="742"/>
      <c r="C25" s="378"/>
      <c r="D25" s="131"/>
      <c r="E25" s="300">
        <f>E2</f>
        <v>0</v>
      </c>
    </row>
    <row r="26" spans="1:6" s="413" customFormat="1" ht="24" customHeight="1" thickBot="1" x14ac:dyDescent="0.25">
      <c r="A26" s="21" t="s">
        <v>16</v>
      </c>
      <c r="B26" s="22" t="s">
        <v>47</v>
      </c>
      <c r="C26" s="22" t="str">
        <f>+C3</f>
        <v>2018. évi</v>
      </c>
      <c r="D26" s="22" t="str">
        <f>+D3</f>
        <v>2019. évi</v>
      </c>
      <c r="E26" s="150" t="str">
        <f>+E3</f>
        <v>2020. évi</v>
      </c>
      <c r="F26" s="505"/>
    </row>
    <row r="27" spans="1:6" s="413" customFormat="1" ht="12" customHeight="1" thickBot="1" x14ac:dyDescent="0.25">
      <c r="A27" s="406" t="s">
        <v>484</v>
      </c>
      <c r="B27" s="407" t="s">
        <v>485</v>
      </c>
      <c r="C27" s="407" t="s">
        <v>486</v>
      </c>
      <c r="D27" s="407" t="s">
        <v>488</v>
      </c>
      <c r="E27" s="499" t="s">
        <v>487</v>
      </c>
      <c r="F27" s="505"/>
    </row>
    <row r="28" spans="1:6" s="413" customFormat="1" ht="15" customHeight="1" thickBot="1" x14ac:dyDescent="0.25">
      <c r="A28" s="18" t="s">
        <v>18</v>
      </c>
      <c r="B28" s="23" t="s">
        <v>527</v>
      </c>
      <c r="C28" s="463">
        <v>805000</v>
      </c>
      <c r="D28" s="463">
        <v>810000</v>
      </c>
      <c r="E28" s="459">
        <v>830000</v>
      </c>
      <c r="F28" s="505"/>
    </row>
    <row r="29" spans="1:6" ht="12" customHeight="1" thickBot="1" x14ac:dyDescent="0.3">
      <c r="A29" s="477" t="s">
        <v>19</v>
      </c>
      <c r="B29" s="500" t="s">
        <v>532</v>
      </c>
      <c r="C29" s="501">
        <f>+C30+C31+C32</f>
        <v>66650</v>
      </c>
      <c r="D29" s="501">
        <f>+D30+D31+D32</f>
        <v>93750</v>
      </c>
      <c r="E29" s="502">
        <f>+E30+E31+E32</f>
        <v>130000</v>
      </c>
    </row>
    <row r="30" spans="1:6" ht="12" customHeight="1" x14ac:dyDescent="0.25">
      <c r="A30" s="13" t="s">
        <v>103</v>
      </c>
      <c r="B30" s="6" t="s">
        <v>223</v>
      </c>
      <c r="C30" s="396">
        <v>51000</v>
      </c>
      <c r="D30" s="396">
        <v>75000</v>
      </c>
      <c r="E30" s="259">
        <v>90000</v>
      </c>
    </row>
    <row r="31" spans="1:6" ht="12" customHeight="1" x14ac:dyDescent="0.25">
      <c r="A31" s="13" t="s">
        <v>104</v>
      </c>
      <c r="B31" s="10" t="s">
        <v>180</v>
      </c>
      <c r="C31" s="395">
        <v>15650</v>
      </c>
      <c r="D31" s="395">
        <v>18750</v>
      </c>
      <c r="E31" s="258">
        <v>40000</v>
      </c>
    </row>
    <row r="32" spans="1:6" ht="12" customHeight="1" thickBot="1" x14ac:dyDescent="0.3">
      <c r="A32" s="13" t="s">
        <v>105</v>
      </c>
      <c r="B32" s="288" t="s">
        <v>225</v>
      </c>
      <c r="C32" s="395"/>
      <c r="D32" s="395"/>
      <c r="E32" s="258"/>
    </row>
    <row r="33" spans="1:7" ht="12" customHeight="1" thickBot="1" x14ac:dyDescent="0.3">
      <c r="A33" s="18" t="s">
        <v>20</v>
      </c>
      <c r="B33" s="115" t="s">
        <v>441</v>
      </c>
      <c r="C33" s="394">
        <f>+C28+C29</f>
        <v>871650</v>
      </c>
      <c r="D33" s="394">
        <f>+D28+D29</f>
        <v>903750</v>
      </c>
      <c r="E33" s="257">
        <f>+E28+E29</f>
        <v>960000</v>
      </c>
    </row>
    <row r="34" spans="1:7" ht="15" customHeight="1" thickBot="1" x14ac:dyDescent="0.3">
      <c r="A34" s="18" t="s">
        <v>21</v>
      </c>
      <c r="B34" s="115" t="s">
        <v>528</v>
      </c>
      <c r="C34" s="508"/>
      <c r="D34" s="508"/>
      <c r="E34" s="509"/>
      <c r="F34" s="426"/>
    </row>
    <row r="35" spans="1:7" s="413" customFormat="1" ht="12.95" customHeight="1" thickBot="1" x14ac:dyDescent="0.25">
      <c r="A35" s="289" t="s">
        <v>22</v>
      </c>
      <c r="B35" s="376" t="s">
        <v>529</v>
      </c>
      <c r="C35" s="498">
        <f>+C33+C34</f>
        <v>871650</v>
      </c>
      <c r="D35" s="498">
        <f>+D33+D34</f>
        <v>903750</v>
      </c>
      <c r="E35" s="492">
        <f>+E33+E34</f>
        <v>960000</v>
      </c>
    </row>
    <row r="36" spans="1:7" x14ac:dyDescent="0.25">
      <c r="C36" s="377"/>
    </row>
    <row r="37" spans="1:7" x14ac:dyDescent="0.25">
      <c r="C37" s="377"/>
    </row>
    <row r="38" spans="1:7" x14ac:dyDescent="0.25">
      <c r="C38" s="377"/>
    </row>
    <row r="39" spans="1:7" ht="16.5" customHeight="1" x14ac:dyDescent="0.25">
      <c r="C39" s="377"/>
    </row>
    <row r="40" spans="1:7" x14ac:dyDescent="0.25">
      <c r="C40" s="377"/>
    </row>
    <row r="41" spans="1:7" x14ac:dyDescent="0.25">
      <c r="C41" s="377"/>
    </row>
    <row r="42" spans="1:7" s="377" customFormat="1" x14ac:dyDescent="0.25">
      <c r="F42" s="411"/>
      <c r="G42" s="411"/>
    </row>
    <row r="43" spans="1:7" s="377" customFormat="1" x14ac:dyDescent="0.25">
      <c r="F43" s="411"/>
      <c r="G43" s="411"/>
    </row>
    <row r="44" spans="1:7" s="377" customFormat="1" x14ac:dyDescent="0.25">
      <c r="F44" s="411"/>
      <c r="G44" s="411"/>
    </row>
    <row r="45" spans="1:7" s="377" customFormat="1" x14ac:dyDescent="0.25">
      <c r="F45" s="411"/>
      <c r="G45" s="411"/>
    </row>
    <row r="46" spans="1:7" s="377" customFormat="1" x14ac:dyDescent="0.25">
      <c r="F46" s="411"/>
      <c r="G46" s="411"/>
    </row>
    <row r="47" spans="1:7" s="377" customFormat="1" x14ac:dyDescent="0.25">
      <c r="F47" s="411"/>
      <c r="G47" s="411"/>
    </row>
    <row r="48" spans="1:7" s="377" customFormat="1" x14ac:dyDescent="0.25">
      <c r="F48" s="411"/>
      <c r="G48" s="411"/>
    </row>
  </sheetData>
  <mergeCells count="4">
    <mergeCell ref="A1:E1"/>
    <mergeCell ref="A2:B2"/>
    <mergeCell ref="A24:E24"/>
    <mergeCell ref="A25:B25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5" fitToWidth="3" fitToHeight="2" orientation="portrait" r:id="rId1"/>
  <headerFooter alignWithMargins="0">
    <oddHeader>&amp;C&amp;"Times New Roman CE,Félkövér"&amp;12Bátaszék Város Önkormányzat
2017. ÉVI KÖLTSÉGVETÉSI ÉVET KÖVETŐ 3 ÉV TERVEZETT BEVÉTELEI, KIADÁSAI&amp;R&amp;"Times New Roman CE,Félkövér dőlt"&amp;11 7. számú tájékoztató tábla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8"/>
  <sheetViews>
    <sheetView topLeftCell="A16" zoomScaleNormal="100" workbookViewId="0">
      <selection activeCell="N33" sqref="N33"/>
    </sheetView>
  </sheetViews>
  <sheetFormatPr defaultRowHeight="12.75" x14ac:dyDescent="0.2"/>
  <cols>
    <col min="1" max="1" width="8.6640625" style="652" bestFit="1" customWidth="1"/>
    <col min="2" max="2" width="50.5" style="653" bestFit="1" customWidth="1"/>
    <col min="3" max="4" width="12" style="566" bestFit="1" customWidth="1"/>
    <col min="5" max="256" width="9.33203125" style="566"/>
    <col min="257" max="257" width="8.6640625" style="566" bestFit="1" customWidth="1"/>
    <col min="258" max="258" width="50.5" style="566" bestFit="1" customWidth="1"/>
    <col min="259" max="260" width="12" style="566" bestFit="1" customWidth="1"/>
    <col min="261" max="512" width="9.33203125" style="566"/>
    <col min="513" max="513" width="8.6640625" style="566" bestFit="1" customWidth="1"/>
    <col min="514" max="514" width="50.5" style="566" bestFit="1" customWidth="1"/>
    <col min="515" max="516" width="12" style="566" bestFit="1" customWidth="1"/>
    <col min="517" max="768" width="9.33203125" style="566"/>
    <col min="769" max="769" width="8.6640625" style="566" bestFit="1" customWidth="1"/>
    <col min="770" max="770" width="50.5" style="566" bestFit="1" customWidth="1"/>
    <col min="771" max="772" width="12" style="566" bestFit="1" customWidth="1"/>
    <col min="773" max="1024" width="9.33203125" style="566"/>
    <col min="1025" max="1025" width="8.6640625" style="566" bestFit="1" customWidth="1"/>
    <col min="1026" max="1026" width="50.5" style="566" bestFit="1" customWidth="1"/>
    <col min="1027" max="1028" width="12" style="566" bestFit="1" customWidth="1"/>
    <col min="1029" max="1280" width="9.33203125" style="566"/>
    <col min="1281" max="1281" width="8.6640625" style="566" bestFit="1" customWidth="1"/>
    <col min="1282" max="1282" width="50.5" style="566" bestFit="1" customWidth="1"/>
    <col min="1283" max="1284" width="12" style="566" bestFit="1" customWidth="1"/>
    <col min="1285" max="1536" width="9.33203125" style="566"/>
    <col min="1537" max="1537" width="8.6640625" style="566" bestFit="1" customWidth="1"/>
    <col min="1538" max="1538" width="50.5" style="566" bestFit="1" customWidth="1"/>
    <col min="1539" max="1540" width="12" style="566" bestFit="1" customWidth="1"/>
    <col min="1541" max="1792" width="9.33203125" style="566"/>
    <col min="1793" max="1793" width="8.6640625" style="566" bestFit="1" customWidth="1"/>
    <col min="1794" max="1794" width="50.5" style="566" bestFit="1" customWidth="1"/>
    <col min="1795" max="1796" width="12" style="566" bestFit="1" customWidth="1"/>
    <col min="1797" max="2048" width="9.33203125" style="566"/>
    <col min="2049" max="2049" width="8.6640625" style="566" bestFit="1" customWidth="1"/>
    <col min="2050" max="2050" width="50.5" style="566" bestFit="1" customWidth="1"/>
    <col min="2051" max="2052" width="12" style="566" bestFit="1" customWidth="1"/>
    <col min="2053" max="2304" width="9.33203125" style="566"/>
    <col min="2305" max="2305" width="8.6640625" style="566" bestFit="1" customWidth="1"/>
    <col min="2306" max="2306" width="50.5" style="566" bestFit="1" customWidth="1"/>
    <col min="2307" max="2308" width="12" style="566" bestFit="1" customWidth="1"/>
    <col min="2309" max="2560" width="9.33203125" style="566"/>
    <col min="2561" max="2561" width="8.6640625" style="566" bestFit="1" customWidth="1"/>
    <col min="2562" max="2562" width="50.5" style="566" bestFit="1" customWidth="1"/>
    <col min="2563" max="2564" width="12" style="566" bestFit="1" customWidth="1"/>
    <col min="2565" max="2816" width="9.33203125" style="566"/>
    <col min="2817" max="2817" width="8.6640625" style="566" bestFit="1" customWidth="1"/>
    <col min="2818" max="2818" width="50.5" style="566" bestFit="1" customWidth="1"/>
    <col min="2819" max="2820" width="12" style="566" bestFit="1" customWidth="1"/>
    <col min="2821" max="3072" width="9.33203125" style="566"/>
    <col min="3073" max="3073" width="8.6640625" style="566" bestFit="1" customWidth="1"/>
    <col min="3074" max="3074" width="50.5" style="566" bestFit="1" customWidth="1"/>
    <col min="3075" max="3076" width="12" style="566" bestFit="1" customWidth="1"/>
    <col min="3077" max="3328" width="9.33203125" style="566"/>
    <col min="3329" max="3329" width="8.6640625" style="566" bestFit="1" customWidth="1"/>
    <col min="3330" max="3330" width="50.5" style="566" bestFit="1" customWidth="1"/>
    <col min="3331" max="3332" width="12" style="566" bestFit="1" customWidth="1"/>
    <col min="3333" max="3584" width="9.33203125" style="566"/>
    <col min="3585" max="3585" width="8.6640625" style="566" bestFit="1" customWidth="1"/>
    <col min="3586" max="3586" width="50.5" style="566" bestFit="1" customWidth="1"/>
    <col min="3587" max="3588" width="12" style="566" bestFit="1" customWidth="1"/>
    <col min="3589" max="3840" width="9.33203125" style="566"/>
    <col min="3841" max="3841" width="8.6640625" style="566" bestFit="1" customWidth="1"/>
    <col min="3842" max="3842" width="50.5" style="566" bestFit="1" customWidth="1"/>
    <col min="3843" max="3844" width="12" style="566" bestFit="1" customWidth="1"/>
    <col min="3845" max="4096" width="9.33203125" style="566"/>
    <col min="4097" max="4097" width="8.6640625" style="566" bestFit="1" customWidth="1"/>
    <col min="4098" max="4098" width="50.5" style="566" bestFit="1" customWidth="1"/>
    <col min="4099" max="4100" width="12" style="566" bestFit="1" customWidth="1"/>
    <col min="4101" max="4352" width="9.33203125" style="566"/>
    <col min="4353" max="4353" width="8.6640625" style="566" bestFit="1" customWidth="1"/>
    <col min="4354" max="4354" width="50.5" style="566" bestFit="1" customWidth="1"/>
    <col min="4355" max="4356" width="12" style="566" bestFit="1" customWidth="1"/>
    <col min="4357" max="4608" width="9.33203125" style="566"/>
    <col min="4609" max="4609" width="8.6640625" style="566" bestFit="1" customWidth="1"/>
    <col min="4610" max="4610" width="50.5" style="566" bestFit="1" customWidth="1"/>
    <col min="4611" max="4612" width="12" style="566" bestFit="1" customWidth="1"/>
    <col min="4613" max="4864" width="9.33203125" style="566"/>
    <col min="4865" max="4865" width="8.6640625" style="566" bestFit="1" customWidth="1"/>
    <col min="4866" max="4866" width="50.5" style="566" bestFit="1" customWidth="1"/>
    <col min="4867" max="4868" width="12" style="566" bestFit="1" customWidth="1"/>
    <col min="4869" max="5120" width="9.33203125" style="566"/>
    <col min="5121" max="5121" width="8.6640625" style="566" bestFit="1" customWidth="1"/>
    <col min="5122" max="5122" width="50.5" style="566" bestFit="1" customWidth="1"/>
    <col min="5123" max="5124" width="12" style="566" bestFit="1" customWidth="1"/>
    <col min="5125" max="5376" width="9.33203125" style="566"/>
    <col min="5377" max="5377" width="8.6640625" style="566" bestFit="1" customWidth="1"/>
    <col min="5378" max="5378" width="50.5" style="566" bestFit="1" customWidth="1"/>
    <col min="5379" max="5380" width="12" style="566" bestFit="1" customWidth="1"/>
    <col min="5381" max="5632" width="9.33203125" style="566"/>
    <col min="5633" max="5633" width="8.6640625" style="566" bestFit="1" customWidth="1"/>
    <col min="5634" max="5634" width="50.5" style="566" bestFit="1" customWidth="1"/>
    <col min="5635" max="5636" width="12" style="566" bestFit="1" customWidth="1"/>
    <col min="5637" max="5888" width="9.33203125" style="566"/>
    <col min="5889" max="5889" width="8.6640625" style="566" bestFit="1" customWidth="1"/>
    <col min="5890" max="5890" width="50.5" style="566" bestFit="1" customWidth="1"/>
    <col min="5891" max="5892" width="12" style="566" bestFit="1" customWidth="1"/>
    <col min="5893" max="6144" width="9.33203125" style="566"/>
    <col min="6145" max="6145" width="8.6640625" style="566" bestFit="1" customWidth="1"/>
    <col min="6146" max="6146" width="50.5" style="566" bestFit="1" customWidth="1"/>
    <col min="6147" max="6148" width="12" style="566" bestFit="1" customWidth="1"/>
    <col min="6149" max="6400" width="9.33203125" style="566"/>
    <col min="6401" max="6401" width="8.6640625" style="566" bestFit="1" customWidth="1"/>
    <col min="6402" max="6402" width="50.5" style="566" bestFit="1" customWidth="1"/>
    <col min="6403" max="6404" width="12" style="566" bestFit="1" customWidth="1"/>
    <col min="6405" max="6656" width="9.33203125" style="566"/>
    <col min="6657" max="6657" width="8.6640625" style="566" bestFit="1" customWidth="1"/>
    <col min="6658" max="6658" width="50.5" style="566" bestFit="1" customWidth="1"/>
    <col min="6659" max="6660" width="12" style="566" bestFit="1" customWidth="1"/>
    <col min="6661" max="6912" width="9.33203125" style="566"/>
    <col min="6913" max="6913" width="8.6640625" style="566" bestFit="1" customWidth="1"/>
    <col min="6914" max="6914" width="50.5" style="566" bestFit="1" customWidth="1"/>
    <col min="6915" max="6916" width="12" style="566" bestFit="1" customWidth="1"/>
    <col min="6917" max="7168" width="9.33203125" style="566"/>
    <col min="7169" max="7169" width="8.6640625" style="566" bestFit="1" customWidth="1"/>
    <col min="7170" max="7170" width="50.5" style="566" bestFit="1" customWidth="1"/>
    <col min="7171" max="7172" width="12" style="566" bestFit="1" customWidth="1"/>
    <col min="7173" max="7424" width="9.33203125" style="566"/>
    <col min="7425" max="7425" width="8.6640625" style="566" bestFit="1" customWidth="1"/>
    <col min="7426" max="7426" width="50.5" style="566" bestFit="1" customWidth="1"/>
    <col min="7427" max="7428" width="12" style="566" bestFit="1" customWidth="1"/>
    <col min="7429" max="7680" width="9.33203125" style="566"/>
    <col min="7681" max="7681" width="8.6640625" style="566" bestFit="1" customWidth="1"/>
    <col min="7682" max="7682" width="50.5" style="566" bestFit="1" customWidth="1"/>
    <col min="7683" max="7684" width="12" style="566" bestFit="1" customWidth="1"/>
    <col min="7685" max="7936" width="9.33203125" style="566"/>
    <col min="7937" max="7937" width="8.6640625" style="566" bestFit="1" customWidth="1"/>
    <col min="7938" max="7938" width="50.5" style="566" bestFit="1" customWidth="1"/>
    <col min="7939" max="7940" width="12" style="566" bestFit="1" customWidth="1"/>
    <col min="7941" max="8192" width="9.33203125" style="566"/>
    <col min="8193" max="8193" width="8.6640625" style="566" bestFit="1" customWidth="1"/>
    <col min="8194" max="8194" width="50.5" style="566" bestFit="1" customWidth="1"/>
    <col min="8195" max="8196" width="12" style="566" bestFit="1" customWidth="1"/>
    <col min="8197" max="8448" width="9.33203125" style="566"/>
    <col min="8449" max="8449" width="8.6640625" style="566" bestFit="1" customWidth="1"/>
    <col min="8450" max="8450" width="50.5" style="566" bestFit="1" customWidth="1"/>
    <col min="8451" max="8452" width="12" style="566" bestFit="1" customWidth="1"/>
    <col min="8453" max="8704" width="9.33203125" style="566"/>
    <col min="8705" max="8705" width="8.6640625" style="566" bestFit="1" customWidth="1"/>
    <col min="8706" max="8706" width="50.5" style="566" bestFit="1" customWidth="1"/>
    <col min="8707" max="8708" width="12" style="566" bestFit="1" customWidth="1"/>
    <col min="8709" max="8960" width="9.33203125" style="566"/>
    <col min="8961" max="8961" width="8.6640625" style="566" bestFit="1" customWidth="1"/>
    <col min="8962" max="8962" width="50.5" style="566" bestFit="1" customWidth="1"/>
    <col min="8963" max="8964" width="12" style="566" bestFit="1" customWidth="1"/>
    <col min="8965" max="9216" width="9.33203125" style="566"/>
    <col min="9217" max="9217" width="8.6640625" style="566" bestFit="1" customWidth="1"/>
    <col min="9218" max="9218" width="50.5" style="566" bestFit="1" customWidth="1"/>
    <col min="9219" max="9220" width="12" style="566" bestFit="1" customWidth="1"/>
    <col min="9221" max="9472" width="9.33203125" style="566"/>
    <col min="9473" max="9473" width="8.6640625" style="566" bestFit="1" customWidth="1"/>
    <col min="9474" max="9474" width="50.5" style="566" bestFit="1" customWidth="1"/>
    <col min="9475" max="9476" width="12" style="566" bestFit="1" customWidth="1"/>
    <col min="9477" max="9728" width="9.33203125" style="566"/>
    <col min="9729" max="9729" width="8.6640625" style="566" bestFit="1" customWidth="1"/>
    <col min="9730" max="9730" width="50.5" style="566" bestFit="1" customWidth="1"/>
    <col min="9731" max="9732" width="12" style="566" bestFit="1" customWidth="1"/>
    <col min="9733" max="9984" width="9.33203125" style="566"/>
    <col min="9985" max="9985" width="8.6640625" style="566" bestFit="1" customWidth="1"/>
    <col min="9986" max="9986" width="50.5" style="566" bestFit="1" customWidth="1"/>
    <col min="9987" max="9988" width="12" style="566" bestFit="1" customWidth="1"/>
    <col min="9989" max="10240" width="9.33203125" style="566"/>
    <col min="10241" max="10241" width="8.6640625" style="566" bestFit="1" customWidth="1"/>
    <col min="10242" max="10242" width="50.5" style="566" bestFit="1" customWidth="1"/>
    <col min="10243" max="10244" width="12" style="566" bestFit="1" customWidth="1"/>
    <col min="10245" max="10496" width="9.33203125" style="566"/>
    <col min="10497" max="10497" width="8.6640625" style="566" bestFit="1" customWidth="1"/>
    <col min="10498" max="10498" width="50.5" style="566" bestFit="1" customWidth="1"/>
    <col min="10499" max="10500" width="12" style="566" bestFit="1" customWidth="1"/>
    <col min="10501" max="10752" width="9.33203125" style="566"/>
    <col min="10753" max="10753" width="8.6640625" style="566" bestFit="1" customWidth="1"/>
    <col min="10754" max="10754" width="50.5" style="566" bestFit="1" customWidth="1"/>
    <col min="10755" max="10756" width="12" style="566" bestFit="1" customWidth="1"/>
    <col min="10757" max="11008" width="9.33203125" style="566"/>
    <col min="11009" max="11009" width="8.6640625" style="566" bestFit="1" customWidth="1"/>
    <col min="11010" max="11010" width="50.5" style="566" bestFit="1" customWidth="1"/>
    <col min="11011" max="11012" width="12" style="566" bestFit="1" customWidth="1"/>
    <col min="11013" max="11264" width="9.33203125" style="566"/>
    <col min="11265" max="11265" width="8.6640625" style="566" bestFit="1" customWidth="1"/>
    <col min="11266" max="11266" width="50.5" style="566" bestFit="1" customWidth="1"/>
    <col min="11267" max="11268" width="12" style="566" bestFit="1" customWidth="1"/>
    <col min="11269" max="11520" width="9.33203125" style="566"/>
    <col min="11521" max="11521" width="8.6640625" style="566" bestFit="1" customWidth="1"/>
    <col min="11522" max="11522" width="50.5" style="566" bestFit="1" customWidth="1"/>
    <col min="11523" max="11524" width="12" style="566" bestFit="1" customWidth="1"/>
    <col min="11525" max="11776" width="9.33203125" style="566"/>
    <col min="11777" max="11777" width="8.6640625" style="566" bestFit="1" customWidth="1"/>
    <col min="11778" max="11778" width="50.5" style="566" bestFit="1" customWidth="1"/>
    <col min="11779" max="11780" width="12" style="566" bestFit="1" customWidth="1"/>
    <col min="11781" max="12032" width="9.33203125" style="566"/>
    <col min="12033" max="12033" width="8.6640625" style="566" bestFit="1" customWidth="1"/>
    <col min="12034" max="12034" width="50.5" style="566" bestFit="1" customWidth="1"/>
    <col min="12035" max="12036" width="12" style="566" bestFit="1" customWidth="1"/>
    <col min="12037" max="12288" width="9.33203125" style="566"/>
    <col min="12289" max="12289" width="8.6640625" style="566" bestFit="1" customWidth="1"/>
    <col min="12290" max="12290" width="50.5" style="566" bestFit="1" customWidth="1"/>
    <col min="12291" max="12292" width="12" style="566" bestFit="1" customWidth="1"/>
    <col min="12293" max="12544" width="9.33203125" style="566"/>
    <col min="12545" max="12545" width="8.6640625" style="566" bestFit="1" customWidth="1"/>
    <col min="12546" max="12546" width="50.5" style="566" bestFit="1" customWidth="1"/>
    <col min="12547" max="12548" width="12" style="566" bestFit="1" customWidth="1"/>
    <col min="12549" max="12800" width="9.33203125" style="566"/>
    <col min="12801" max="12801" width="8.6640625" style="566" bestFit="1" customWidth="1"/>
    <col min="12802" max="12802" width="50.5" style="566" bestFit="1" customWidth="1"/>
    <col min="12803" max="12804" width="12" style="566" bestFit="1" customWidth="1"/>
    <col min="12805" max="13056" width="9.33203125" style="566"/>
    <col min="13057" max="13057" width="8.6640625" style="566" bestFit="1" customWidth="1"/>
    <col min="13058" max="13058" width="50.5" style="566" bestFit="1" customWidth="1"/>
    <col min="13059" max="13060" width="12" style="566" bestFit="1" customWidth="1"/>
    <col min="13061" max="13312" width="9.33203125" style="566"/>
    <col min="13313" max="13313" width="8.6640625" style="566" bestFit="1" customWidth="1"/>
    <col min="13314" max="13314" width="50.5" style="566" bestFit="1" customWidth="1"/>
    <col min="13315" max="13316" width="12" style="566" bestFit="1" customWidth="1"/>
    <col min="13317" max="13568" width="9.33203125" style="566"/>
    <col min="13569" max="13569" width="8.6640625" style="566" bestFit="1" customWidth="1"/>
    <col min="13570" max="13570" width="50.5" style="566" bestFit="1" customWidth="1"/>
    <col min="13571" max="13572" width="12" style="566" bestFit="1" customWidth="1"/>
    <col min="13573" max="13824" width="9.33203125" style="566"/>
    <col min="13825" max="13825" width="8.6640625" style="566" bestFit="1" customWidth="1"/>
    <col min="13826" max="13826" width="50.5" style="566" bestFit="1" customWidth="1"/>
    <col min="13827" max="13828" width="12" style="566" bestFit="1" customWidth="1"/>
    <col min="13829" max="14080" width="9.33203125" style="566"/>
    <col min="14081" max="14081" width="8.6640625" style="566" bestFit="1" customWidth="1"/>
    <col min="14082" max="14082" width="50.5" style="566" bestFit="1" customWidth="1"/>
    <col min="14083" max="14084" width="12" style="566" bestFit="1" customWidth="1"/>
    <col min="14085" max="14336" width="9.33203125" style="566"/>
    <col min="14337" max="14337" width="8.6640625" style="566" bestFit="1" customWidth="1"/>
    <col min="14338" max="14338" width="50.5" style="566" bestFit="1" customWidth="1"/>
    <col min="14339" max="14340" width="12" style="566" bestFit="1" customWidth="1"/>
    <col min="14341" max="14592" width="9.33203125" style="566"/>
    <col min="14593" max="14593" width="8.6640625" style="566" bestFit="1" customWidth="1"/>
    <col min="14594" max="14594" width="50.5" style="566" bestFit="1" customWidth="1"/>
    <col min="14595" max="14596" width="12" style="566" bestFit="1" customWidth="1"/>
    <col min="14597" max="14848" width="9.33203125" style="566"/>
    <col min="14849" max="14849" width="8.6640625" style="566" bestFit="1" customWidth="1"/>
    <col min="14850" max="14850" width="50.5" style="566" bestFit="1" customWidth="1"/>
    <col min="14851" max="14852" width="12" style="566" bestFit="1" customWidth="1"/>
    <col min="14853" max="15104" width="9.33203125" style="566"/>
    <col min="15105" max="15105" width="8.6640625" style="566" bestFit="1" customWidth="1"/>
    <col min="15106" max="15106" width="50.5" style="566" bestFit="1" customWidth="1"/>
    <col min="15107" max="15108" width="12" style="566" bestFit="1" customWidth="1"/>
    <col min="15109" max="15360" width="9.33203125" style="566"/>
    <col min="15361" max="15361" width="8.6640625" style="566" bestFit="1" customWidth="1"/>
    <col min="15362" max="15362" width="50.5" style="566" bestFit="1" customWidth="1"/>
    <col min="15363" max="15364" width="12" style="566" bestFit="1" customWidth="1"/>
    <col min="15365" max="15616" width="9.33203125" style="566"/>
    <col min="15617" max="15617" width="8.6640625" style="566" bestFit="1" customWidth="1"/>
    <col min="15618" max="15618" width="50.5" style="566" bestFit="1" customWidth="1"/>
    <col min="15619" max="15620" width="12" style="566" bestFit="1" customWidth="1"/>
    <col min="15621" max="15872" width="9.33203125" style="566"/>
    <col min="15873" max="15873" width="8.6640625" style="566" bestFit="1" customWidth="1"/>
    <col min="15874" max="15874" width="50.5" style="566" bestFit="1" customWidth="1"/>
    <col min="15875" max="15876" width="12" style="566" bestFit="1" customWidth="1"/>
    <col min="15877" max="16128" width="9.33203125" style="566"/>
    <col min="16129" max="16129" width="8.6640625" style="566" bestFit="1" customWidth="1"/>
    <col min="16130" max="16130" width="50.5" style="566" bestFit="1" customWidth="1"/>
    <col min="16131" max="16132" width="12" style="566" bestFit="1" customWidth="1"/>
    <col min="16133" max="16384" width="9.33203125" style="566"/>
  </cols>
  <sheetData>
    <row r="1" spans="1:4" ht="27" x14ac:dyDescent="0.25">
      <c r="A1" s="616"/>
      <c r="B1" s="617" t="s">
        <v>841</v>
      </c>
      <c r="C1" s="618"/>
      <c r="D1" s="618" t="s">
        <v>592</v>
      </c>
    </row>
    <row r="2" spans="1:4" s="569" customFormat="1" ht="38.25" x14ac:dyDescent="0.2">
      <c r="A2" s="619"/>
      <c r="B2" s="620" t="s">
        <v>672</v>
      </c>
      <c r="C2" s="568" t="s">
        <v>673</v>
      </c>
      <c r="D2" s="568" t="s">
        <v>723</v>
      </c>
    </row>
    <row r="3" spans="1:4" s="571" customFormat="1" ht="20.100000000000001" customHeight="1" x14ac:dyDescent="0.2">
      <c r="A3" s="621">
        <v>1</v>
      </c>
      <c r="B3" s="621">
        <v>2</v>
      </c>
      <c r="C3" s="621">
        <v>3</v>
      </c>
      <c r="D3" s="621">
        <v>4</v>
      </c>
    </row>
    <row r="4" spans="1:4" s="625" customFormat="1" ht="21" x14ac:dyDescent="0.2">
      <c r="A4" s="622" t="s">
        <v>674</v>
      </c>
      <c r="B4" s="623" t="s">
        <v>675</v>
      </c>
      <c r="C4" s="624">
        <f>C5+C9+C12+C16</f>
        <v>96150</v>
      </c>
      <c r="D4" s="624">
        <f>D5+D9+D12+D16</f>
        <v>85182</v>
      </c>
    </row>
    <row r="5" spans="1:4" s="629" customFormat="1" ht="20.100000000000001" customHeight="1" x14ac:dyDescent="0.2">
      <c r="A5" s="626" t="s">
        <v>676</v>
      </c>
      <c r="B5" s="627" t="s">
        <v>677</v>
      </c>
      <c r="C5" s="628">
        <f>C6+C7+C8</f>
        <v>0</v>
      </c>
      <c r="D5" s="628">
        <f>D6+D7+D8</f>
        <v>0</v>
      </c>
    </row>
    <row r="6" spans="1:4" s="35" customFormat="1" ht="20.100000000000001" customHeight="1" x14ac:dyDescent="0.2">
      <c r="A6" s="630" t="s">
        <v>678</v>
      </c>
      <c r="B6" s="631"/>
      <c r="C6" s="632"/>
      <c r="D6" s="632"/>
    </row>
    <row r="7" spans="1:4" s="35" customFormat="1" ht="20.100000000000001" customHeight="1" x14ac:dyDescent="0.2">
      <c r="A7" s="630" t="s">
        <v>679</v>
      </c>
      <c r="B7" s="631"/>
      <c r="C7" s="632"/>
      <c r="D7" s="632"/>
    </row>
    <row r="8" spans="1:4" ht="20.100000000000001" customHeight="1" x14ac:dyDescent="0.2">
      <c r="A8" s="630" t="s">
        <v>680</v>
      </c>
      <c r="B8" s="6"/>
      <c r="C8" s="632"/>
      <c r="D8" s="632"/>
    </row>
    <row r="9" spans="1:4" ht="20.100000000000001" customHeight="1" x14ac:dyDescent="0.2">
      <c r="A9" s="633" t="s">
        <v>681</v>
      </c>
      <c r="B9" s="627" t="s">
        <v>682</v>
      </c>
      <c r="C9" s="628">
        <f>SUM(C10:C11)</f>
        <v>0</v>
      </c>
      <c r="D9" s="628">
        <f>SUM(D10:D11)</f>
        <v>0</v>
      </c>
    </row>
    <row r="10" spans="1:4" s="35" customFormat="1" ht="20.100000000000001" customHeight="1" x14ac:dyDescent="0.2">
      <c r="A10" s="630"/>
      <c r="B10" s="634"/>
      <c r="C10" s="632"/>
      <c r="D10" s="632"/>
    </row>
    <row r="11" spans="1:4" ht="20.100000000000001" customHeight="1" x14ac:dyDescent="0.2">
      <c r="A11" s="630"/>
      <c r="B11" s="634"/>
      <c r="C11" s="632"/>
      <c r="D11" s="632"/>
    </row>
    <row r="12" spans="1:4" s="629" customFormat="1" x14ac:dyDescent="0.2">
      <c r="A12" s="626" t="s">
        <v>683</v>
      </c>
      <c r="B12" s="627" t="s">
        <v>684</v>
      </c>
      <c r="C12" s="628">
        <f>C13+C14+C15</f>
        <v>76398</v>
      </c>
      <c r="D12" s="628">
        <f>D13+D14+D15</f>
        <v>63879</v>
      </c>
    </row>
    <row r="13" spans="1:4" ht="20.100000000000001" customHeight="1" x14ac:dyDescent="0.2">
      <c r="A13" s="630"/>
      <c r="B13" s="6" t="s">
        <v>685</v>
      </c>
      <c r="C13" s="632">
        <v>66547</v>
      </c>
      <c r="D13" s="632">
        <v>59879</v>
      </c>
    </row>
    <row r="14" spans="1:4" ht="20.100000000000001" customHeight="1" x14ac:dyDescent="0.2">
      <c r="A14" s="630"/>
      <c r="B14" s="452" t="s">
        <v>686</v>
      </c>
      <c r="C14" s="635">
        <v>9851</v>
      </c>
      <c r="D14" s="635">
        <v>4000</v>
      </c>
    </row>
    <row r="15" spans="1:4" ht="20.100000000000001" customHeight="1" x14ac:dyDescent="0.2">
      <c r="A15" s="630"/>
      <c r="B15" s="6"/>
      <c r="C15" s="632"/>
      <c r="D15" s="632"/>
    </row>
    <row r="16" spans="1:4" ht="20.100000000000001" customHeight="1" x14ac:dyDescent="0.2">
      <c r="A16" s="626" t="s">
        <v>681</v>
      </c>
      <c r="B16" s="627" t="s">
        <v>687</v>
      </c>
      <c r="C16" s="628">
        <f>C18+C25+C36+C39</f>
        <v>19752</v>
      </c>
      <c r="D16" s="628">
        <f>D18+D25+D36+D39</f>
        <v>21303</v>
      </c>
    </row>
    <row r="17" spans="1:4" ht="20.100000000000001" customHeight="1" x14ac:dyDescent="0.2">
      <c r="A17" s="630"/>
      <c r="B17" s="6"/>
      <c r="C17" s="632"/>
      <c r="D17" s="632"/>
    </row>
    <row r="18" spans="1:4" s="640" customFormat="1" ht="20.100000000000001" customHeight="1" x14ac:dyDescent="0.2">
      <c r="A18" s="637" t="s">
        <v>688</v>
      </c>
      <c r="B18" s="638" t="s">
        <v>689</v>
      </c>
      <c r="C18" s="639">
        <f>SUM(C19:C24)</f>
        <v>3600</v>
      </c>
      <c r="D18" s="639">
        <f>SUM(D19:D24)</f>
        <v>2921</v>
      </c>
    </row>
    <row r="19" spans="1:4" s="35" customFormat="1" ht="20.100000000000001" customHeight="1" x14ac:dyDescent="0.2">
      <c r="A19" s="630"/>
      <c r="B19" s="6" t="s">
        <v>832</v>
      </c>
      <c r="C19" s="632"/>
      <c r="D19" s="632">
        <v>2178</v>
      </c>
    </row>
    <row r="20" spans="1:4" s="35" customFormat="1" ht="20.100000000000001" customHeight="1" x14ac:dyDescent="0.2">
      <c r="A20" s="630"/>
      <c r="B20" s="6" t="s">
        <v>690</v>
      </c>
      <c r="C20" s="636">
        <v>3600</v>
      </c>
      <c r="D20" s="636"/>
    </row>
    <row r="21" spans="1:4" s="35" customFormat="1" ht="20.100000000000001" customHeight="1" x14ac:dyDescent="0.2">
      <c r="A21" s="630"/>
      <c r="B21" s="631" t="s">
        <v>834</v>
      </c>
      <c r="C21" s="636"/>
      <c r="D21" s="636">
        <v>743</v>
      </c>
    </row>
    <row r="22" spans="1:4" s="35" customFormat="1" ht="20.100000000000001" customHeight="1" x14ac:dyDescent="0.2">
      <c r="A22" s="630"/>
      <c r="B22" s="452" t="s">
        <v>691</v>
      </c>
      <c r="C22" s="632"/>
      <c r="D22" s="632"/>
    </row>
    <row r="23" spans="1:4" s="35" customFormat="1" ht="20.100000000000001" customHeight="1" x14ac:dyDescent="0.2">
      <c r="A23" s="630"/>
      <c r="B23" s="452" t="s">
        <v>692</v>
      </c>
      <c r="C23" s="632"/>
      <c r="D23" s="632"/>
    </row>
    <row r="24" spans="1:4" ht="20.100000000000001" customHeight="1" x14ac:dyDescent="0.2">
      <c r="A24" s="630"/>
      <c r="B24" s="452"/>
      <c r="C24" s="632"/>
      <c r="D24" s="632"/>
    </row>
    <row r="25" spans="1:4" s="640" customFormat="1" ht="20.100000000000001" customHeight="1" x14ac:dyDescent="0.2">
      <c r="A25" s="637" t="s">
        <v>693</v>
      </c>
      <c r="B25" s="638" t="s">
        <v>694</v>
      </c>
      <c r="C25" s="639">
        <f>SUM(C26:C35)</f>
        <v>16152</v>
      </c>
      <c r="D25" s="639">
        <f>SUM(D26:D35)</f>
        <v>18382</v>
      </c>
    </row>
    <row r="26" spans="1:4" s="35" customFormat="1" ht="26.25" customHeight="1" x14ac:dyDescent="0.2">
      <c r="A26" s="630"/>
      <c r="B26" s="6" t="s">
        <v>780</v>
      </c>
      <c r="C26" s="632"/>
      <c r="D26" s="632"/>
    </row>
    <row r="27" spans="1:4" s="35" customFormat="1" ht="20.100000000000001" customHeight="1" x14ac:dyDescent="0.2">
      <c r="A27" s="630"/>
      <c r="B27" s="6" t="s">
        <v>781</v>
      </c>
      <c r="C27" s="636"/>
      <c r="D27" s="636"/>
    </row>
    <row r="28" spans="1:4" s="35" customFormat="1" ht="20.100000000000001" customHeight="1" x14ac:dyDescent="0.2">
      <c r="A28" s="630"/>
      <c r="B28" s="6" t="s">
        <v>782</v>
      </c>
      <c r="C28" s="636"/>
      <c r="D28" s="636"/>
    </row>
    <row r="29" spans="1:4" s="35" customFormat="1" ht="20.100000000000001" customHeight="1" x14ac:dyDescent="0.2">
      <c r="A29" s="630"/>
      <c r="B29" s="6" t="s">
        <v>783</v>
      </c>
      <c r="C29" s="636"/>
      <c r="D29" s="636"/>
    </row>
    <row r="30" spans="1:4" s="35" customFormat="1" ht="20.100000000000001" customHeight="1" x14ac:dyDescent="0.2">
      <c r="A30" s="630"/>
      <c r="B30" s="6" t="s">
        <v>695</v>
      </c>
      <c r="C30" s="636">
        <v>4348</v>
      </c>
      <c r="D30" s="636">
        <v>4695</v>
      </c>
    </row>
    <row r="31" spans="1:4" s="35" customFormat="1" ht="20.100000000000001" customHeight="1" x14ac:dyDescent="0.2">
      <c r="A31" s="630"/>
      <c r="B31" s="6" t="s">
        <v>696</v>
      </c>
      <c r="C31" s="636">
        <v>2898</v>
      </c>
      <c r="D31" s="636">
        <v>3814</v>
      </c>
    </row>
    <row r="32" spans="1:4" s="35" customFormat="1" ht="22.5" x14ac:dyDescent="0.2">
      <c r="A32" s="630"/>
      <c r="B32" s="6" t="s">
        <v>697</v>
      </c>
      <c r="C32" s="636">
        <v>270</v>
      </c>
      <c r="D32" s="636">
        <v>0</v>
      </c>
    </row>
    <row r="33" spans="1:6" s="35" customFormat="1" ht="20.100000000000001" customHeight="1" x14ac:dyDescent="0.2">
      <c r="A33" s="630"/>
      <c r="B33" s="6" t="s">
        <v>698</v>
      </c>
      <c r="C33" s="636">
        <v>4164</v>
      </c>
      <c r="D33" s="636">
        <v>4826</v>
      </c>
      <c r="F33" s="636"/>
    </row>
    <row r="34" spans="1:6" s="35" customFormat="1" ht="17.25" customHeight="1" x14ac:dyDescent="0.2">
      <c r="A34" s="630"/>
      <c r="B34" s="6" t="s">
        <v>699</v>
      </c>
      <c r="C34" s="636">
        <v>4472</v>
      </c>
      <c r="D34" s="636">
        <v>5047</v>
      </c>
      <c r="F34" s="636"/>
    </row>
    <row r="35" spans="1:6" ht="20.100000000000001" customHeight="1" x14ac:dyDescent="0.2">
      <c r="A35" s="630"/>
      <c r="B35" s="6"/>
      <c r="C35" s="636"/>
      <c r="D35" s="636"/>
    </row>
    <row r="36" spans="1:6" s="640" customFormat="1" ht="20.100000000000001" customHeight="1" x14ac:dyDescent="0.2">
      <c r="A36" s="637" t="s">
        <v>700</v>
      </c>
      <c r="B36" s="638" t="s">
        <v>701</v>
      </c>
      <c r="C36" s="641">
        <f>SUM(C37:C38)</f>
        <v>0</v>
      </c>
      <c r="D36" s="641">
        <f>SUM(D37:D38)</f>
        <v>0</v>
      </c>
    </row>
    <row r="37" spans="1:6" s="35" customFormat="1" ht="24" customHeight="1" x14ac:dyDescent="0.2">
      <c r="A37" s="630"/>
      <c r="B37" s="6"/>
      <c r="C37" s="632"/>
      <c r="D37" s="632"/>
    </row>
    <row r="38" spans="1:6" s="629" customFormat="1" ht="20.100000000000001" customHeight="1" x14ac:dyDescent="0.2">
      <c r="A38" s="642"/>
      <c r="B38" s="6"/>
      <c r="C38" s="635"/>
      <c r="D38" s="635"/>
    </row>
    <row r="39" spans="1:6" s="640" customFormat="1" ht="20.100000000000001" customHeight="1" x14ac:dyDescent="0.2">
      <c r="A39" s="637" t="s">
        <v>702</v>
      </c>
      <c r="B39" s="638" t="s">
        <v>703</v>
      </c>
      <c r="C39" s="639"/>
      <c r="D39" s="639"/>
    </row>
    <row r="40" spans="1:6" x14ac:dyDescent="0.2">
      <c r="A40" s="633" t="s">
        <v>94</v>
      </c>
      <c r="B40" s="643" t="s">
        <v>704</v>
      </c>
      <c r="C40" s="644">
        <f>C41+C43+C49+C56+C53</f>
        <v>12000</v>
      </c>
      <c r="D40" s="644">
        <f>D41+D43+D49+D56+D53</f>
        <v>18000</v>
      </c>
    </row>
    <row r="41" spans="1:6" ht="20.100000000000001" customHeight="1" x14ac:dyDescent="0.2">
      <c r="A41" s="637" t="s">
        <v>705</v>
      </c>
      <c r="B41" s="645" t="s">
        <v>677</v>
      </c>
      <c r="C41" s="646"/>
      <c r="D41" s="646"/>
    </row>
    <row r="42" spans="1:6" ht="20.100000000000001" customHeight="1" x14ac:dyDescent="0.2">
      <c r="A42" s="630"/>
      <c r="B42" s="6"/>
      <c r="C42" s="632"/>
      <c r="D42" s="632"/>
    </row>
    <row r="43" spans="1:6" ht="20.100000000000001" customHeight="1" x14ac:dyDescent="0.2">
      <c r="A43" s="637" t="s">
        <v>706</v>
      </c>
      <c r="B43" s="645" t="s">
        <v>707</v>
      </c>
      <c r="C43" s="646">
        <f>SUM(C44:C48)</f>
        <v>0</v>
      </c>
      <c r="D43" s="646">
        <f>SUM(D44:D48)</f>
        <v>0</v>
      </c>
    </row>
    <row r="44" spans="1:6" ht="20.100000000000001" customHeight="1" x14ac:dyDescent="0.2">
      <c r="A44" s="637"/>
      <c r="B44" s="452" t="s">
        <v>708</v>
      </c>
      <c r="C44" s="635"/>
      <c r="D44" s="635"/>
    </row>
    <row r="45" spans="1:6" ht="20.100000000000001" customHeight="1" x14ac:dyDescent="0.2">
      <c r="A45" s="637"/>
      <c r="B45" s="452" t="s">
        <v>709</v>
      </c>
      <c r="C45" s="635"/>
      <c r="D45" s="635"/>
    </row>
    <row r="46" spans="1:6" ht="20.100000000000001" customHeight="1" x14ac:dyDescent="0.2">
      <c r="A46" s="637"/>
      <c r="B46" s="6"/>
      <c r="C46" s="635"/>
      <c r="D46" s="635"/>
    </row>
    <row r="47" spans="1:6" ht="20.100000000000001" customHeight="1" x14ac:dyDescent="0.2">
      <c r="A47" s="637"/>
      <c r="B47" s="6"/>
      <c r="C47" s="635"/>
      <c r="D47" s="635"/>
    </row>
    <row r="48" spans="1:6" ht="20.100000000000001" customHeight="1" x14ac:dyDescent="0.2">
      <c r="A48" s="637"/>
      <c r="B48" s="634"/>
      <c r="C48" s="635"/>
      <c r="D48" s="635"/>
    </row>
    <row r="49" spans="1:4" ht="18.75" customHeight="1" x14ac:dyDescent="0.2">
      <c r="A49" s="637" t="s">
        <v>710</v>
      </c>
      <c r="B49" s="645" t="s">
        <v>684</v>
      </c>
      <c r="C49" s="646">
        <f>C50+C51</f>
        <v>12000</v>
      </c>
      <c r="D49" s="646">
        <f>D50+D51</f>
        <v>18000</v>
      </c>
    </row>
    <row r="50" spans="1:4" ht="20.100000000000001" customHeight="1" x14ac:dyDescent="0.2">
      <c r="A50" s="630"/>
      <c r="B50" s="647" t="s">
        <v>711</v>
      </c>
      <c r="C50" s="635">
        <v>12000</v>
      </c>
      <c r="D50" s="635">
        <v>18000</v>
      </c>
    </row>
    <row r="51" spans="1:4" ht="20.100000000000001" customHeight="1" x14ac:dyDescent="0.2">
      <c r="A51" s="630"/>
      <c r="B51" s="452"/>
      <c r="C51" s="635"/>
      <c r="D51" s="635"/>
    </row>
    <row r="52" spans="1:4" ht="20.100000000000001" customHeight="1" x14ac:dyDescent="0.2">
      <c r="A52" s="630"/>
      <c r="B52" s="647"/>
      <c r="C52" s="635"/>
      <c r="D52" s="635"/>
    </row>
    <row r="53" spans="1:4" ht="18.75" customHeight="1" x14ac:dyDescent="0.2">
      <c r="A53" s="637" t="s">
        <v>712</v>
      </c>
      <c r="B53" s="645" t="s">
        <v>713</v>
      </c>
      <c r="C53" s="646">
        <f>C54+C55</f>
        <v>0</v>
      </c>
      <c r="D53" s="646">
        <f>D54+D55</f>
        <v>0</v>
      </c>
    </row>
    <row r="54" spans="1:4" ht="20.100000000000001" customHeight="1" x14ac:dyDescent="0.2">
      <c r="A54" s="630"/>
      <c r="B54" s="647"/>
      <c r="C54" s="635"/>
      <c r="D54" s="635"/>
    </row>
    <row r="55" spans="1:4" ht="20.100000000000001" customHeight="1" x14ac:dyDescent="0.2">
      <c r="A55" s="648"/>
      <c r="B55" s="452"/>
      <c r="C55" s="635"/>
      <c r="D55" s="635"/>
    </row>
    <row r="56" spans="1:4" ht="20.100000000000001" customHeight="1" x14ac:dyDescent="0.2">
      <c r="A56" s="637" t="s">
        <v>714</v>
      </c>
      <c r="B56" s="645" t="s">
        <v>715</v>
      </c>
      <c r="C56" s="646">
        <f>SUM(C57:C57)</f>
        <v>0</v>
      </c>
      <c r="D56" s="646">
        <f>SUM(D57:D57)</f>
        <v>0</v>
      </c>
    </row>
    <row r="57" spans="1:4" s="35" customFormat="1" ht="20.100000000000001" customHeight="1" x14ac:dyDescent="0.2">
      <c r="A57" s="630"/>
      <c r="B57" s="6" t="s">
        <v>716</v>
      </c>
      <c r="C57" s="632"/>
      <c r="D57" s="632"/>
    </row>
    <row r="58" spans="1:4" ht="22.5" customHeight="1" x14ac:dyDescent="0.2">
      <c r="A58" s="622" t="s">
        <v>282</v>
      </c>
      <c r="B58" s="649" t="s">
        <v>717</v>
      </c>
      <c r="C58" s="624">
        <f>SUM(C59:C61)</f>
        <v>7700</v>
      </c>
      <c r="D58" s="624">
        <f>SUM(D59:D61)</f>
        <v>0</v>
      </c>
    </row>
    <row r="59" spans="1:4" ht="18.75" customHeight="1" x14ac:dyDescent="0.2">
      <c r="A59" s="630"/>
      <c r="B59" s="6" t="s">
        <v>718</v>
      </c>
      <c r="C59" s="632">
        <v>7700</v>
      </c>
      <c r="D59" s="632"/>
    </row>
    <row r="60" spans="1:4" ht="18.75" customHeight="1" x14ac:dyDescent="0.2">
      <c r="A60" s="630"/>
      <c r="B60" s="6"/>
      <c r="C60" s="632"/>
      <c r="D60" s="632"/>
    </row>
    <row r="61" spans="1:4" ht="24" customHeight="1" x14ac:dyDescent="0.2">
      <c r="A61" s="630"/>
      <c r="B61" s="6"/>
      <c r="C61" s="632"/>
      <c r="D61" s="632"/>
    </row>
    <row r="62" spans="1:4" ht="22.5" x14ac:dyDescent="0.2">
      <c r="A62" s="622" t="s">
        <v>283</v>
      </c>
      <c r="B62" s="649" t="s">
        <v>719</v>
      </c>
      <c r="C62" s="624">
        <f>SUM(C63:C65)</f>
        <v>2546</v>
      </c>
      <c r="D62" s="624">
        <f>SUM(D63:D65)</f>
        <v>6246</v>
      </c>
    </row>
    <row r="63" spans="1:4" s="35" customFormat="1" ht="19.5" customHeight="1" x14ac:dyDescent="0.2">
      <c r="A63" s="630"/>
      <c r="B63" s="647" t="s">
        <v>720</v>
      </c>
      <c r="C63" s="52">
        <v>746</v>
      </c>
      <c r="D63" s="52">
        <v>746</v>
      </c>
    </row>
    <row r="64" spans="1:4" s="35" customFormat="1" ht="19.5" customHeight="1" x14ac:dyDescent="0.2">
      <c r="A64" s="630"/>
      <c r="B64" s="647" t="s">
        <v>788</v>
      </c>
      <c r="C64" s="52"/>
      <c r="D64" s="52">
        <v>5500</v>
      </c>
    </row>
    <row r="65" spans="1:4" s="35" customFormat="1" ht="20.100000000000001" customHeight="1" x14ac:dyDescent="0.2">
      <c r="A65" s="630"/>
      <c r="B65" s="647" t="s">
        <v>721</v>
      </c>
      <c r="C65" s="52">
        <v>1800</v>
      </c>
      <c r="D65" s="52"/>
    </row>
    <row r="66" spans="1:4" ht="25.5" customHeight="1" x14ac:dyDescent="0.2">
      <c r="A66" s="650" t="s">
        <v>23</v>
      </c>
      <c r="B66" s="650" t="s">
        <v>722</v>
      </c>
      <c r="C66" s="651">
        <f>C4+C40+C58+C62</f>
        <v>118396</v>
      </c>
      <c r="D66" s="651">
        <f>D4+D40+D58+D62</f>
        <v>109428</v>
      </c>
    </row>
    <row r="67" spans="1:4" ht="20.100000000000001" customHeight="1" x14ac:dyDescent="0.2">
      <c r="C67" s="654"/>
      <c r="D67" s="654"/>
    </row>
    <row r="68" spans="1:4" ht="20.100000000000001" customHeight="1" x14ac:dyDescent="0.2">
      <c r="C68" s="654"/>
      <c r="D68" s="654"/>
    </row>
    <row r="69" spans="1:4" ht="20.100000000000001" customHeight="1" x14ac:dyDescent="0.2">
      <c r="C69" s="654"/>
      <c r="D69" s="654"/>
    </row>
    <row r="70" spans="1:4" ht="20.100000000000001" customHeight="1" x14ac:dyDescent="0.2">
      <c r="C70" s="654"/>
      <c r="D70" s="654"/>
    </row>
    <row r="71" spans="1:4" ht="20.100000000000001" customHeight="1" x14ac:dyDescent="0.2">
      <c r="C71" s="654"/>
      <c r="D71" s="654"/>
    </row>
    <row r="72" spans="1:4" ht="20.100000000000001" customHeight="1" x14ac:dyDescent="0.2">
      <c r="C72" s="654"/>
      <c r="D72" s="654"/>
    </row>
    <row r="73" spans="1:4" ht="20.100000000000001" customHeight="1" x14ac:dyDescent="0.2">
      <c r="C73" s="654"/>
      <c r="D73" s="654"/>
    </row>
    <row r="74" spans="1:4" ht="20.100000000000001" customHeight="1" x14ac:dyDescent="0.2">
      <c r="C74" s="654"/>
      <c r="D74" s="654"/>
    </row>
    <row r="75" spans="1:4" ht="20.100000000000001" customHeight="1" x14ac:dyDescent="0.2">
      <c r="C75" s="654"/>
      <c r="D75" s="654"/>
    </row>
    <row r="76" spans="1:4" ht="20.100000000000001" customHeight="1" x14ac:dyDescent="0.2">
      <c r="C76" s="654"/>
      <c r="D76" s="654"/>
    </row>
    <row r="77" spans="1:4" ht="20.100000000000001" customHeight="1" x14ac:dyDescent="0.2">
      <c r="C77" s="654"/>
      <c r="D77" s="654"/>
    </row>
    <row r="78" spans="1:4" ht="20.100000000000001" customHeight="1" x14ac:dyDescent="0.2">
      <c r="B78" s="655"/>
      <c r="C78" s="654"/>
      <c r="D78" s="654"/>
    </row>
    <row r="79" spans="1:4" ht="20.100000000000001" customHeight="1" x14ac:dyDescent="0.2">
      <c r="B79" s="655"/>
      <c r="C79" s="654"/>
      <c r="D79" s="654"/>
    </row>
    <row r="80" spans="1:4" ht="20.100000000000001" customHeight="1" x14ac:dyDescent="0.2">
      <c r="B80" s="655"/>
      <c r="C80" s="654"/>
      <c r="D80" s="654"/>
    </row>
    <row r="81" spans="2:4" ht="20.100000000000001" customHeight="1" x14ac:dyDescent="0.2">
      <c r="B81" s="655"/>
      <c r="C81" s="654"/>
      <c r="D81" s="654"/>
    </row>
    <row r="82" spans="2:4" ht="20.100000000000001" customHeight="1" x14ac:dyDescent="0.2">
      <c r="B82" s="655"/>
      <c r="C82" s="654"/>
      <c r="D82" s="654"/>
    </row>
    <row r="83" spans="2:4" ht="20.100000000000001" customHeight="1" x14ac:dyDescent="0.2">
      <c r="B83" s="655"/>
      <c r="C83" s="654"/>
      <c r="D83" s="654"/>
    </row>
    <row r="84" spans="2:4" ht="20.100000000000001" customHeight="1" x14ac:dyDescent="0.2">
      <c r="B84" s="655"/>
      <c r="C84" s="654"/>
      <c r="D84" s="654"/>
    </row>
    <row r="85" spans="2:4" ht="20.100000000000001" customHeight="1" x14ac:dyDescent="0.2">
      <c r="B85" s="655"/>
      <c r="C85" s="654"/>
      <c r="D85" s="654"/>
    </row>
    <row r="86" spans="2:4" ht="20.100000000000001" customHeight="1" x14ac:dyDescent="0.2">
      <c r="B86" s="655"/>
      <c r="C86" s="654"/>
      <c r="D86" s="654"/>
    </row>
    <row r="87" spans="2:4" ht="20.100000000000001" customHeight="1" x14ac:dyDescent="0.2">
      <c r="B87" s="655"/>
      <c r="C87" s="654"/>
      <c r="D87" s="654"/>
    </row>
    <row r="88" spans="2:4" ht="20.100000000000001" customHeight="1" x14ac:dyDescent="0.2">
      <c r="B88" s="655"/>
      <c r="C88" s="654"/>
      <c r="D88" s="654"/>
    </row>
    <row r="89" spans="2:4" ht="20.100000000000001" customHeight="1" x14ac:dyDescent="0.2">
      <c r="B89" s="655"/>
      <c r="C89" s="654"/>
      <c r="D89" s="654"/>
    </row>
    <row r="90" spans="2:4" ht="20.100000000000001" customHeight="1" x14ac:dyDescent="0.2">
      <c r="B90" s="655"/>
      <c r="C90" s="654"/>
      <c r="D90" s="654"/>
    </row>
    <row r="91" spans="2:4" ht="20.100000000000001" customHeight="1" x14ac:dyDescent="0.2">
      <c r="B91" s="655"/>
      <c r="C91" s="654"/>
      <c r="D91" s="654"/>
    </row>
    <row r="92" spans="2:4" ht="20.100000000000001" customHeight="1" x14ac:dyDescent="0.2">
      <c r="B92" s="655"/>
      <c r="C92" s="654"/>
      <c r="D92" s="654"/>
    </row>
    <row r="93" spans="2:4" ht="20.100000000000001" customHeight="1" x14ac:dyDescent="0.2">
      <c r="B93" s="655"/>
      <c r="C93" s="654"/>
      <c r="D93" s="654"/>
    </row>
    <row r="94" spans="2:4" ht="20.100000000000001" customHeight="1" x14ac:dyDescent="0.2">
      <c r="B94" s="655"/>
      <c r="C94" s="654"/>
      <c r="D94" s="654"/>
    </row>
    <row r="95" spans="2:4" ht="20.100000000000001" customHeight="1" x14ac:dyDescent="0.2">
      <c r="B95" s="655"/>
      <c r="C95" s="654"/>
      <c r="D95" s="654"/>
    </row>
    <row r="96" spans="2:4" ht="20.100000000000001" customHeight="1" x14ac:dyDescent="0.2">
      <c r="B96" s="655"/>
      <c r="C96" s="654"/>
      <c r="D96" s="654"/>
    </row>
    <row r="97" spans="2:4" ht="20.100000000000001" customHeight="1" x14ac:dyDescent="0.2">
      <c r="B97" s="655"/>
      <c r="C97" s="654"/>
      <c r="D97" s="654"/>
    </row>
    <row r="98" spans="2:4" ht="20.100000000000001" customHeight="1" x14ac:dyDescent="0.2">
      <c r="B98" s="655"/>
      <c r="C98" s="654"/>
      <c r="D98" s="654"/>
    </row>
    <row r="99" spans="2:4" ht="20.100000000000001" customHeight="1" x14ac:dyDescent="0.2">
      <c r="B99" s="655"/>
    </row>
    <row r="100" spans="2:4" ht="20.100000000000001" customHeight="1" x14ac:dyDescent="0.2">
      <c r="B100" s="655"/>
    </row>
    <row r="101" spans="2:4" ht="20.100000000000001" customHeight="1" x14ac:dyDescent="0.2">
      <c r="B101" s="655"/>
    </row>
    <row r="102" spans="2:4" ht="20.100000000000001" customHeight="1" x14ac:dyDescent="0.2">
      <c r="B102" s="655"/>
    </row>
    <row r="103" spans="2:4" ht="20.100000000000001" customHeight="1" x14ac:dyDescent="0.2">
      <c r="B103" s="655"/>
    </row>
    <row r="104" spans="2:4" ht="20.100000000000001" customHeight="1" x14ac:dyDescent="0.2">
      <c r="B104" s="655"/>
    </row>
    <row r="105" spans="2:4" ht="20.100000000000001" customHeight="1" x14ac:dyDescent="0.2">
      <c r="B105" s="655"/>
    </row>
    <row r="106" spans="2:4" ht="20.100000000000001" customHeight="1" x14ac:dyDescent="0.2">
      <c r="B106" s="655"/>
    </row>
    <row r="107" spans="2:4" ht="20.100000000000001" customHeight="1" x14ac:dyDescent="0.2">
      <c r="B107" s="655"/>
    </row>
    <row r="108" spans="2:4" ht="20.100000000000001" customHeight="1" x14ac:dyDescent="0.2">
      <c r="B108" s="655"/>
    </row>
  </sheetData>
  <phoneticPr fontId="30" type="noConversion"/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95" fitToHeight="2" orientation="portrait" horizontalDpi="0" verticalDpi="0" r:id="rId1"/>
  <headerFooter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6"/>
  <sheetViews>
    <sheetView zoomScaleNormal="100" workbookViewId="0">
      <selection activeCell="K9" sqref="K9"/>
    </sheetView>
  </sheetViews>
  <sheetFormatPr defaultRowHeight="12.75" x14ac:dyDescent="0.2"/>
  <cols>
    <col min="1" max="1" width="6.1640625" style="657" customWidth="1"/>
    <col min="2" max="2" width="71" style="657" customWidth="1"/>
    <col min="3" max="4" width="14.5" style="657" customWidth="1"/>
    <col min="5" max="34" width="9.33203125" style="656"/>
    <col min="35" max="256" width="9.33203125" style="657"/>
    <col min="257" max="257" width="6.1640625" style="657" customWidth="1"/>
    <col min="258" max="258" width="71" style="657" customWidth="1"/>
    <col min="259" max="260" width="14.5" style="657" customWidth="1"/>
    <col min="261" max="512" width="9.33203125" style="657"/>
    <col min="513" max="513" width="6.1640625" style="657" customWidth="1"/>
    <col min="514" max="514" width="71" style="657" customWidth="1"/>
    <col min="515" max="516" width="14.5" style="657" customWidth="1"/>
    <col min="517" max="768" width="9.33203125" style="657"/>
    <col min="769" max="769" width="6.1640625" style="657" customWidth="1"/>
    <col min="770" max="770" width="71" style="657" customWidth="1"/>
    <col min="771" max="772" width="14.5" style="657" customWidth="1"/>
    <col min="773" max="1024" width="9.33203125" style="657"/>
    <col min="1025" max="1025" width="6.1640625" style="657" customWidth="1"/>
    <col min="1026" max="1026" width="71" style="657" customWidth="1"/>
    <col min="1027" max="1028" width="14.5" style="657" customWidth="1"/>
    <col min="1029" max="1280" width="9.33203125" style="657"/>
    <col min="1281" max="1281" width="6.1640625" style="657" customWidth="1"/>
    <col min="1282" max="1282" width="71" style="657" customWidth="1"/>
    <col min="1283" max="1284" width="14.5" style="657" customWidth="1"/>
    <col min="1285" max="1536" width="9.33203125" style="657"/>
    <col min="1537" max="1537" width="6.1640625" style="657" customWidth="1"/>
    <col min="1538" max="1538" width="71" style="657" customWidth="1"/>
    <col min="1539" max="1540" width="14.5" style="657" customWidth="1"/>
    <col min="1541" max="1792" width="9.33203125" style="657"/>
    <col min="1793" max="1793" width="6.1640625" style="657" customWidth="1"/>
    <col min="1794" max="1794" width="71" style="657" customWidth="1"/>
    <col min="1795" max="1796" width="14.5" style="657" customWidth="1"/>
    <col min="1797" max="2048" width="9.33203125" style="657"/>
    <col min="2049" max="2049" width="6.1640625" style="657" customWidth="1"/>
    <col min="2050" max="2050" width="71" style="657" customWidth="1"/>
    <col min="2051" max="2052" width="14.5" style="657" customWidth="1"/>
    <col min="2053" max="2304" width="9.33203125" style="657"/>
    <col min="2305" max="2305" width="6.1640625" style="657" customWidth="1"/>
    <col min="2306" max="2306" width="71" style="657" customWidth="1"/>
    <col min="2307" max="2308" width="14.5" style="657" customWidth="1"/>
    <col min="2309" max="2560" width="9.33203125" style="657"/>
    <col min="2561" max="2561" width="6.1640625" style="657" customWidth="1"/>
    <col min="2562" max="2562" width="71" style="657" customWidth="1"/>
    <col min="2563" max="2564" width="14.5" style="657" customWidth="1"/>
    <col min="2565" max="2816" width="9.33203125" style="657"/>
    <col min="2817" max="2817" width="6.1640625" style="657" customWidth="1"/>
    <col min="2818" max="2818" width="71" style="657" customWidth="1"/>
    <col min="2819" max="2820" width="14.5" style="657" customWidth="1"/>
    <col min="2821" max="3072" width="9.33203125" style="657"/>
    <col min="3073" max="3073" width="6.1640625" style="657" customWidth="1"/>
    <col min="3074" max="3074" width="71" style="657" customWidth="1"/>
    <col min="3075" max="3076" width="14.5" style="657" customWidth="1"/>
    <col min="3077" max="3328" width="9.33203125" style="657"/>
    <col min="3329" max="3329" width="6.1640625" style="657" customWidth="1"/>
    <col min="3330" max="3330" width="71" style="657" customWidth="1"/>
    <col min="3331" max="3332" width="14.5" style="657" customWidth="1"/>
    <col min="3333" max="3584" width="9.33203125" style="657"/>
    <col min="3585" max="3585" width="6.1640625" style="657" customWidth="1"/>
    <col min="3586" max="3586" width="71" style="657" customWidth="1"/>
    <col min="3587" max="3588" width="14.5" style="657" customWidth="1"/>
    <col min="3589" max="3840" width="9.33203125" style="657"/>
    <col min="3841" max="3841" width="6.1640625" style="657" customWidth="1"/>
    <col min="3842" max="3842" width="71" style="657" customWidth="1"/>
    <col min="3843" max="3844" width="14.5" style="657" customWidth="1"/>
    <col min="3845" max="4096" width="9.33203125" style="657"/>
    <col min="4097" max="4097" width="6.1640625" style="657" customWidth="1"/>
    <col min="4098" max="4098" width="71" style="657" customWidth="1"/>
    <col min="4099" max="4100" width="14.5" style="657" customWidth="1"/>
    <col min="4101" max="4352" width="9.33203125" style="657"/>
    <col min="4353" max="4353" width="6.1640625" style="657" customWidth="1"/>
    <col min="4354" max="4354" width="71" style="657" customWidth="1"/>
    <col min="4355" max="4356" width="14.5" style="657" customWidth="1"/>
    <col min="4357" max="4608" width="9.33203125" style="657"/>
    <col min="4609" max="4609" width="6.1640625" style="657" customWidth="1"/>
    <col min="4610" max="4610" width="71" style="657" customWidth="1"/>
    <col min="4611" max="4612" width="14.5" style="657" customWidth="1"/>
    <col min="4613" max="4864" width="9.33203125" style="657"/>
    <col min="4865" max="4865" width="6.1640625" style="657" customWidth="1"/>
    <col min="4866" max="4866" width="71" style="657" customWidth="1"/>
    <col min="4867" max="4868" width="14.5" style="657" customWidth="1"/>
    <col min="4869" max="5120" width="9.33203125" style="657"/>
    <col min="5121" max="5121" width="6.1640625" style="657" customWidth="1"/>
    <col min="5122" max="5122" width="71" style="657" customWidth="1"/>
    <col min="5123" max="5124" width="14.5" style="657" customWidth="1"/>
    <col min="5125" max="5376" width="9.33203125" style="657"/>
    <col min="5377" max="5377" width="6.1640625" style="657" customWidth="1"/>
    <col min="5378" max="5378" width="71" style="657" customWidth="1"/>
    <col min="5379" max="5380" width="14.5" style="657" customWidth="1"/>
    <col min="5381" max="5632" width="9.33203125" style="657"/>
    <col min="5633" max="5633" width="6.1640625" style="657" customWidth="1"/>
    <col min="5634" max="5634" width="71" style="657" customWidth="1"/>
    <col min="5635" max="5636" width="14.5" style="657" customWidth="1"/>
    <col min="5637" max="5888" width="9.33203125" style="657"/>
    <col min="5889" max="5889" width="6.1640625" style="657" customWidth="1"/>
    <col min="5890" max="5890" width="71" style="657" customWidth="1"/>
    <col min="5891" max="5892" width="14.5" style="657" customWidth="1"/>
    <col min="5893" max="6144" width="9.33203125" style="657"/>
    <col min="6145" max="6145" width="6.1640625" style="657" customWidth="1"/>
    <col min="6146" max="6146" width="71" style="657" customWidth="1"/>
    <col min="6147" max="6148" width="14.5" style="657" customWidth="1"/>
    <col min="6149" max="6400" width="9.33203125" style="657"/>
    <col min="6401" max="6401" width="6.1640625" style="657" customWidth="1"/>
    <col min="6402" max="6402" width="71" style="657" customWidth="1"/>
    <col min="6403" max="6404" width="14.5" style="657" customWidth="1"/>
    <col min="6405" max="6656" width="9.33203125" style="657"/>
    <col min="6657" max="6657" width="6.1640625" style="657" customWidth="1"/>
    <col min="6658" max="6658" width="71" style="657" customWidth="1"/>
    <col min="6659" max="6660" width="14.5" style="657" customWidth="1"/>
    <col min="6661" max="6912" width="9.33203125" style="657"/>
    <col min="6913" max="6913" width="6.1640625" style="657" customWidth="1"/>
    <col min="6914" max="6914" width="71" style="657" customWidth="1"/>
    <col min="6915" max="6916" width="14.5" style="657" customWidth="1"/>
    <col min="6917" max="7168" width="9.33203125" style="657"/>
    <col min="7169" max="7169" width="6.1640625" style="657" customWidth="1"/>
    <col min="7170" max="7170" width="71" style="657" customWidth="1"/>
    <col min="7171" max="7172" width="14.5" style="657" customWidth="1"/>
    <col min="7173" max="7424" width="9.33203125" style="657"/>
    <col min="7425" max="7425" width="6.1640625" style="657" customWidth="1"/>
    <col min="7426" max="7426" width="71" style="657" customWidth="1"/>
    <col min="7427" max="7428" width="14.5" style="657" customWidth="1"/>
    <col min="7429" max="7680" width="9.33203125" style="657"/>
    <col min="7681" max="7681" width="6.1640625" style="657" customWidth="1"/>
    <col min="7682" max="7682" width="71" style="657" customWidth="1"/>
    <col min="7683" max="7684" width="14.5" style="657" customWidth="1"/>
    <col min="7685" max="7936" width="9.33203125" style="657"/>
    <col min="7937" max="7937" width="6.1640625" style="657" customWidth="1"/>
    <col min="7938" max="7938" width="71" style="657" customWidth="1"/>
    <col min="7939" max="7940" width="14.5" style="657" customWidth="1"/>
    <col min="7941" max="8192" width="9.33203125" style="657"/>
    <col min="8193" max="8193" width="6.1640625" style="657" customWidth="1"/>
    <col min="8194" max="8194" width="71" style="657" customWidth="1"/>
    <col min="8195" max="8196" width="14.5" style="657" customWidth="1"/>
    <col min="8197" max="8448" width="9.33203125" style="657"/>
    <col min="8449" max="8449" width="6.1640625" style="657" customWidth="1"/>
    <col min="8450" max="8450" width="71" style="657" customWidth="1"/>
    <col min="8451" max="8452" width="14.5" style="657" customWidth="1"/>
    <col min="8453" max="8704" width="9.33203125" style="657"/>
    <col min="8705" max="8705" width="6.1640625" style="657" customWidth="1"/>
    <col min="8706" max="8706" width="71" style="657" customWidth="1"/>
    <col min="8707" max="8708" width="14.5" style="657" customWidth="1"/>
    <col min="8709" max="8960" width="9.33203125" style="657"/>
    <col min="8961" max="8961" width="6.1640625" style="657" customWidth="1"/>
    <col min="8962" max="8962" width="71" style="657" customWidth="1"/>
    <col min="8963" max="8964" width="14.5" style="657" customWidth="1"/>
    <col min="8965" max="9216" width="9.33203125" style="657"/>
    <col min="9217" max="9217" width="6.1640625" style="657" customWidth="1"/>
    <col min="9218" max="9218" width="71" style="657" customWidth="1"/>
    <col min="9219" max="9220" width="14.5" style="657" customWidth="1"/>
    <col min="9221" max="9472" width="9.33203125" style="657"/>
    <col min="9473" max="9473" width="6.1640625" style="657" customWidth="1"/>
    <col min="9474" max="9474" width="71" style="657" customWidth="1"/>
    <col min="9475" max="9476" width="14.5" style="657" customWidth="1"/>
    <col min="9477" max="9728" width="9.33203125" style="657"/>
    <col min="9729" max="9729" width="6.1640625" style="657" customWidth="1"/>
    <col min="9730" max="9730" width="71" style="657" customWidth="1"/>
    <col min="9731" max="9732" width="14.5" style="657" customWidth="1"/>
    <col min="9733" max="9984" width="9.33203125" style="657"/>
    <col min="9985" max="9985" width="6.1640625" style="657" customWidth="1"/>
    <col min="9986" max="9986" width="71" style="657" customWidth="1"/>
    <col min="9987" max="9988" width="14.5" style="657" customWidth="1"/>
    <col min="9989" max="10240" width="9.33203125" style="657"/>
    <col min="10241" max="10241" width="6.1640625" style="657" customWidth="1"/>
    <col min="10242" max="10242" width="71" style="657" customWidth="1"/>
    <col min="10243" max="10244" width="14.5" style="657" customWidth="1"/>
    <col min="10245" max="10496" width="9.33203125" style="657"/>
    <col min="10497" max="10497" width="6.1640625" style="657" customWidth="1"/>
    <col min="10498" max="10498" width="71" style="657" customWidth="1"/>
    <col min="10499" max="10500" width="14.5" style="657" customWidth="1"/>
    <col min="10501" max="10752" width="9.33203125" style="657"/>
    <col min="10753" max="10753" width="6.1640625" style="657" customWidth="1"/>
    <col min="10754" max="10754" width="71" style="657" customWidth="1"/>
    <col min="10755" max="10756" width="14.5" style="657" customWidth="1"/>
    <col min="10757" max="11008" width="9.33203125" style="657"/>
    <col min="11009" max="11009" width="6.1640625" style="657" customWidth="1"/>
    <col min="11010" max="11010" width="71" style="657" customWidth="1"/>
    <col min="11011" max="11012" width="14.5" style="657" customWidth="1"/>
    <col min="11013" max="11264" width="9.33203125" style="657"/>
    <col min="11265" max="11265" width="6.1640625" style="657" customWidth="1"/>
    <col min="11266" max="11266" width="71" style="657" customWidth="1"/>
    <col min="11267" max="11268" width="14.5" style="657" customWidth="1"/>
    <col min="11269" max="11520" width="9.33203125" style="657"/>
    <col min="11521" max="11521" width="6.1640625" style="657" customWidth="1"/>
    <col min="11522" max="11522" width="71" style="657" customWidth="1"/>
    <col min="11523" max="11524" width="14.5" style="657" customWidth="1"/>
    <col min="11525" max="11776" width="9.33203125" style="657"/>
    <col min="11777" max="11777" width="6.1640625" style="657" customWidth="1"/>
    <col min="11778" max="11778" width="71" style="657" customWidth="1"/>
    <col min="11779" max="11780" width="14.5" style="657" customWidth="1"/>
    <col min="11781" max="12032" width="9.33203125" style="657"/>
    <col min="12033" max="12033" width="6.1640625" style="657" customWidth="1"/>
    <col min="12034" max="12034" width="71" style="657" customWidth="1"/>
    <col min="12035" max="12036" width="14.5" style="657" customWidth="1"/>
    <col min="12037" max="12288" width="9.33203125" style="657"/>
    <col min="12289" max="12289" width="6.1640625" style="657" customWidth="1"/>
    <col min="12290" max="12290" width="71" style="657" customWidth="1"/>
    <col min="12291" max="12292" width="14.5" style="657" customWidth="1"/>
    <col min="12293" max="12544" width="9.33203125" style="657"/>
    <col min="12545" max="12545" width="6.1640625" style="657" customWidth="1"/>
    <col min="12546" max="12546" width="71" style="657" customWidth="1"/>
    <col min="12547" max="12548" width="14.5" style="657" customWidth="1"/>
    <col min="12549" max="12800" width="9.33203125" style="657"/>
    <col min="12801" max="12801" width="6.1640625" style="657" customWidth="1"/>
    <col min="12802" max="12802" width="71" style="657" customWidth="1"/>
    <col min="12803" max="12804" width="14.5" style="657" customWidth="1"/>
    <col min="12805" max="13056" width="9.33203125" style="657"/>
    <col min="13057" max="13057" width="6.1640625" style="657" customWidth="1"/>
    <col min="13058" max="13058" width="71" style="657" customWidth="1"/>
    <col min="13059" max="13060" width="14.5" style="657" customWidth="1"/>
    <col min="13061" max="13312" width="9.33203125" style="657"/>
    <col min="13313" max="13313" width="6.1640625" style="657" customWidth="1"/>
    <col min="13314" max="13314" width="71" style="657" customWidth="1"/>
    <col min="13315" max="13316" width="14.5" style="657" customWidth="1"/>
    <col min="13317" max="13568" width="9.33203125" style="657"/>
    <col min="13569" max="13569" width="6.1640625" style="657" customWidth="1"/>
    <col min="13570" max="13570" width="71" style="657" customWidth="1"/>
    <col min="13571" max="13572" width="14.5" style="657" customWidth="1"/>
    <col min="13573" max="13824" width="9.33203125" style="657"/>
    <col min="13825" max="13825" width="6.1640625" style="657" customWidth="1"/>
    <col min="13826" max="13826" width="71" style="657" customWidth="1"/>
    <col min="13827" max="13828" width="14.5" style="657" customWidth="1"/>
    <col min="13829" max="14080" width="9.33203125" style="657"/>
    <col min="14081" max="14081" width="6.1640625" style="657" customWidth="1"/>
    <col min="14082" max="14082" width="71" style="657" customWidth="1"/>
    <col min="14083" max="14084" width="14.5" style="657" customWidth="1"/>
    <col min="14085" max="14336" width="9.33203125" style="657"/>
    <col min="14337" max="14337" width="6.1640625" style="657" customWidth="1"/>
    <col min="14338" max="14338" width="71" style="657" customWidth="1"/>
    <col min="14339" max="14340" width="14.5" style="657" customWidth="1"/>
    <col min="14341" max="14592" width="9.33203125" style="657"/>
    <col min="14593" max="14593" width="6.1640625" style="657" customWidth="1"/>
    <col min="14594" max="14594" width="71" style="657" customWidth="1"/>
    <col min="14595" max="14596" width="14.5" style="657" customWidth="1"/>
    <col min="14597" max="14848" width="9.33203125" style="657"/>
    <col min="14849" max="14849" width="6.1640625" style="657" customWidth="1"/>
    <col min="14850" max="14850" width="71" style="657" customWidth="1"/>
    <col min="14851" max="14852" width="14.5" style="657" customWidth="1"/>
    <col min="14853" max="15104" width="9.33203125" style="657"/>
    <col min="15105" max="15105" width="6.1640625" style="657" customWidth="1"/>
    <col min="15106" max="15106" width="71" style="657" customWidth="1"/>
    <col min="15107" max="15108" width="14.5" style="657" customWidth="1"/>
    <col min="15109" max="15360" width="9.33203125" style="657"/>
    <col min="15361" max="15361" width="6.1640625" style="657" customWidth="1"/>
    <col min="15362" max="15362" width="71" style="657" customWidth="1"/>
    <col min="15363" max="15364" width="14.5" style="657" customWidth="1"/>
    <col min="15365" max="15616" width="9.33203125" style="657"/>
    <col min="15617" max="15617" width="6.1640625" style="657" customWidth="1"/>
    <col min="15618" max="15618" width="71" style="657" customWidth="1"/>
    <col min="15619" max="15620" width="14.5" style="657" customWidth="1"/>
    <col min="15621" max="15872" width="9.33203125" style="657"/>
    <col min="15873" max="15873" width="6.1640625" style="657" customWidth="1"/>
    <col min="15874" max="15874" width="71" style="657" customWidth="1"/>
    <col min="15875" max="15876" width="14.5" style="657" customWidth="1"/>
    <col min="15877" max="16128" width="9.33203125" style="657"/>
    <col min="16129" max="16129" width="6.1640625" style="657" customWidth="1"/>
    <col min="16130" max="16130" width="71" style="657" customWidth="1"/>
    <col min="16131" max="16132" width="14.5" style="657" customWidth="1"/>
    <col min="16133" max="16384" width="9.33203125" style="657"/>
  </cols>
  <sheetData>
    <row r="1" spans="1:4" ht="30" customHeight="1" x14ac:dyDescent="0.2">
      <c r="A1" s="807" t="s">
        <v>842</v>
      </c>
      <c r="B1" s="808"/>
      <c r="C1" s="808"/>
      <c r="D1" s="808"/>
    </row>
    <row r="2" spans="1:4" ht="45" x14ac:dyDescent="0.2">
      <c r="A2" s="658" t="s">
        <v>724</v>
      </c>
      <c r="B2" s="658" t="s">
        <v>60</v>
      </c>
      <c r="C2" s="658" t="s">
        <v>725</v>
      </c>
      <c r="D2" s="658" t="s">
        <v>731</v>
      </c>
    </row>
    <row r="3" spans="1:4" ht="30" customHeight="1" x14ac:dyDescent="0.2">
      <c r="A3" s="658">
        <v>1</v>
      </c>
      <c r="B3" s="658">
        <v>2</v>
      </c>
      <c r="C3" s="658">
        <v>3</v>
      </c>
      <c r="D3" s="658">
        <v>4</v>
      </c>
    </row>
    <row r="4" spans="1:4" ht="30" customHeight="1" x14ac:dyDescent="0.2">
      <c r="A4" s="659"/>
      <c r="B4" s="660"/>
      <c r="C4" s="659"/>
      <c r="D4" s="659"/>
    </row>
    <row r="5" spans="1:4" ht="30" customHeight="1" x14ac:dyDescent="0.2">
      <c r="A5" s="661" t="s">
        <v>18</v>
      </c>
      <c r="B5" s="662" t="s">
        <v>794</v>
      </c>
      <c r="C5" s="663">
        <v>3600</v>
      </c>
      <c r="D5" s="663">
        <v>3600</v>
      </c>
    </row>
    <row r="6" spans="1:4" ht="30" customHeight="1" x14ac:dyDescent="0.2">
      <c r="A6" s="661" t="s">
        <v>19</v>
      </c>
      <c r="B6" s="662" t="s">
        <v>810</v>
      </c>
      <c r="C6" s="663"/>
      <c r="D6" s="663"/>
    </row>
    <row r="7" spans="1:4" ht="30" customHeight="1" x14ac:dyDescent="0.2">
      <c r="A7" s="661" t="s">
        <v>20</v>
      </c>
      <c r="B7" s="662" t="s">
        <v>795</v>
      </c>
      <c r="C7" s="663"/>
      <c r="D7" s="663"/>
    </row>
    <row r="8" spans="1:4" ht="30" customHeight="1" x14ac:dyDescent="0.2">
      <c r="A8" s="661" t="s">
        <v>21</v>
      </c>
      <c r="B8" s="662" t="s">
        <v>726</v>
      </c>
      <c r="C8" s="663"/>
      <c r="D8" s="663"/>
    </row>
    <row r="9" spans="1:4" ht="30" customHeight="1" x14ac:dyDescent="0.2">
      <c r="A9" s="661" t="s">
        <v>22</v>
      </c>
      <c r="B9" s="664" t="s">
        <v>727</v>
      </c>
      <c r="C9" s="665">
        <f>SUM(C5:C8)</f>
        <v>3600</v>
      </c>
      <c r="D9" s="665">
        <f>SUM(D5:D8)</f>
        <v>3600</v>
      </c>
    </row>
    <row r="10" spans="1:4" ht="30" customHeight="1" x14ac:dyDescent="0.2">
      <c r="A10" s="661" t="s">
        <v>23</v>
      </c>
      <c r="B10" s="662" t="s">
        <v>796</v>
      </c>
      <c r="C10" s="663">
        <v>6000</v>
      </c>
      <c r="D10" s="663">
        <v>5000</v>
      </c>
    </row>
    <row r="11" spans="1:4" ht="30" customHeight="1" x14ac:dyDescent="0.2">
      <c r="A11" s="661" t="s">
        <v>24</v>
      </c>
      <c r="B11" s="662" t="s">
        <v>797</v>
      </c>
      <c r="C11" s="663">
        <v>4000</v>
      </c>
      <c r="D11" s="663">
        <v>5000</v>
      </c>
    </row>
    <row r="12" spans="1:4" ht="30" customHeight="1" x14ac:dyDescent="0.2">
      <c r="A12" s="661" t="s">
        <v>25</v>
      </c>
      <c r="B12" s="662" t="s">
        <v>798</v>
      </c>
      <c r="C12" s="663">
        <v>3000</v>
      </c>
      <c r="D12" s="663">
        <v>2950</v>
      </c>
    </row>
    <row r="13" spans="1:4" ht="30" customHeight="1" x14ac:dyDescent="0.2">
      <c r="A13" s="661" t="s">
        <v>26</v>
      </c>
      <c r="B13" s="662" t="s">
        <v>799</v>
      </c>
      <c r="C13" s="663">
        <v>1000</v>
      </c>
      <c r="D13" s="663">
        <v>1000</v>
      </c>
    </row>
    <row r="14" spans="1:4" ht="30" customHeight="1" x14ac:dyDescent="0.2">
      <c r="A14" s="661" t="s">
        <v>27</v>
      </c>
      <c r="B14" s="662" t="s">
        <v>728</v>
      </c>
      <c r="C14" s="663">
        <v>1600</v>
      </c>
      <c r="D14" s="663">
        <v>1600</v>
      </c>
    </row>
    <row r="15" spans="1:4" ht="30" customHeight="1" x14ac:dyDescent="0.2">
      <c r="A15" s="661" t="s">
        <v>28</v>
      </c>
      <c r="B15" s="662" t="s">
        <v>800</v>
      </c>
      <c r="C15" s="663">
        <v>250</v>
      </c>
      <c r="D15" s="663">
        <v>200</v>
      </c>
    </row>
    <row r="16" spans="1:4" ht="30" customHeight="1" x14ac:dyDescent="0.2">
      <c r="A16" s="661" t="s">
        <v>29</v>
      </c>
      <c r="B16" s="662" t="s">
        <v>801</v>
      </c>
      <c r="C16" s="663"/>
      <c r="D16" s="663"/>
    </row>
    <row r="17" spans="1:34" ht="30" customHeight="1" x14ac:dyDescent="0.2">
      <c r="A17" s="661" t="s">
        <v>30</v>
      </c>
      <c r="B17" s="662" t="s">
        <v>802</v>
      </c>
      <c r="C17" s="663">
        <v>4014</v>
      </c>
      <c r="D17" s="663">
        <v>4000</v>
      </c>
    </row>
    <row r="18" spans="1:34" ht="30" customHeight="1" x14ac:dyDescent="0.2">
      <c r="A18" s="661" t="s">
        <v>31</v>
      </c>
      <c r="B18" s="662" t="s">
        <v>803</v>
      </c>
      <c r="C18" s="663">
        <v>300</v>
      </c>
      <c r="D18" s="663">
        <v>250</v>
      </c>
    </row>
    <row r="19" spans="1:34" ht="30" customHeight="1" x14ac:dyDescent="0.2">
      <c r="A19" s="661" t="s">
        <v>32</v>
      </c>
      <c r="B19" s="719" t="s">
        <v>804</v>
      </c>
      <c r="D19" s="663">
        <v>1230</v>
      </c>
    </row>
    <row r="20" spans="1:34" ht="30" customHeight="1" x14ac:dyDescent="0.2">
      <c r="A20" s="661" t="s">
        <v>33</v>
      </c>
      <c r="B20" s="662" t="s">
        <v>805</v>
      </c>
      <c r="C20" s="663">
        <v>160</v>
      </c>
      <c r="D20" s="663">
        <v>200</v>
      </c>
    </row>
    <row r="21" spans="1:34" ht="30" customHeight="1" x14ac:dyDescent="0.2">
      <c r="A21" s="661" t="s">
        <v>34</v>
      </c>
      <c r="B21" s="662" t="s">
        <v>806</v>
      </c>
      <c r="C21" s="663">
        <v>300</v>
      </c>
      <c r="D21" s="663">
        <v>300</v>
      </c>
    </row>
    <row r="22" spans="1:34" s="718" customFormat="1" ht="30" customHeight="1" x14ac:dyDescent="0.2">
      <c r="A22" s="716" t="s">
        <v>35</v>
      </c>
      <c r="B22" s="664" t="s">
        <v>811</v>
      </c>
      <c r="C22" s="665"/>
      <c r="D22" s="665">
        <f>SUM(D10:D21)</f>
        <v>21730</v>
      </c>
      <c r="E22" s="717"/>
      <c r="F22" s="717"/>
      <c r="G22" s="717"/>
      <c r="H22" s="717"/>
      <c r="I22" s="717"/>
      <c r="J22" s="717"/>
      <c r="K22" s="717"/>
      <c r="L22" s="717"/>
      <c r="M22" s="717"/>
      <c r="N22" s="717"/>
      <c r="O22" s="717"/>
      <c r="P22" s="717"/>
      <c r="Q22" s="717"/>
      <c r="R22" s="717"/>
      <c r="S22" s="717"/>
      <c r="T22" s="717"/>
      <c r="U22" s="717"/>
      <c r="V22" s="717"/>
      <c r="W22" s="717"/>
      <c r="X22" s="717"/>
      <c r="Y22" s="717"/>
      <c r="Z22" s="717"/>
      <c r="AA22" s="717"/>
      <c r="AB22" s="717"/>
      <c r="AC22" s="717"/>
      <c r="AD22" s="717"/>
      <c r="AE22" s="717"/>
      <c r="AF22" s="717"/>
      <c r="AG22" s="717"/>
      <c r="AH22" s="717"/>
    </row>
    <row r="23" spans="1:34" ht="30" customHeight="1" x14ac:dyDescent="0.2">
      <c r="A23" s="661" t="s">
        <v>36</v>
      </c>
      <c r="B23" s="662" t="s">
        <v>807</v>
      </c>
      <c r="C23" s="663">
        <v>900</v>
      </c>
      <c r="D23" s="663">
        <v>800</v>
      </c>
    </row>
    <row r="24" spans="1:34" ht="30" customHeight="1" x14ac:dyDescent="0.2">
      <c r="A24" s="661" t="s">
        <v>37</v>
      </c>
      <c r="B24" s="662" t="s">
        <v>808</v>
      </c>
      <c r="C24" s="663">
        <v>250</v>
      </c>
      <c r="D24" s="663">
        <v>250</v>
      </c>
    </row>
    <row r="25" spans="1:34" ht="30" customHeight="1" x14ac:dyDescent="0.2">
      <c r="A25" s="661" t="s">
        <v>38</v>
      </c>
      <c r="B25" s="662" t="s">
        <v>809</v>
      </c>
      <c r="C25" s="663">
        <v>220</v>
      </c>
      <c r="D25" s="663">
        <v>220</v>
      </c>
    </row>
    <row r="26" spans="1:34" ht="30" customHeight="1" x14ac:dyDescent="0.2">
      <c r="A26" s="661" t="s">
        <v>39</v>
      </c>
      <c r="B26" s="662" t="s">
        <v>812</v>
      </c>
      <c r="C26" s="663"/>
      <c r="D26" s="663">
        <v>500</v>
      </c>
    </row>
    <row r="27" spans="1:34" ht="30" customHeight="1" x14ac:dyDescent="0.2">
      <c r="A27" s="661" t="s">
        <v>40</v>
      </c>
      <c r="B27" s="664" t="s">
        <v>729</v>
      </c>
      <c r="C27" s="666">
        <f>SUM(C10:C25)</f>
        <v>21994</v>
      </c>
      <c r="D27" s="666">
        <f>SUM(D23:D26)</f>
        <v>1770</v>
      </c>
    </row>
    <row r="28" spans="1:34" s="669" customFormat="1" ht="30" customHeight="1" x14ac:dyDescent="0.2">
      <c r="A28" s="661" t="s">
        <v>41</v>
      </c>
      <c r="B28" s="667" t="s">
        <v>730</v>
      </c>
      <c r="C28" s="668">
        <f>C9+C22+C27</f>
        <v>25594</v>
      </c>
      <c r="D28" s="668">
        <f>D9+D22+D27</f>
        <v>27100</v>
      </c>
      <c r="E28" s="656"/>
      <c r="F28" s="656"/>
      <c r="G28" s="656"/>
      <c r="H28" s="656"/>
      <c r="I28" s="656"/>
      <c r="J28" s="656"/>
      <c r="K28" s="656"/>
      <c r="L28" s="656"/>
      <c r="M28" s="656"/>
      <c r="N28" s="656"/>
      <c r="O28" s="656"/>
      <c r="P28" s="656"/>
      <c r="Q28" s="656"/>
      <c r="R28" s="656"/>
      <c r="S28" s="656"/>
      <c r="T28" s="656"/>
      <c r="U28" s="656"/>
      <c r="V28" s="656"/>
      <c r="W28" s="656"/>
      <c r="X28" s="656"/>
      <c r="Y28" s="656"/>
      <c r="Z28" s="656"/>
      <c r="AA28" s="656"/>
      <c r="AB28" s="656"/>
      <c r="AC28" s="656"/>
      <c r="AD28" s="656"/>
      <c r="AE28" s="656"/>
      <c r="AF28" s="656"/>
      <c r="AG28" s="656"/>
      <c r="AH28" s="656"/>
    </row>
    <row r="29" spans="1:34" s="656" customFormat="1" ht="30" customHeight="1" x14ac:dyDescent="0.2"/>
    <row r="30" spans="1:34" s="656" customFormat="1" ht="30" customHeight="1" x14ac:dyDescent="0.2"/>
    <row r="31" spans="1:34" s="656" customFormat="1" ht="30" customHeight="1" x14ac:dyDescent="0.2"/>
    <row r="32" spans="1:34" s="656" customFormat="1" ht="30" customHeight="1" x14ac:dyDescent="0.2"/>
    <row r="33" s="656" customFormat="1" ht="30" customHeight="1" x14ac:dyDescent="0.2"/>
    <row r="34" s="656" customFormat="1" ht="30" customHeight="1" x14ac:dyDescent="0.2"/>
    <row r="35" s="656" customFormat="1" ht="30" customHeight="1" x14ac:dyDescent="0.2"/>
    <row r="36" s="656" customFormat="1" ht="30" customHeight="1" x14ac:dyDescent="0.2"/>
    <row r="37" s="656" customFormat="1" ht="30" customHeight="1" x14ac:dyDescent="0.2"/>
    <row r="38" s="656" customFormat="1" ht="30" customHeight="1" x14ac:dyDescent="0.2"/>
    <row r="39" s="656" customFormat="1" ht="30" customHeight="1" x14ac:dyDescent="0.2"/>
    <row r="40" s="656" customFormat="1" ht="30" customHeight="1" x14ac:dyDescent="0.2"/>
    <row r="41" s="656" customFormat="1" ht="30" customHeight="1" x14ac:dyDescent="0.2"/>
    <row r="42" s="656" customFormat="1" ht="30" customHeight="1" x14ac:dyDescent="0.2"/>
    <row r="43" s="656" customFormat="1" ht="30" customHeight="1" x14ac:dyDescent="0.2"/>
    <row r="44" s="656" customFormat="1" ht="30" customHeight="1" x14ac:dyDescent="0.2"/>
    <row r="45" s="656" customFormat="1" ht="30" customHeight="1" x14ac:dyDescent="0.2"/>
    <row r="46" s="656" customFormat="1" ht="30" customHeight="1" x14ac:dyDescent="0.2"/>
    <row r="47" s="656" customFormat="1" ht="30" customHeight="1" x14ac:dyDescent="0.2"/>
    <row r="48" s="656" customFormat="1" ht="30" customHeight="1" x14ac:dyDescent="0.2"/>
    <row r="49" s="656" customFormat="1" ht="30" customHeight="1" x14ac:dyDescent="0.2"/>
    <row r="50" s="656" customFormat="1" ht="30" customHeight="1" x14ac:dyDescent="0.2"/>
    <row r="51" s="656" customFormat="1" ht="30" customHeight="1" x14ac:dyDescent="0.2"/>
    <row r="52" s="656" customFormat="1" ht="30" customHeight="1" x14ac:dyDescent="0.2"/>
    <row r="53" s="656" customFormat="1" ht="30" customHeight="1" x14ac:dyDescent="0.2"/>
    <row r="54" s="656" customFormat="1" ht="30" customHeight="1" x14ac:dyDescent="0.2"/>
    <row r="55" s="656" customFormat="1" ht="30" customHeight="1" x14ac:dyDescent="0.2"/>
    <row r="56" s="656" customFormat="1" ht="30" customHeight="1" x14ac:dyDescent="0.2"/>
    <row r="57" s="656" customFormat="1" ht="30" customHeight="1" x14ac:dyDescent="0.2"/>
    <row r="58" s="656" customFormat="1" ht="30" customHeight="1" x14ac:dyDescent="0.2"/>
    <row r="59" s="656" customFormat="1" ht="30" customHeight="1" x14ac:dyDescent="0.2"/>
    <row r="60" s="656" customFormat="1" ht="30" customHeight="1" x14ac:dyDescent="0.2"/>
    <row r="61" s="656" customFormat="1" ht="30" customHeight="1" x14ac:dyDescent="0.2"/>
    <row r="62" s="656" customFormat="1" ht="30" customHeight="1" x14ac:dyDescent="0.2"/>
    <row r="63" s="656" customFormat="1" ht="30" customHeight="1" x14ac:dyDescent="0.2"/>
    <row r="64" s="656" customFormat="1" ht="30" customHeight="1" x14ac:dyDescent="0.2"/>
    <row r="65" s="656" customFormat="1" ht="30" customHeight="1" x14ac:dyDescent="0.2"/>
    <row r="66" s="656" customFormat="1" ht="30" customHeight="1" x14ac:dyDescent="0.2"/>
    <row r="67" s="656" customFormat="1" ht="30" customHeight="1" x14ac:dyDescent="0.2"/>
    <row r="68" s="656" customFormat="1" ht="30" customHeight="1" x14ac:dyDescent="0.2"/>
    <row r="69" s="656" customFormat="1" ht="30" customHeight="1" x14ac:dyDescent="0.2"/>
    <row r="70" s="656" customFormat="1" ht="30" customHeight="1" x14ac:dyDescent="0.2"/>
    <row r="71" s="656" customFormat="1" ht="30" customHeight="1" x14ac:dyDescent="0.2"/>
    <row r="72" s="656" customFormat="1" ht="30" customHeight="1" x14ac:dyDescent="0.2"/>
    <row r="73" s="656" customFormat="1" ht="30" customHeight="1" x14ac:dyDescent="0.2"/>
    <row r="74" s="656" customFormat="1" ht="30" customHeight="1" x14ac:dyDescent="0.2"/>
    <row r="75" s="656" customFormat="1" ht="30" customHeight="1" x14ac:dyDescent="0.2"/>
    <row r="76" s="656" customFormat="1" ht="30" customHeight="1" x14ac:dyDescent="0.2"/>
    <row r="77" s="656" customFormat="1" ht="30" customHeight="1" x14ac:dyDescent="0.2"/>
    <row r="78" s="656" customFormat="1" ht="30" customHeight="1" x14ac:dyDescent="0.2"/>
    <row r="79" s="656" customFormat="1" ht="30" customHeight="1" x14ac:dyDescent="0.2"/>
    <row r="80" s="656" customFormat="1" ht="30" customHeight="1" x14ac:dyDescent="0.2"/>
    <row r="81" s="656" customFormat="1" ht="30" customHeight="1" x14ac:dyDescent="0.2"/>
    <row r="82" s="656" customFormat="1" ht="30" customHeight="1" x14ac:dyDescent="0.2"/>
    <row r="83" s="656" customFormat="1" ht="30" customHeight="1" x14ac:dyDescent="0.2"/>
    <row r="84" s="656" customFormat="1" ht="30" customHeight="1" x14ac:dyDescent="0.2"/>
    <row r="85" s="656" customFormat="1" ht="30" customHeight="1" x14ac:dyDescent="0.2"/>
    <row r="86" s="656" customFormat="1" ht="30" customHeight="1" x14ac:dyDescent="0.2"/>
    <row r="87" s="656" customFormat="1" ht="30" customHeight="1" x14ac:dyDescent="0.2"/>
    <row r="88" s="656" customFormat="1" ht="30" customHeight="1" x14ac:dyDescent="0.2"/>
    <row r="89" s="656" customFormat="1" ht="30" customHeight="1" x14ac:dyDescent="0.2"/>
    <row r="90" s="656" customFormat="1" ht="30" customHeight="1" x14ac:dyDescent="0.2"/>
    <row r="91" s="656" customFormat="1" ht="30" customHeight="1" x14ac:dyDescent="0.2"/>
    <row r="92" s="656" customFormat="1" ht="30" customHeight="1" x14ac:dyDescent="0.2"/>
    <row r="93" s="656" customFormat="1" ht="30" customHeight="1" x14ac:dyDescent="0.2"/>
    <row r="94" s="656" customFormat="1" ht="30" customHeight="1" x14ac:dyDescent="0.2"/>
    <row r="95" s="656" customFormat="1" ht="30" customHeight="1" x14ac:dyDescent="0.2"/>
    <row r="96" s="656" customFormat="1" ht="30" customHeight="1" x14ac:dyDescent="0.2"/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  <headerFooter>
    <oddHeader>&amp;CBátaszék Város Önkormányzata &amp;R9. sz. tájékoztató melléklet</oddHeader>
  </headerFooter>
  <colBreaks count="1" manualBreakCount="1">
    <brk id="4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zoomScaleNormal="100" workbookViewId="0">
      <selection activeCell="X7" sqref="X7"/>
    </sheetView>
  </sheetViews>
  <sheetFormatPr defaultRowHeight="12.75" x14ac:dyDescent="0.2"/>
  <cols>
    <col min="1" max="1" width="5.5" style="694" customWidth="1"/>
    <col min="2" max="2" width="12.6640625" style="694" customWidth="1"/>
    <col min="3" max="3" width="54" style="694" customWidth="1"/>
    <col min="4" max="4" width="13.83203125" style="695" customWidth="1"/>
    <col min="256" max="256" width="5.5" customWidth="1"/>
    <col min="257" max="257" width="12.6640625" customWidth="1"/>
    <col min="258" max="258" width="54" customWidth="1"/>
    <col min="259" max="259" width="13.83203125" customWidth="1"/>
    <col min="512" max="512" width="5.5" customWidth="1"/>
    <col min="513" max="513" width="12.6640625" customWidth="1"/>
    <col min="514" max="514" width="54" customWidth="1"/>
    <col min="515" max="515" width="13.83203125" customWidth="1"/>
    <col min="768" max="768" width="5.5" customWidth="1"/>
    <col min="769" max="769" width="12.6640625" customWidth="1"/>
    <col min="770" max="770" width="54" customWidth="1"/>
    <col min="771" max="771" width="13.83203125" customWidth="1"/>
    <col min="1024" max="1024" width="5.5" customWidth="1"/>
    <col min="1025" max="1025" width="12.6640625" customWidth="1"/>
    <col min="1026" max="1026" width="54" customWidth="1"/>
    <col min="1027" max="1027" width="13.83203125" customWidth="1"/>
    <col min="1280" max="1280" width="5.5" customWidth="1"/>
    <col min="1281" max="1281" width="12.6640625" customWidth="1"/>
    <col min="1282" max="1282" width="54" customWidth="1"/>
    <col min="1283" max="1283" width="13.83203125" customWidth="1"/>
    <col min="1536" max="1536" width="5.5" customWidth="1"/>
    <col min="1537" max="1537" width="12.6640625" customWidth="1"/>
    <col min="1538" max="1538" width="54" customWidth="1"/>
    <col min="1539" max="1539" width="13.83203125" customWidth="1"/>
    <col min="1792" max="1792" width="5.5" customWidth="1"/>
    <col min="1793" max="1793" width="12.6640625" customWidth="1"/>
    <col min="1794" max="1794" width="54" customWidth="1"/>
    <col min="1795" max="1795" width="13.83203125" customWidth="1"/>
    <col min="2048" max="2048" width="5.5" customWidth="1"/>
    <col min="2049" max="2049" width="12.6640625" customWidth="1"/>
    <col min="2050" max="2050" width="54" customWidth="1"/>
    <col min="2051" max="2051" width="13.83203125" customWidth="1"/>
    <col min="2304" max="2304" width="5.5" customWidth="1"/>
    <col min="2305" max="2305" width="12.6640625" customWidth="1"/>
    <col min="2306" max="2306" width="54" customWidth="1"/>
    <col min="2307" max="2307" width="13.83203125" customWidth="1"/>
    <col min="2560" max="2560" width="5.5" customWidth="1"/>
    <col min="2561" max="2561" width="12.6640625" customWidth="1"/>
    <col min="2562" max="2562" width="54" customWidth="1"/>
    <col min="2563" max="2563" width="13.83203125" customWidth="1"/>
    <col min="2816" max="2816" width="5.5" customWidth="1"/>
    <col min="2817" max="2817" width="12.6640625" customWidth="1"/>
    <col min="2818" max="2818" width="54" customWidth="1"/>
    <col min="2819" max="2819" width="13.83203125" customWidth="1"/>
    <col min="3072" max="3072" width="5.5" customWidth="1"/>
    <col min="3073" max="3073" width="12.6640625" customWidth="1"/>
    <col min="3074" max="3074" width="54" customWidth="1"/>
    <col min="3075" max="3075" width="13.83203125" customWidth="1"/>
    <col min="3328" max="3328" width="5.5" customWidth="1"/>
    <col min="3329" max="3329" width="12.6640625" customWidth="1"/>
    <col min="3330" max="3330" width="54" customWidth="1"/>
    <col min="3331" max="3331" width="13.83203125" customWidth="1"/>
    <col min="3584" max="3584" width="5.5" customWidth="1"/>
    <col min="3585" max="3585" width="12.6640625" customWidth="1"/>
    <col min="3586" max="3586" width="54" customWidth="1"/>
    <col min="3587" max="3587" width="13.83203125" customWidth="1"/>
    <col min="3840" max="3840" width="5.5" customWidth="1"/>
    <col min="3841" max="3841" width="12.6640625" customWidth="1"/>
    <col min="3842" max="3842" width="54" customWidth="1"/>
    <col min="3843" max="3843" width="13.83203125" customWidth="1"/>
    <col min="4096" max="4096" width="5.5" customWidth="1"/>
    <col min="4097" max="4097" width="12.6640625" customWidth="1"/>
    <col min="4098" max="4098" width="54" customWidth="1"/>
    <col min="4099" max="4099" width="13.83203125" customWidth="1"/>
    <col min="4352" max="4352" width="5.5" customWidth="1"/>
    <col min="4353" max="4353" width="12.6640625" customWidth="1"/>
    <col min="4354" max="4354" width="54" customWidth="1"/>
    <col min="4355" max="4355" width="13.83203125" customWidth="1"/>
    <col min="4608" max="4608" width="5.5" customWidth="1"/>
    <col min="4609" max="4609" width="12.6640625" customWidth="1"/>
    <col min="4610" max="4610" width="54" customWidth="1"/>
    <col min="4611" max="4611" width="13.83203125" customWidth="1"/>
    <col min="4864" max="4864" width="5.5" customWidth="1"/>
    <col min="4865" max="4865" width="12.6640625" customWidth="1"/>
    <col min="4866" max="4866" width="54" customWidth="1"/>
    <col min="4867" max="4867" width="13.83203125" customWidth="1"/>
    <col min="5120" max="5120" width="5.5" customWidth="1"/>
    <col min="5121" max="5121" width="12.6640625" customWidth="1"/>
    <col min="5122" max="5122" width="54" customWidth="1"/>
    <col min="5123" max="5123" width="13.83203125" customWidth="1"/>
    <col min="5376" max="5376" width="5.5" customWidth="1"/>
    <col min="5377" max="5377" width="12.6640625" customWidth="1"/>
    <col min="5378" max="5378" width="54" customWidth="1"/>
    <col min="5379" max="5379" width="13.83203125" customWidth="1"/>
    <col min="5632" max="5632" width="5.5" customWidth="1"/>
    <col min="5633" max="5633" width="12.6640625" customWidth="1"/>
    <col min="5634" max="5634" width="54" customWidth="1"/>
    <col min="5635" max="5635" width="13.83203125" customWidth="1"/>
    <col min="5888" max="5888" width="5.5" customWidth="1"/>
    <col min="5889" max="5889" width="12.6640625" customWidth="1"/>
    <col min="5890" max="5890" width="54" customWidth="1"/>
    <col min="5891" max="5891" width="13.83203125" customWidth="1"/>
    <col min="6144" max="6144" width="5.5" customWidth="1"/>
    <col min="6145" max="6145" width="12.6640625" customWidth="1"/>
    <col min="6146" max="6146" width="54" customWidth="1"/>
    <col min="6147" max="6147" width="13.83203125" customWidth="1"/>
    <col min="6400" max="6400" width="5.5" customWidth="1"/>
    <col min="6401" max="6401" width="12.6640625" customWidth="1"/>
    <col min="6402" max="6402" width="54" customWidth="1"/>
    <col min="6403" max="6403" width="13.83203125" customWidth="1"/>
    <col min="6656" max="6656" width="5.5" customWidth="1"/>
    <col min="6657" max="6657" width="12.6640625" customWidth="1"/>
    <col min="6658" max="6658" width="54" customWidth="1"/>
    <col min="6659" max="6659" width="13.83203125" customWidth="1"/>
    <col min="6912" max="6912" width="5.5" customWidth="1"/>
    <col min="6913" max="6913" width="12.6640625" customWidth="1"/>
    <col min="6914" max="6914" width="54" customWidth="1"/>
    <col min="6915" max="6915" width="13.83203125" customWidth="1"/>
    <col min="7168" max="7168" width="5.5" customWidth="1"/>
    <col min="7169" max="7169" width="12.6640625" customWidth="1"/>
    <col min="7170" max="7170" width="54" customWidth="1"/>
    <col min="7171" max="7171" width="13.83203125" customWidth="1"/>
    <col min="7424" max="7424" width="5.5" customWidth="1"/>
    <col min="7425" max="7425" width="12.6640625" customWidth="1"/>
    <col min="7426" max="7426" width="54" customWidth="1"/>
    <col min="7427" max="7427" width="13.83203125" customWidth="1"/>
    <col min="7680" max="7680" width="5.5" customWidth="1"/>
    <col min="7681" max="7681" width="12.6640625" customWidth="1"/>
    <col min="7682" max="7682" width="54" customWidth="1"/>
    <col min="7683" max="7683" width="13.83203125" customWidth="1"/>
    <col min="7936" max="7936" width="5.5" customWidth="1"/>
    <col min="7937" max="7937" width="12.6640625" customWidth="1"/>
    <col min="7938" max="7938" width="54" customWidth="1"/>
    <col min="7939" max="7939" width="13.83203125" customWidth="1"/>
    <col min="8192" max="8192" width="5.5" customWidth="1"/>
    <col min="8193" max="8193" width="12.6640625" customWidth="1"/>
    <col min="8194" max="8194" width="54" customWidth="1"/>
    <col min="8195" max="8195" width="13.83203125" customWidth="1"/>
    <col min="8448" max="8448" width="5.5" customWidth="1"/>
    <col min="8449" max="8449" width="12.6640625" customWidth="1"/>
    <col min="8450" max="8450" width="54" customWidth="1"/>
    <col min="8451" max="8451" width="13.83203125" customWidth="1"/>
    <col min="8704" max="8704" width="5.5" customWidth="1"/>
    <col min="8705" max="8705" width="12.6640625" customWidth="1"/>
    <col min="8706" max="8706" width="54" customWidth="1"/>
    <col min="8707" max="8707" width="13.83203125" customWidth="1"/>
    <col min="8960" max="8960" width="5.5" customWidth="1"/>
    <col min="8961" max="8961" width="12.6640625" customWidth="1"/>
    <col min="8962" max="8962" width="54" customWidth="1"/>
    <col min="8963" max="8963" width="13.83203125" customWidth="1"/>
    <col min="9216" max="9216" width="5.5" customWidth="1"/>
    <col min="9217" max="9217" width="12.6640625" customWidth="1"/>
    <col min="9218" max="9218" width="54" customWidth="1"/>
    <col min="9219" max="9219" width="13.83203125" customWidth="1"/>
    <col min="9472" max="9472" width="5.5" customWidth="1"/>
    <col min="9473" max="9473" width="12.6640625" customWidth="1"/>
    <col min="9474" max="9474" width="54" customWidth="1"/>
    <col min="9475" max="9475" width="13.83203125" customWidth="1"/>
    <col min="9728" max="9728" width="5.5" customWidth="1"/>
    <col min="9729" max="9729" width="12.6640625" customWidth="1"/>
    <col min="9730" max="9730" width="54" customWidth="1"/>
    <col min="9731" max="9731" width="13.83203125" customWidth="1"/>
    <col min="9984" max="9984" width="5.5" customWidth="1"/>
    <col min="9985" max="9985" width="12.6640625" customWidth="1"/>
    <col min="9986" max="9986" width="54" customWidth="1"/>
    <col min="9987" max="9987" width="13.83203125" customWidth="1"/>
    <col min="10240" max="10240" width="5.5" customWidth="1"/>
    <col min="10241" max="10241" width="12.6640625" customWidth="1"/>
    <col min="10242" max="10242" width="54" customWidth="1"/>
    <col min="10243" max="10243" width="13.83203125" customWidth="1"/>
    <col min="10496" max="10496" width="5.5" customWidth="1"/>
    <col min="10497" max="10497" width="12.6640625" customWidth="1"/>
    <col min="10498" max="10498" width="54" customWidth="1"/>
    <col min="10499" max="10499" width="13.83203125" customWidth="1"/>
    <col min="10752" max="10752" width="5.5" customWidth="1"/>
    <col min="10753" max="10753" width="12.6640625" customWidth="1"/>
    <col min="10754" max="10754" width="54" customWidth="1"/>
    <col min="10755" max="10755" width="13.83203125" customWidth="1"/>
    <col min="11008" max="11008" width="5.5" customWidth="1"/>
    <col min="11009" max="11009" width="12.6640625" customWidth="1"/>
    <col min="11010" max="11010" width="54" customWidth="1"/>
    <col min="11011" max="11011" width="13.83203125" customWidth="1"/>
    <col min="11264" max="11264" width="5.5" customWidth="1"/>
    <col min="11265" max="11265" width="12.6640625" customWidth="1"/>
    <col min="11266" max="11266" width="54" customWidth="1"/>
    <col min="11267" max="11267" width="13.83203125" customWidth="1"/>
    <col min="11520" max="11520" width="5.5" customWidth="1"/>
    <col min="11521" max="11521" width="12.6640625" customWidth="1"/>
    <col min="11522" max="11522" width="54" customWidth="1"/>
    <col min="11523" max="11523" width="13.83203125" customWidth="1"/>
    <col min="11776" max="11776" width="5.5" customWidth="1"/>
    <col min="11777" max="11777" width="12.6640625" customWidth="1"/>
    <col min="11778" max="11778" width="54" customWidth="1"/>
    <col min="11779" max="11779" width="13.83203125" customWidth="1"/>
    <col min="12032" max="12032" width="5.5" customWidth="1"/>
    <col min="12033" max="12033" width="12.6640625" customWidth="1"/>
    <col min="12034" max="12034" width="54" customWidth="1"/>
    <col min="12035" max="12035" width="13.83203125" customWidth="1"/>
    <col min="12288" max="12288" width="5.5" customWidth="1"/>
    <col min="12289" max="12289" width="12.6640625" customWidth="1"/>
    <col min="12290" max="12290" width="54" customWidth="1"/>
    <col min="12291" max="12291" width="13.83203125" customWidth="1"/>
    <col min="12544" max="12544" width="5.5" customWidth="1"/>
    <col min="12545" max="12545" width="12.6640625" customWidth="1"/>
    <col min="12546" max="12546" width="54" customWidth="1"/>
    <col min="12547" max="12547" width="13.83203125" customWidth="1"/>
    <col min="12800" max="12800" width="5.5" customWidth="1"/>
    <col min="12801" max="12801" width="12.6640625" customWidth="1"/>
    <col min="12802" max="12802" width="54" customWidth="1"/>
    <col min="12803" max="12803" width="13.83203125" customWidth="1"/>
    <col min="13056" max="13056" width="5.5" customWidth="1"/>
    <col min="13057" max="13057" width="12.6640625" customWidth="1"/>
    <col min="13058" max="13058" width="54" customWidth="1"/>
    <col min="13059" max="13059" width="13.83203125" customWidth="1"/>
    <col min="13312" max="13312" width="5.5" customWidth="1"/>
    <col min="13313" max="13313" width="12.6640625" customWidth="1"/>
    <col min="13314" max="13314" width="54" customWidth="1"/>
    <col min="13315" max="13315" width="13.83203125" customWidth="1"/>
    <col min="13568" max="13568" width="5.5" customWidth="1"/>
    <col min="13569" max="13569" width="12.6640625" customWidth="1"/>
    <col min="13570" max="13570" width="54" customWidth="1"/>
    <col min="13571" max="13571" width="13.83203125" customWidth="1"/>
    <col min="13824" max="13824" width="5.5" customWidth="1"/>
    <col min="13825" max="13825" width="12.6640625" customWidth="1"/>
    <col min="13826" max="13826" width="54" customWidth="1"/>
    <col min="13827" max="13827" width="13.83203125" customWidth="1"/>
    <col min="14080" max="14080" width="5.5" customWidth="1"/>
    <col min="14081" max="14081" width="12.6640625" customWidth="1"/>
    <col min="14082" max="14082" width="54" customWidth="1"/>
    <col min="14083" max="14083" width="13.83203125" customWidth="1"/>
    <col min="14336" max="14336" width="5.5" customWidth="1"/>
    <col min="14337" max="14337" width="12.6640625" customWidth="1"/>
    <col min="14338" max="14338" width="54" customWidth="1"/>
    <col min="14339" max="14339" width="13.83203125" customWidth="1"/>
    <col min="14592" max="14592" width="5.5" customWidth="1"/>
    <col min="14593" max="14593" width="12.6640625" customWidth="1"/>
    <col min="14594" max="14594" width="54" customWidth="1"/>
    <col min="14595" max="14595" width="13.83203125" customWidth="1"/>
    <col min="14848" max="14848" width="5.5" customWidth="1"/>
    <col min="14849" max="14849" width="12.6640625" customWidth="1"/>
    <col min="14850" max="14850" width="54" customWidth="1"/>
    <col min="14851" max="14851" width="13.83203125" customWidth="1"/>
    <col min="15104" max="15104" width="5.5" customWidth="1"/>
    <col min="15105" max="15105" width="12.6640625" customWidth="1"/>
    <col min="15106" max="15106" width="54" customWidth="1"/>
    <col min="15107" max="15107" width="13.83203125" customWidth="1"/>
    <col min="15360" max="15360" width="5.5" customWidth="1"/>
    <col min="15361" max="15361" width="12.6640625" customWidth="1"/>
    <col min="15362" max="15362" width="54" customWidth="1"/>
    <col min="15363" max="15363" width="13.83203125" customWidth="1"/>
    <col min="15616" max="15616" width="5.5" customWidth="1"/>
    <col min="15617" max="15617" width="12.6640625" customWidth="1"/>
    <col min="15618" max="15618" width="54" customWidth="1"/>
    <col min="15619" max="15619" width="13.83203125" customWidth="1"/>
    <col min="15872" max="15872" width="5.5" customWidth="1"/>
    <col min="15873" max="15873" width="12.6640625" customWidth="1"/>
    <col min="15874" max="15874" width="54" customWidth="1"/>
    <col min="15875" max="15875" width="13.83203125" customWidth="1"/>
    <col min="16128" max="16128" width="5.5" customWidth="1"/>
    <col min="16129" max="16129" width="12.6640625" customWidth="1"/>
    <col min="16130" max="16130" width="54" customWidth="1"/>
    <col min="16131" max="16131" width="13.83203125" customWidth="1"/>
  </cols>
  <sheetData>
    <row r="1" spans="1:5" x14ac:dyDescent="0.2">
      <c r="A1" s="670"/>
      <c r="B1" s="670"/>
      <c r="C1" s="671" t="s">
        <v>732</v>
      </c>
      <c r="D1" s="672" t="s">
        <v>733</v>
      </c>
    </row>
    <row r="2" spans="1:5" ht="24.95" customHeight="1" x14ac:dyDescent="0.2">
      <c r="A2" s="673"/>
      <c r="B2" s="673" t="s">
        <v>734</v>
      </c>
      <c r="C2" s="674" t="s">
        <v>735</v>
      </c>
      <c r="D2" s="675">
        <v>1000</v>
      </c>
      <c r="E2" t="s">
        <v>736</v>
      </c>
    </row>
    <row r="3" spans="1:5" ht="24.95" customHeight="1" x14ac:dyDescent="0.2">
      <c r="A3" s="673"/>
      <c r="B3" s="673" t="s">
        <v>734</v>
      </c>
      <c r="C3" s="676" t="s">
        <v>737</v>
      </c>
      <c r="D3" s="675">
        <v>1000</v>
      </c>
      <c r="E3" t="s">
        <v>736</v>
      </c>
    </row>
    <row r="4" spans="1:5" ht="24.95" customHeight="1" x14ac:dyDescent="0.2">
      <c r="A4" s="673"/>
      <c r="B4" s="673" t="s">
        <v>734</v>
      </c>
      <c r="C4" s="676" t="s">
        <v>738</v>
      </c>
      <c r="D4" s="675">
        <v>5000</v>
      </c>
      <c r="E4" t="s">
        <v>736</v>
      </c>
    </row>
    <row r="5" spans="1:5" ht="24.95" customHeight="1" x14ac:dyDescent="0.2">
      <c r="A5" s="673"/>
      <c r="B5" s="673" t="s">
        <v>734</v>
      </c>
      <c r="C5" s="676" t="s">
        <v>739</v>
      </c>
      <c r="D5" s="675">
        <v>0</v>
      </c>
      <c r="E5" t="s">
        <v>740</v>
      </c>
    </row>
    <row r="6" spans="1:5" ht="24.95" customHeight="1" x14ac:dyDescent="0.2">
      <c r="A6" s="673"/>
      <c r="B6" s="673" t="s">
        <v>734</v>
      </c>
      <c r="C6" s="676" t="s">
        <v>791</v>
      </c>
      <c r="D6" s="727"/>
      <c r="E6" t="s">
        <v>740</v>
      </c>
    </row>
    <row r="7" spans="1:5" ht="24.95" customHeight="1" x14ac:dyDescent="0.25">
      <c r="A7" s="673"/>
      <c r="B7" s="673" t="s">
        <v>734</v>
      </c>
      <c r="C7" s="723" t="s">
        <v>826</v>
      </c>
      <c r="D7" s="675">
        <v>3000</v>
      </c>
      <c r="E7" t="s">
        <v>740</v>
      </c>
    </row>
    <row r="8" spans="1:5" s="730" customFormat="1" ht="24.95" customHeight="1" x14ac:dyDescent="0.2">
      <c r="A8" s="728"/>
      <c r="B8" s="728" t="s">
        <v>734</v>
      </c>
      <c r="C8" s="729" t="s">
        <v>741</v>
      </c>
      <c r="D8" s="727"/>
      <c r="E8" s="730" t="s">
        <v>740</v>
      </c>
    </row>
    <row r="9" spans="1:5" ht="24.95" customHeight="1" x14ac:dyDescent="0.2">
      <c r="A9" s="673"/>
      <c r="B9" s="673" t="s">
        <v>734</v>
      </c>
      <c r="C9" s="676" t="s">
        <v>742</v>
      </c>
      <c r="D9" s="675">
        <v>4337</v>
      </c>
      <c r="E9" t="s">
        <v>740</v>
      </c>
    </row>
    <row r="10" spans="1:5" ht="24.95" customHeight="1" x14ac:dyDescent="0.2">
      <c r="A10" s="673"/>
      <c r="B10" s="673" t="s">
        <v>734</v>
      </c>
      <c r="C10" s="676" t="s">
        <v>786</v>
      </c>
      <c r="D10" s="675">
        <v>746</v>
      </c>
      <c r="E10" t="s">
        <v>740</v>
      </c>
    </row>
    <row r="11" spans="1:5" x14ac:dyDescent="0.2">
      <c r="A11" s="673"/>
      <c r="B11" s="673" t="s">
        <v>734</v>
      </c>
      <c r="C11" s="676" t="s">
        <v>743</v>
      </c>
      <c r="D11" s="675"/>
      <c r="E11" t="s">
        <v>736</v>
      </c>
    </row>
    <row r="12" spans="1:5" x14ac:dyDescent="0.2">
      <c r="A12" s="673"/>
      <c r="B12" s="673" t="s">
        <v>734</v>
      </c>
      <c r="C12" s="676" t="s">
        <v>744</v>
      </c>
      <c r="D12" s="675">
        <v>10000</v>
      </c>
      <c r="E12" t="s">
        <v>736</v>
      </c>
    </row>
    <row r="13" spans="1:5" x14ac:dyDescent="0.2">
      <c r="A13" s="673"/>
      <c r="B13" s="673" t="s">
        <v>734</v>
      </c>
      <c r="C13" s="676" t="s">
        <v>745</v>
      </c>
      <c r="D13" s="675">
        <v>11129</v>
      </c>
      <c r="E13" t="s">
        <v>740</v>
      </c>
    </row>
    <row r="14" spans="1:5" ht="25.5" x14ac:dyDescent="0.2">
      <c r="A14" s="673"/>
      <c r="B14" s="673" t="s">
        <v>734</v>
      </c>
      <c r="C14" s="676" t="s">
        <v>816</v>
      </c>
      <c r="D14" s="675">
        <v>500</v>
      </c>
      <c r="E14" t="s">
        <v>740</v>
      </c>
    </row>
    <row r="15" spans="1:5" x14ac:dyDescent="0.2">
      <c r="A15" s="673"/>
      <c r="B15" s="673" t="s">
        <v>734</v>
      </c>
      <c r="C15" s="676" t="s">
        <v>787</v>
      </c>
      <c r="D15" s="675">
        <v>500</v>
      </c>
      <c r="E15" t="s">
        <v>740</v>
      </c>
    </row>
    <row r="16" spans="1:5" ht="24.95" customHeight="1" x14ac:dyDescent="0.2">
      <c r="A16" s="673"/>
      <c r="B16" s="673"/>
      <c r="C16" s="676"/>
      <c r="D16" s="677"/>
    </row>
    <row r="17" spans="1:5" ht="24.95" customHeight="1" x14ac:dyDescent="0.2">
      <c r="A17" s="678"/>
      <c r="B17" s="679" t="s">
        <v>734</v>
      </c>
      <c r="C17" s="680" t="s">
        <v>746</v>
      </c>
      <c r="D17" s="681">
        <f>SUM(D2:D16)</f>
        <v>37212</v>
      </c>
    </row>
    <row r="18" spans="1:5" ht="24.95" customHeight="1" x14ac:dyDescent="0.2">
      <c r="A18" s="673"/>
      <c r="B18" s="682" t="s">
        <v>747</v>
      </c>
      <c r="C18" s="683" t="s">
        <v>748</v>
      </c>
      <c r="D18" s="579">
        <v>150</v>
      </c>
      <c r="E18" t="s">
        <v>736</v>
      </c>
    </row>
    <row r="19" spans="1:5" ht="24.95" customHeight="1" x14ac:dyDescent="0.2">
      <c r="A19" s="673"/>
      <c r="B19" s="682" t="s">
        <v>747</v>
      </c>
      <c r="C19" s="673" t="s">
        <v>749</v>
      </c>
      <c r="D19" s="579">
        <v>60</v>
      </c>
      <c r="E19" t="s">
        <v>736</v>
      </c>
    </row>
    <row r="20" spans="1:5" ht="24.95" customHeight="1" x14ac:dyDescent="0.2">
      <c r="A20" s="673"/>
      <c r="B20" s="682" t="s">
        <v>747</v>
      </c>
      <c r="C20" s="673" t="s">
        <v>750</v>
      </c>
      <c r="D20" s="579">
        <v>150</v>
      </c>
      <c r="E20" t="s">
        <v>736</v>
      </c>
    </row>
    <row r="21" spans="1:5" ht="24.95" customHeight="1" x14ac:dyDescent="0.2">
      <c r="A21" s="673"/>
      <c r="B21" s="682" t="s">
        <v>747</v>
      </c>
      <c r="C21" s="673" t="s">
        <v>751</v>
      </c>
      <c r="D21" s="579">
        <v>500</v>
      </c>
      <c r="E21" t="s">
        <v>740</v>
      </c>
    </row>
    <row r="22" spans="1:5" s="730" customFormat="1" ht="24.95" customHeight="1" x14ac:dyDescent="0.2">
      <c r="A22" s="728"/>
      <c r="B22" s="731" t="s">
        <v>747</v>
      </c>
      <c r="C22" s="728" t="s">
        <v>833</v>
      </c>
      <c r="D22" s="585">
        <v>2000</v>
      </c>
      <c r="E22" s="730" t="s">
        <v>752</v>
      </c>
    </row>
    <row r="23" spans="1:5" ht="24.95" customHeight="1" x14ac:dyDescent="0.2">
      <c r="A23" s="673"/>
      <c r="B23" s="682" t="s">
        <v>747</v>
      </c>
      <c r="C23" s="673" t="s">
        <v>753</v>
      </c>
      <c r="D23" s="579">
        <v>2000</v>
      </c>
      <c r="E23" t="s">
        <v>736</v>
      </c>
    </row>
    <row r="24" spans="1:5" ht="24.95" customHeight="1" x14ac:dyDescent="0.2">
      <c r="A24" s="673"/>
      <c r="B24" s="682" t="s">
        <v>747</v>
      </c>
      <c r="C24" s="673" t="s">
        <v>784</v>
      </c>
      <c r="D24" s="579">
        <v>520</v>
      </c>
      <c r="E24" t="s">
        <v>740</v>
      </c>
    </row>
    <row r="25" spans="1:5" ht="24.95" customHeight="1" x14ac:dyDescent="0.2">
      <c r="A25" s="673"/>
      <c r="B25" s="682" t="s">
        <v>747</v>
      </c>
      <c r="C25" s="676" t="s">
        <v>785</v>
      </c>
      <c r="D25" s="675"/>
      <c r="E25" t="s">
        <v>740</v>
      </c>
    </row>
    <row r="26" spans="1:5" ht="24.95" customHeight="1" x14ac:dyDescent="0.2">
      <c r="A26" s="673"/>
      <c r="B26" s="682" t="s">
        <v>747</v>
      </c>
      <c r="C26" s="673" t="s">
        <v>754</v>
      </c>
      <c r="D26" s="684">
        <v>4000</v>
      </c>
      <c r="E26" t="s">
        <v>740</v>
      </c>
    </row>
    <row r="27" spans="1:5" ht="24.95" customHeight="1" x14ac:dyDescent="0.2">
      <c r="A27" s="673"/>
      <c r="B27" s="682"/>
      <c r="C27" s="673"/>
      <c r="D27" s="684"/>
    </row>
    <row r="28" spans="1:5" ht="24.95" customHeight="1" x14ac:dyDescent="0.2">
      <c r="A28" s="685"/>
      <c r="B28" s="686" t="s">
        <v>747</v>
      </c>
      <c r="C28" s="687" t="s">
        <v>755</v>
      </c>
      <c r="D28" s="688">
        <f>SUM(D18:D27)</f>
        <v>9380</v>
      </c>
    </row>
    <row r="29" spans="1:5" s="40" customFormat="1" ht="24.95" customHeight="1" x14ac:dyDescent="0.2">
      <c r="A29" s="689"/>
      <c r="B29" s="690"/>
      <c r="C29" s="690" t="s">
        <v>756</v>
      </c>
      <c r="D29" s="691">
        <f>D17+D28</f>
        <v>46592</v>
      </c>
    </row>
    <row r="30" spans="1:5" ht="37.5" customHeight="1" x14ac:dyDescent="0.2">
      <c r="A30" s="692"/>
      <c r="B30" s="693"/>
      <c r="C30" s="693"/>
      <c r="D30" s="693"/>
    </row>
    <row r="31" spans="1:5" ht="24.95" customHeight="1" x14ac:dyDescent="0.2">
      <c r="A31" s="692"/>
      <c r="B31" s="693"/>
      <c r="C31" s="693"/>
      <c r="D31" s="693"/>
    </row>
    <row r="32" spans="1:5" ht="24.95" customHeight="1" x14ac:dyDescent="0.2">
      <c r="A32" s="692"/>
      <c r="B32" s="693"/>
      <c r="C32" s="693"/>
      <c r="D32" s="693"/>
    </row>
    <row r="33" spans="1:4" ht="24.95" customHeight="1" x14ac:dyDescent="0.2">
      <c r="A33" s="692"/>
      <c r="B33" s="693"/>
      <c r="C33" s="693"/>
      <c r="D33" s="693"/>
    </row>
    <row r="34" spans="1:4" ht="24.95" customHeight="1" x14ac:dyDescent="0.2">
      <c r="A34" s="692"/>
      <c r="B34" s="693"/>
      <c r="C34" s="693"/>
      <c r="D34" s="693"/>
    </row>
    <row r="35" spans="1:4" ht="24.95" customHeight="1" x14ac:dyDescent="0.2">
      <c r="A35" s="692"/>
      <c r="B35" s="693"/>
      <c r="C35" s="693"/>
      <c r="D35" s="693"/>
    </row>
    <row r="36" spans="1:4" ht="24.95" customHeight="1" x14ac:dyDescent="0.2">
      <c r="A36" s="692"/>
      <c r="B36" s="693"/>
      <c r="C36" s="693"/>
      <c r="D36" s="693"/>
    </row>
    <row r="37" spans="1:4" ht="24.95" customHeight="1" x14ac:dyDescent="0.2">
      <c r="A37" s="692"/>
      <c r="B37" s="693"/>
      <c r="C37" s="693"/>
      <c r="D37" s="693"/>
    </row>
    <row r="38" spans="1:4" ht="24.95" customHeight="1" x14ac:dyDescent="0.2">
      <c r="A38" s="692"/>
      <c r="B38" s="693"/>
      <c r="C38" s="693"/>
      <c r="D38" s="693"/>
    </row>
    <row r="39" spans="1:4" ht="24.95" customHeight="1" x14ac:dyDescent="0.2">
      <c r="A39" s="692"/>
      <c r="B39" s="693"/>
      <c r="C39" s="693"/>
      <c r="D39" s="693"/>
    </row>
    <row r="40" spans="1:4" ht="24.95" customHeight="1" x14ac:dyDescent="0.2">
      <c r="A40" s="692"/>
      <c r="B40" s="693"/>
      <c r="C40" s="693"/>
      <c r="D40" s="693"/>
    </row>
    <row r="41" spans="1:4" ht="24.95" customHeight="1" x14ac:dyDescent="0.2">
      <c r="A41" s="692"/>
      <c r="B41" s="693"/>
      <c r="C41" s="693"/>
      <c r="D41" s="693"/>
    </row>
    <row r="42" spans="1:4" ht="24.95" customHeight="1" x14ac:dyDescent="0.2">
      <c r="A42" s="692"/>
      <c r="B42" s="693"/>
      <c r="C42" s="693"/>
      <c r="D42" s="693"/>
    </row>
    <row r="43" spans="1:4" ht="24.95" customHeight="1" x14ac:dyDescent="0.2">
      <c r="A43" s="692"/>
      <c r="B43" s="693"/>
      <c r="C43" s="693"/>
      <c r="D43" s="693"/>
    </row>
    <row r="44" spans="1:4" ht="24.95" customHeight="1" x14ac:dyDescent="0.2">
      <c r="A44" s="692"/>
      <c r="B44" s="693"/>
      <c r="C44" s="693"/>
      <c r="D44" s="693"/>
    </row>
    <row r="45" spans="1:4" ht="24.95" customHeight="1" x14ac:dyDescent="0.2">
      <c r="A45" s="692"/>
      <c r="B45" s="693"/>
      <c r="C45" s="693"/>
      <c r="D45" s="693"/>
    </row>
    <row r="46" spans="1:4" ht="24.95" customHeight="1" x14ac:dyDescent="0.2">
      <c r="A46" s="692"/>
      <c r="B46" s="693"/>
      <c r="C46" s="693"/>
      <c r="D46" s="693"/>
    </row>
    <row r="47" spans="1:4" ht="24.95" customHeight="1" x14ac:dyDescent="0.2">
      <c r="A47" s="692"/>
      <c r="B47" s="693"/>
      <c r="C47" s="693"/>
      <c r="D47" s="693"/>
    </row>
    <row r="48" spans="1:4" ht="24.95" customHeight="1" x14ac:dyDescent="0.2">
      <c r="A48" s="692"/>
      <c r="B48" s="693"/>
      <c r="C48" s="693"/>
      <c r="D48" s="693"/>
    </row>
    <row r="49" spans="1:4" ht="24.95" customHeight="1" x14ac:dyDescent="0.2">
      <c r="A49" s="692"/>
      <c r="B49" s="693"/>
      <c r="C49" s="693"/>
      <c r="D49" s="693"/>
    </row>
    <row r="50" spans="1:4" ht="24.95" customHeight="1" x14ac:dyDescent="0.2">
      <c r="A50" s="692"/>
      <c r="B50" s="693"/>
      <c r="C50" s="693"/>
      <c r="D50" s="693"/>
    </row>
    <row r="51" spans="1:4" ht="24.95" customHeight="1" x14ac:dyDescent="0.2">
      <c r="A51" s="692"/>
      <c r="B51" s="693"/>
      <c r="C51" s="693"/>
      <c r="D51" s="693"/>
    </row>
    <row r="52" spans="1:4" ht="24.95" customHeight="1" x14ac:dyDescent="0.2">
      <c r="A52" s="692"/>
      <c r="B52" s="693"/>
      <c r="C52" s="693"/>
      <c r="D52" s="693"/>
    </row>
    <row r="53" spans="1:4" ht="24.95" customHeight="1" x14ac:dyDescent="0.2">
      <c r="A53" s="692"/>
      <c r="B53" s="693"/>
      <c r="C53" s="693"/>
      <c r="D53" s="693"/>
    </row>
    <row r="54" spans="1:4" ht="24.95" customHeight="1" x14ac:dyDescent="0.2">
      <c r="A54" s="692"/>
      <c r="B54" s="693"/>
      <c r="C54" s="693"/>
      <c r="D54" s="693"/>
    </row>
    <row r="55" spans="1:4" ht="24.95" customHeight="1" x14ac:dyDescent="0.2">
      <c r="A55" s="692"/>
      <c r="B55" s="693"/>
      <c r="C55" s="693"/>
      <c r="D55" s="693"/>
    </row>
    <row r="56" spans="1:4" ht="24.95" customHeight="1" x14ac:dyDescent="0.2">
      <c r="A56" s="692"/>
      <c r="B56" s="693"/>
      <c r="C56" s="693"/>
      <c r="D56" s="693"/>
    </row>
    <row r="57" spans="1:4" x14ac:dyDescent="0.2">
      <c r="A57" s="692"/>
      <c r="B57" s="693"/>
      <c r="C57" s="693"/>
      <c r="D57" s="693"/>
    </row>
    <row r="58" spans="1:4" ht="24.95" customHeight="1" x14ac:dyDescent="0.2">
      <c r="A58" s="692"/>
      <c r="B58" s="693"/>
      <c r="C58" s="693"/>
      <c r="D58" s="693"/>
    </row>
    <row r="59" spans="1:4" ht="24.95" customHeight="1" x14ac:dyDescent="0.2">
      <c r="A59" s="693"/>
      <c r="B59" s="693"/>
      <c r="C59" s="693"/>
      <c r="D59" s="693"/>
    </row>
    <row r="60" spans="1:4" ht="24.95" customHeight="1" x14ac:dyDescent="0.2">
      <c r="A60" s="693"/>
      <c r="B60" s="693"/>
      <c r="C60" s="693"/>
      <c r="D60" s="693"/>
    </row>
    <row r="61" spans="1:4" ht="24.95" customHeight="1" x14ac:dyDescent="0.2">
      <c r="A61" s="693"/>
      <c r="B61" s="693"/>
      <c r="C61" s="693"/>
      <c r="D61" s="693"/>
    </row>
    <row r="62" spans="1:4" ht="24.95" customHeight="1" x14ac:dyDescent="0.2">
      <c r="A62" s="693"/>
      <c r="B62" s="693"/>
      <c r="C62" s="693"/>
      <c r="D62" s="693"/>
    </row>
    <row r="63" spans="1:4" ht="24.95" customHeight="1" x14ac:dyDescent="0.2">
      <c r="A63" s="693"/>
      <c r="B63" s="693"/>
      <c r="C63" s="693"/>
      <c r="D63" s="693"/>
    </row>
    <row r="64" spans="1:4" ht="24.95" customHeight="1" x14ac:dyDescent="0.2">
      <c r="A64" s="693"/>
      <c r="B64" s="693"/>
      <c r="C64" s="693"/>
      <c r="D64" s="693"/>
    </row>
    <row r="65" spans="1:4" ht="24.95" customHeight="1" x14ac:dyDescent="0.2">
      <c r="A65" s="693"/>
      <c r="B65" s="693"/>
      <c r="C65" s="693"/>
      <c r="D65" s="693"/>
    </row>
    <row r="66" spans="1:4" ht="24.95" customHeight="1" x14ac:dyDescent="0.2">
      <c r="A66" s="693"/>
      <c r="B66" s="693"/>
      <c r="C66" s="693"/>
      <c r="D66" s="693"/>
    </row>
    <row r="67" spans="1:4" x14ac:dyDescent="0.2">
      <c r="A67" s="693"/>
      <c r="B67" s="693"/>
      <c r="C67" s="693"/>
      <c r="D67" s="693"/>
    </row>
    <row r="68" spans="1:4" x14ac:dyDescent="0.2">
      <c r="A68" s="693"/>
      <c r="B68" s="693"/>
      <c r="C68" s="693"/>
      <c r="D68" s="693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&amp;CBátaszék Város Önkormányzata 2017. évi tartalékok&amp;R10. sz tájékoztató melléklet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zoomScale="145" zoomScaleNormal="145" zoomScaleSheetLayoutView="100" workbookViewId="0">
      <selection activeCell="H8" sqref="H8"/>
    </sheetView>
  </sheetViews>
  <sheetFormatPr defaultRowHeight="12.75" x14ac:dyDescent="0.2"/>
  <cols>
    <col min="1" max="1" width="6.83203125" style="49" customWidth="1"/>
    <col min="2" max="2" width="55.1640625" style="181" customWidth="1"/>
    <col min="3" max="3" width="16.33203125" style="49" customWidth="1"/>
    <col min="4" max="4" width="55.1640625" style="49" customWidth="1"/>
    <col min="5" max="5" width="16.33203125" style="49" customWidth="1"/>
    <col min="6" max="6" width="4.83203125" style="49" customWidth="1"/>
    <col min="7" max="16384" width="9.33203125" style="49"/>
  </cols>
  <sheetData>
    <row r="1" spans="1:6" ht="39.75" customHeight="1" x14ac:dyDescent="0.2">
      <c r="B1" s="312" t="s">
        <v>151</v>
      </c>
      <c r="C1" s="313"/>
      <c r="D1" s="313"/>
      <c r="E1" s="313"/>
      <c r="F1" s="746" t="str">
        <f>+CONCATENATE("2.1. melléklet a ………../",LEFT(ÖSSZEFÜGGÉSEK!A5,4),". (……….) önkormányzati rendelethez")</f>
        <v>2.1. melléklet a ………../2017. (……….) önkormányzati rendelethez</v>
      </c>
    </row>
    <row r="2" spans="1:6" ht="14.25" thickBot="1" x14ac:dyDescent="0.25">
      <c r="E2" s="314" t="e">
        <f>#REF!</f>
        <v>#REF!</v>
      </c>
      <c r="F2" s="746"/>
    </row>
    <row r="3" spans="1:6" ht="18" customHeight="1" thickBot="1" x14ac:dyDescent="0.25">
      <c r="A3" s="744" t="s">
        <v>68</v>
      </c>
      <c r="B3" s="315" t="s">
        <v>55</v>
      </c>
      <c r="C3" s="316"/>
      <c r="D3" s="315" t="s">
        <v>56</v>
      </c>
      <c r="E3" s="317"/>
      <c r="F3" s="746"/>
    </row>
    <row r="4" spans="1:6" s="318" customFormat="1" ht="35.25" customHeight="1" thickBot="1" x14ac:dyDescent="0.25">
      <c r="A4" s="745"/>
      <c r="B4" s="182" t="s">
        <v>60</v>
      </c>
      <c r="C4" s="183" t="str">
        <f>+'1.1.sz.mell.'!C3</f>
        <v>2017. évi előirányzat</v>
      </c>
      <c r="D4" s="182" t="s">
        <v>60</v>
      </c>
      <c r="E4" s="46" t="str">
        <f>+C4</f>
        <v>2017. évi előirányzat</v>
      </c>
      <c r="F4" s="746"/>
    </row>
    <row r="5" spans="1:6" s="323" customFormat="1" ht="12" customHeight="1" thickBot="1" x14ac:dyDescent="0.25">
      <c r="A5" s="319"/>
      <c r="B5" s="320" t="s">
        <v>484</v>
      </c>
      <c r="C5" s="321" t="s">
        <v>485</v>
      </c>
      <c r="D5" s="320" t="s">
        <v>486</v>
      </c>
      <c r="E5" s="322" t="s">
        <v>488</v>
      </c>
      <c r="F5" s="746"/>
    </row>
    <row r="6" spans="1:6" ht="12.95" customHeight="1" x14ac:dyDescent="0.2">
      <c r="A6" s="324" t="s">
        <v>18</v>
      </c>
      <c r="B6" s="325" t="s">
        <v>371</v>
      </c>
      <c r="C6" s="301">
        <v>366720</v>
      </c>
      <c r="D6" s="325" t="s">
        <v>61</v>
      </c>
      <c r="E6" s="307">
        <v>132909</v>
      </c>
      <c r="F6" s="746"/>
    </row>
    <row r="7" spans="1:6" ht="12.95" customHeight="1" x14ac:dyDescent="0.2">
      <c r="A7" s="326" t="s">
        <v>19</v>
      </c>
      <c r="B7" s="327" t="s">
        <v>372</v>
      </c>
      <c r="C7" s="302">
        <v>103564</v>
      </c>
      <c r="D7" s="327" t="s">
        <v>176</v>
      </c>
      <c r="E7" s="308">
        <v>29299</v>
      </c>
      <c r="F7" s="746"/>
    </row>
    <row r="8" spans="1:6" ht="12.95" customHeight="1" x14ac:dyDescent="0.2">
      <c r="A8" s="326" t="s">
        <v>20</v>
      </c>
      <c r="B8" s="327" t="s">
        <v>393</v>
      </c>
      <c r="C8" s="302"/>
      <c r="D8" s="327" t="s">
        <v>228</v>
      </c>
      <c r="E8" s="308">
        <v>134557</v>
      </c>
      <c r="F8" s="746"/>
    </row>
    <row r="9" spans="1:6" ht="12.95" customHeight="1" x14ac:dyDescent="0.2">
      <c r="A9" s="326" t="s">
        <v>21</v>
      </c>
      <c r="B9" s="327" t="s">
        <v>167</v>
      </c>
      <c r="C9" s="302">
        <v>279210</v>
      </c>
      <c r="D9" s="327" t="s">
        <v>177</v>
      </c>
      <c r="E9" s="308">
        <v>27100</v>
      </c>
      <c r="F9" s="746"/>
    </row>
    <row r="10" spans="1:6" ht="12.95" customHeight="1" x14ac:dyDescent="0.2">
      <c r="A10" s="326" t="s">
        <v>22</v>
      </c>
      <c r="B10" s="328" t="s">
        <v>417</v>
      </c>
      <c r="C10" s="302">
        <v>25414</v>
      </c>
      <c r="D10" s="327" t="s">
        <v>178</v>
      </c>
      <c r="E10" s="308">
        <v>446760</v>
      </c>
      <c r="F10" s="746"/>
    </row>
    <row r="11" spans="1:6" ht="12.95" customHeight="1" x14ac:dyDescent="0.2">
      <c r="A11" s="326" t="s">
        <v>23</v>
      </c>
      <c r="B11" s="327" t="s">
        <v>373</v>
      </c>
      <c r="C11" s="303">
        <v>1020</v>
      </c>
      <c r="D11" s="327" t="s">
        <v>49</v>
      </c>
      <c r="E11" s="308">
        <v>17508</v>
      </c>
      <c r="F11" s="746"/>
    </row>
    <row r="12" spans="1:6" ht="12.95" customHeight="1" x14ac:dyDescent="0.2">
      <c r="A12" s="326" t="s">
        <v>24</v>
      </c>
      <c r="B12" s="327" t="s">
        <v>472</v>
      </c>
      <c r="C12" s="302"/>
      <c r="D12" s="39" t="s">
        <v>843</v>
      </c>
      <c r="E12" s="308">
        <v>9380</v>
      </c>
      <c r="F12" s="746"/>
    </row>
    <row r="13" spans="1:6" ht="12.95" customHeight="1" x14ac:dyDescent="0.2">
      <c r="A13" s="326" t="s">
        <v>25</v>
      </c>
      <c r="B13" s="39"/>
      <c r="C13" s="302"/>
      <c r="D13" s="39"/>
      <c r="E13" s="308"/>
      <c r="F13" s="746"/>
    </row>
    <row r="14" spans="1:6" ht="12.95" customHeight="1" x14ac:dyDescent="0.2">
      <c r="A14" s="326" t="s">
        <v>26</v>
      </c>
      <c r="B14" s="428"/>
      <c r="C14" s="303"/>
      <c r="D14" s="39"/>
      <c r="E14" s="308"/>
      <c r="F14" s="746"/>
    </row>
    <row r="15" spans="1:6" ht="12.95" customHeight="1" x14ac:dyDescent="0.2">
      <c r="A15" s="326" t="s">
        <v>27</v>
      </c>
      <c r="B15" s="39"/>
      <c r="C15" s="302"/>
      <c r="D15" s="39"/>
      <c r="E15" s="308"/>
      <c r="F15" s="746"/>
    </row>
    <row r="16" spans="1:6" ht="12.95" customHeight="1" x14ac:dyDescent="0.2">
      <c r="A16" s="326" t="s">
        <v>28</v>
      </c>
      <c r="B16" s="39"/>
      <c r="C16" s="302"/>
      <c r="D16" s="39"/>
      <c r="E16" s="308"/>
      <c r="F16" s="746"/>
    </row>
    <row r="17" spans="1:6" ht="12.95" customHeight="1" thickBot="1" x14ac:dyDescent="0.25">
      <c r="A17" s="326" t="s">
        <v>29</v>
      </c>
      <c r="B17" s="50"/>
      <c r="C17" s="304"/>
      <c r="D17" s="39"/>
      <c r="E17" s="309"/>
      <c r="F17" s="746"/>
    </row>
    <row r="18" spans="1:6" ht="15.95" customHeight="1" thickBot="1" x14ac:dyDescent="0.25">
      <c r="A18" s="329" t="s">
        <v>30</v>
      </c>
      <c r="B18" s="116" t="s">
        <v>473</v>
      </c>
      <c r="C18" s="305">
        <f>SUM(C6:C17)</f>
        <v>775928</v>
      </c>
      <c r="D18" s="116" t="s">
        <v>379</v>
      </c>
      <c r="E18" s="310">
        <f>SUM(E6:E17)</f>
        <v>797513</v>
      </c>
      <c r="F18" s="746"/>
    </row>
    <row r="19" spans="1:6" ht="12.95" customHeight="1" x14ac:dyDescent="0.2">
      <c r="A19" s="330" t="s">
        <v>31</v>
      </c>
      <c r="B19" s="331" t="s">
        <v>376</v>
      </c>
      <c r="C19" s="483">
        <f>+C20+C21+C22+C23</f>
        <v>145193</v>
      </c>
      <c r="D19" s="332" t="s">
        <v>184</v>
      </c>
      <c r="E19" s="311"/>
      <c r="F19" s="746"/>
    </row>
    <row r="20" spans="1:6" ht="12.95" customHeight="1" x14ac:dyDescent="0.2">
      <c r="A20" s="333" t="s">
        <v>32</v>
      </c>
      <c r="B20" s="332" t="s">
        <v>221</v>
      </c>
      <c r="C20" s="69">
        <v>132383</v>
      </c>
      <c r="D20" s="332" t="s">
        <v>378</v>
      </c>
      <c r="E20" s="70"/>
      <c r="F20" s="746"/>
    </row>
    <row r="21" spans="1:6" ht="12.95" customHeight="1" x14ac:dyDescent="0.2">
      <c r="A21" s="333" t="s">
        <v>33</v>
      </c>
      <c r="B21" s="332" t="s">
        <v>222</v>
      </c>
      <c r="C21" s="69"/>
      <c r="D21" s="332" t="s">
        <v>149</v>
      </c>
      <c r="E21" s="70"/>
      <c r="F21" s="746"/>
    </row>
    <row r="22" spans="1:6" ht="12.95" customHeight="1" x14ac:dyDescent="0.2">
      <c r="A22" s="333" t="s">
        <v>34</v>
      </c>
      <c r="B22" s="332" t="s">
        <v>226</v>
      </c>
      <c r="C22" s="69"/>
      <c r="D22" s="332" t="s">
        <v>150</v>
      </c>
      <c r="E22" s="70"/>
      <c r="F22" s="746"/>
    </row>
    <row r="23" spans="1:6" ht="12.95" customHeight="1" x14ac:dyDescent="0.2">
      <c r="A23" s="333" t="s">
        <v>35</v>
      </c>
      <c r="B23" s="332" t="s">
        <v>227</v>
      </c>
      <c r="C23" s="69">
        <v>12810</v>
      </c>
      <c r="D23" s="331" t="s">
        <v>229</v>
      </c>
      <c r="E23" s="70"/>
      <c r="F23" s="746"/>
    </row>
    <row r="24" spans="1:6" ht="12.95" customHeight="1" x14ac:dyDescent="0.2">
      <c r="A24" s="333" t="s">
        <v>36</v>
      </c>
      <c r="B24" s="332" t="s">
        <v>377</v>
      </c>
      <c r="C24" s="334">
        <f>+C25+C26</f>
        <v>0</v>
      </c>
      <c r="D24" s="332" t="s">
        <v>185</v>
      </c>
      <c r="E24" s="70"/>
      <c r="F24" s="746"/>
    </row>
    <row r="25" spans="1:6" ht="12.95" customHeight="1" x14ac:dyDescent="0.2">
      <c r="A25" s="330" t="s">
        <v>37</v>
      </c>
      <c r="B25" s="331" t="s">
        <v>374</v>
      </c>
      <c r="C25" s="306"/>
      <c r="D25" s="325" t="s">
        <v>455</v>
      </c>
      <c r="E25" s="311"/>
      <c r="F25" s="746"/>
    </row>
    <row r="26" spans="1:6" ht="12.95" customHeight="1" x14ac:dyDescent="0.2">
      <c r="A26" s="333" t="s">
        <v>38</v>
      </c>
      <c r="B26" s="332" t="s">
        <v>375</v>
      </c>
      <c r="C26" s="69"/>
      <c r="D26" s="327" t="s">
        <v>461</v>
      </c>
      <c r="E26" s="70"/>
      <c r="F26" s="746"/>
    </row>
    <row r="27" spans="1:6" ht="12.95" customHeight="1" x14ac:dyDescent="0.2">
      <c r="A27" s="326" t="s">
        <v>39</v>
      </c>
      <c r="B27" s="332" t="s">
        <v>466</v>
      </c>
      <c r="C27" s="69"/>
      <c r="D27" s="327" t="s">
        <v>462</v>
      </c>
      <c r="E27" s="70"/>
      <c r="F27" s="746"/>
    </row>
    <row r="28" spans="1:6" ht="12.95" customHeight="1" thickBot="1" x14ac:dyDescent="0.25">
      <c r="A28" s="390" t="s">
        <v>40</v>
      </c>
      <c r="B28" s="331" t="s">
        <v>332</v>
      </c>
      <c r="C28" s="306"/>
      <c r="D28" s="430" t="s">
        <v>369</v>
      </c>
      <c r="E28" s="311">
        <v>12810</v>
      </c>
      <c r="F28" s="746"/>
    </row>
    <row r="29" spans="1:6" ht="15.95" customHeight="1" thickBot="1" x14ac:dyDescent="0.25">
      <c r="A29" s="329" t="s">
        <v>41</v>
      </c>
      <c r="B29" s="116" t="s">
        <v>474</v>
      </c>
      <c r="C29" s="305">
        <f>+C19+C24+C27+C28</f>
        <v>145193</v>
      </c>
      <c r="D29" s="116" t="s">
        <v>476</v>
      </c>
      <c r="E29" s="310">
        <f>SUM(E19:E28)</f>
        <v>12810</v>
      </c>
      <c r="F29" s="746"/>
    </row>
    <row r="30" spans="1:6" ht="13.5" thickBot="1" x14ac:dyDescent="0.25">
      <c r="A30" s="329" t="s">
        <v>42</v>
      </c>
      <c r="B30" s="335" t="s">
        <v>475</v>
      </c>
      <c r="C30" s="336">
        <f>+C18+C29</f>
        <v>921121</v>
      </c>
      <c r="D30" s="335" t="s">
        <v>477</v>
      </c>
      <c r="E30" s="336">
        <f>+E18+E29</f>
        <v>810323</v>
      </c>
      <c r="F30" s="746"/>
    </row>
    <row r="31" spans="1:6" ht="13.5" thickBot="1" x14ac:dyDescent="0.25">
      <c r="A31" s="329" t="s">
        <v>43</v>
      </c>
      <c r="B31" s="335" t="s">
        <v>162</v>
      </c>
      <c r="C31" s="336">
        <f>IF(C18-E18&lt;0,E18-C18,"-")</f>
        <v>21585</v>
      </c>
      <c r="D31" s="335" t="s">
        <v>163</v>
      </c>
      <c r="E31" s="336" t="str">
        <f>IF(C18-E18&gt;0,C18-E18,"-")</f>
        <v>-</v>
      </c>
      <c r="F31" s="746"/>
    </row>
    <row r="32" spans="1:6" ht="13.5" thickBot="1" x14ac:dyDescent="0.25">
      <c r="A32" s="329" t="s">
        <v>44</v>
      </c>
      <c r="B32" s="335" t="s">
        <v>557</v>
      </c>
      <c r="C32" s="336" t="str">
        <f>IF(C30-E30&lt;0,E30-C30,"-")</f>
        <v>-</v>
      </c>
      <c r="D32" s="335" t="s">
        <v>558</v>
      </c>
      <c r="E32" s="336">
        <f>IF(C30-E30&gt;0,C30-E30,"-")</f>
        <v>110798</v>
      </c>
      <c r="F32" s="746"/>
    </row>
    <row r="33" spans="2:4" ht="18.75" x14ac:dyDescent="0.2">
      <c r="B33" s="747"/>
      <c r="C33" s="747"/>
      <c r="D33" s="747"/>
    </row>
  </sheetData>
  <mergeCells count="3">
    <mergeCell ref="A3:A4"/>
    <mergeCell ref="F1:F32"/>
    <mergeCell ref="B33:D33"/>
  </mergeCells>
  <phoneticPr fontId="0" type="noConversion"/>
  <printOptions horizontalCentered="1"/>
  <pageMargins left="0.33" right="0.48" top="0.9055118110236221" bottom="0.5" header="0.6692913385826772" footer="0.28000000000000003"/>
  <pageSetup paperSize="9" orientation="landscape" verticalDpi="300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zoomScale="160" zoomScaleNormal="160" zoomScaleSheetLayoutView="115" workbookViewId="0">
      <selection activeCell="D10" sqref="D10"/>
    </sheetView>
  </sheetViews>
  <sheetFormatPr defaultRowHeight="12.75" x14ac:dyDescent="0.2"/>
  <cols>
    <col min="1" max="1" width="6.83203125" style="49" customWidth="1"/>
    <col min="2" max="2" width="55.1640625" style="181" customWidth="1"/>
    <col min="3" max="3" width="16.33203125" style="49" customWidth="1"/>
    <col min="4" max="4" width="55.1640625" style="49" customWidth="1"/>
    <col min="5" max="5" width="16.33203125" style="49" customWidth="1"/>
    <col min="6" max="6" width="4.83203125" style="49" customWidth="1"/>
    <col min="7" max="16384" width="9.33203125" style="49"/>
  </cols>
  <sheetData>
    <row r="1" spans="1:6" ht="31.5" x14ac:dyDescent="0.2">
      <c r="B1" s="312" t="s">
        <v>152</v>
      </c>
      <c r="C1" s="313"/>
      <c r="D1" s="313"/>
      <c r="E1" s="313"/>
      <c r="F1" s="746" t="str">
        <f>+CONCATENATE("2.2. melléklet a ………../",LEFT(ÖSSZEFÜGGÉSEK!A5,4),". (……….) önkormányzati rendelethez")</f>
        <v>2.2. melléklet a ………../2017. (……….) önkormányzati rendelethez</v>
      </c>
    </row>
    <row r="2" spans="1:6" ht="14.25" thickBot="1" x14ac:dyDescent="0.25">
      <c r="E2" s="314" t="e">
        <f>'2.1.sz.mell  '!E2</f>
        <v>#REF!</v>
      </c>
      <c r="F2" s="746"/>
    </row>
    <row r="3" spans="1:6" ht="13.5" thickBot="1" x14ac:dyDescent="0.25">
      <c r="A3" s="748" t="s">
        <v>68</v>
      </c>
      <c r="B3" s="315" t="s">
        <v>55</v>
      </c>
      <c r="C3" s="316"/>
      <c r="D3" s="315" t="s">
        <v>56</v>
      </c>
      <c r="E3" s="317"/>
      <c r="F3" s="746"/>
    </row>
    <row r="4" spans="1:6" s="318" customFormat="1" ht="24.75" thickBot="1" x14ac:dyDescent="0.25">
      <c r="A4" s="749"/>
      <c r="B4" s="182" t="s">
        <v>60</v>
      </c>
      <c r="C4" s="183" t="str">
        <f>+'2.1.sz.mell  '!C4</f>
        <v>2017. évi előirányzat</v>
      </c>
      <c r="D4" s="182" t="s">
        <v>60</v>
      </c>
      <c r="E4" s="46" t="str">
        <f>+'2.1.sz.mell  '!C4</f>
        <v>2017. évi előirányzat</v>
      </c>
      <c r="F4" s="746"/>
    </row>
    <row r="5" spans="1:6" s="318" customFormat="1" ht="13.5" thickBot="1" x14ac:dyDescent="0.25">
      <c r="A5" s="319"/>
      <c r="B5" s="320" t="s">
        <v>484</v>
      </c>
      <c r="C5" s="321" t="s">
        <v>485</v>
      </c>
      <c r="D5" s="320" t="s">
        <v>486</v>
      </c>
      <c r="E5" s="322" t="s">
        <v>488</v>
      </c>
      <c r="F5" s="746"/>
    </row>
    <row r="6" spans="1:6" ht="12.95" customHeight="1" x14ac:dyDescent="0.2">
      <c r="A6" s="324" t="s">
        <v>18</v>
      </c>
      <c r="B6" s="325" t="s">
        <v>380</v>
      </c>
      <c r="C6" s="301">
        <v>18000</v>
      </c>
      <c r="D6" s="325" t="s">
        <v>223</v>
      </c>
      <c r="E6" s="307">
        <v>56627</v>
      </c>
      <c r="F6" s="746"/>
    </row>
    <row r="7" spans="1:6" x14ac:dyDescent="0.2">
      <c r="A7" s="326" t="s">
        <v>19</v>
      </c>
      <c r="B7" s="327" t="s">
        <v>381</v>
      </c>
      <c r="C7" s="302"/>
      <c r="D7" s="327" t="s">
        <v>386</v>
      </c>
      <c r="E7" s="308"/>
      <c r="F7" s="746"/>
    </row>
    <row r="8" spans="1:6" ht="12.95" customHeight="1" x14ac:dyDescent="0.2">
      <c r="A8" s="326" t="s">
        <v>20</v>
      </c>
      <c r="B8" s="327" t="s">
        <v>10</v>
      </c>
      <c r="C8" s="302"/>
      <c r="D8" s="327" t="s">
        <v>180</v>
      </c>
      <c r="E8" s="308">
        <v>33477</v>
      </c>
      <c r="F8" s="746"/>
    </row>
    <row r="9" spans="1:6" ht="12.95" customHeight="1" x14ac:dyDescent="0.2">
      <c r="A9" s="326" t="s">
        <v>21</v>
      </c>
      <c r="B9" s="327" t="s">
        <v>382</v>
      </c>
      <c r="C9" s="302">
        <v>10896</v>
      </c>
      <c r="D9" s="327" t="s">
        <v>387</v>
      </c>
      <c r="E9" s="308"/>
      <c r="F9" s="746"/>
    </row>
    <row r="10" spans="1:6" ht="12.75" customHeight="1" x14ac:dyDescent="0.2">
      <c r="A10" s="326" t="s">
        <v>22</v>
      </c>
      <c r="B10" s="327" t="s">
        <v>383</v>
      </c>
      <c r="C10" s="302"/>
      <c r="D10" s="327" t="s">
        <v>225</v>
      </c>
      <c r="E10" s="308">
        <v>6824</v>
      </c>
      <c r="F10" s="746"/>
    </row>
    <row r="11" spans="1:6" ht="12.95" customHeight="1" x14ac:dyDescent="0.2">
      <c r="A11" s="326" t="s">
        <v>23</v>
      </c>
      <c r="B11" s="327" t="s">
        <v>384</v>
      </c>
      <c r="C11" s="303"/>
      <c r="D11" s="431" t="s">
        <v>843</v>
      </c>
      <c r="E11" s="308">
        <v>37212</v>
      </c>
      <c r="F11" s="746"/>
    </row>
    <row r="12" spans="1:6" ht="12.95" customHeight="1" x14ac:dyDescent="0.2">
      <c r="A12" s="326" t="s">
        <v>24</v>
      </c>
      <c r="B12" s="39"/>
      <c r="C12" s="302"/>
      <c r="D12" s="431"/>
      <c r="E12" s="308"/>
      <c r="F12" s="746"/>
    </row>
    <row r="13" spans="1:6" ht="12.95" customHeight="1" x14ac:dyDescent="0.2">
      <c r="A13" s="326" t="s">
        <v>25</v>
      </c>
      <c r="B13" s="39"/>
      <c r="C13" s="302"/>
      <c r="D13" s="432"/>
      <c r="E13" s="308"/>
      <c r="F13" s="746"/>
    </row>
    <row r="14" spans="1:6" ht="12.95" customHeight="1" x14ac:dyDescent="0.2">
      <c r="A14" s="326" t="s">
        <v>26</v>
      </c>
      <c r="B14" s="429"/>
      <c r="C14" s="303"/>
      <c r="D14" s="431"/>
      <c r="E14" s="308"/>
      <c r="F14" s="746"/>
    </row>
    <row r="15" spans="1:6" x14ac:dyDescent="0.2">
      <c r="A15" s="326" t="s">
        <v>27</v>
      </c>
      <c r="B15" s="39"/>
      <c r="C15" s="303"/>
      <c r="D15" s="431"/>
      <c r="E15" s="308"/>
      <c r="F15" s="746"/>
    </row>
    <row r="16" spans="1:6" ht="12.95" customHeight="1" thickBot="1" x14ac:dyDescent="0.25">
      <c r="A16" s="390" t="s">
        <v>28</v>
      </c>
      <c r="B16" s="430"/>
      <c r="C16" s="392"/>
      <c r="D16" s="391"/>
      <c r="E16" s="357"/>
      <c r="F16" s="746"/>
    </row>
    <row r="17" spans="1:6" ht="15.95" customHeight="1" thickBot="1" x14ac:dyDescent="0.25">
      <c r="A17" s="329" t="s">
        <v>29</v>
      </c>
      <c r="B17" s="116" t="s">
        <v>394</v>
      </c>
      <c r="C17" s="305">
        <f>+C6+C8+C9+C11+C12+C13+C14+C15+C16</f>
        <v>28896</v>
      </c>
      <c r="D17" s="116" t="s">
        <v>395</v>
      </c>
      <c r="E17" s="310">
        <f>+E6+E8+E10+E11+E12+E13+E14+E15+E16</f>
        <v>134140</v>
      </c>
      <c r="F17" s="746"/>
    </row>
    <row r="18" spans="1:6" ht="12.95" customHeight="1" x14ac:dyDescent="0.2">
      <c r="A18" s="324" t="s">
        <v>30</v>
      </c>
      <c r="B18" s="339" t="s">
        <v>241</v>
      </c>
      <c r="C18" s="346">
        <f>SUM(C19:C23)</f>
        <v>0</v>
      </c>
      <c r="D18" s="332" t="s">
        <v>184</v>
      </c>
      <c r="E18" s="67"/>
      <c r="F18" s="746"/>
    </row>
    <row r="19" spans="1:6" ht="12.95" customHeight="1" x14ac:dyDescent="0.2">
      <c r="A19" s="326" t="s">
        <v>31</v>
      </c>
      <c r="B19" s="340" t="s">
        <v>230</v>
      </c>
      <c r="C19" s="69"/>
      <c r="D19" s="332" t="s">
        <v>187</v>
      </c>
      <c r="E19" s="70"/>
      <c r="F19" s="746"/>
    </row>
    <row r="20" spans="1:6" ht="12.95" customHeight="1" x14ac:dyDescent="0.2">
      <c r="A20" s="324" t="s">
        <v>32</v>
      </c>
      <c r="B20" s="340" t="s">
        <v>231</v>
      </c>
      <c r="C20" s="69"/>
      <c r="D20" s="332" t="s">
        <v>149</v>
      </c>
      <c r="E20" s="70"/>
      <c r="F20" s="746"/>
    </row>
    <row r="21" spans="1:6" ht="12.95" customHeight="1" x14ac:dyDescent="0.2">
      <c r="A21" s="326" t="s">
        <v>33</v>
      </c>
      <c r="B21" s="340" t="s">
        <v>232</v>
      </c>
      <c r="C21" s="69"/>
      <c r="D21" s="332" t="s">
        <v>150</v>
      </c>
      <c r="E21" s="70">
        <v>1948</v>
      </c>
      <c r="F21" s="746"/>
    </row>
    <row r="22" spans="1:6" ht="12.95" customHeight="1" x14ac:dyDescent="0.2">
      <c r="A22" s="324" t="s">
        <v>34</v>
      </c>
      <c r="B22" s="340" t="s">
        <v>233</v>
      </c>
      <c r="C22" s="69"/>
      <c r="D22" s="331" t="s">
        <v>229</v>
      </c>
      <c r="E22" s="70">
        <v>3606</v>
      </c>
      <c r="F22" s="746"/>
    </row>
    <row r="23" spans="1:6" ht="12.95" customHeight="1" x14ac:dyDescent="0.2">
      <c r="A23" s="326" t="s">
        <v>35</v>
      </c>
      <c r="B23" s="341" t="s">
        <v>234</v>
      </c>
      <c r="C23" s="69"/>
      <c r="D23" s="332" t="s">
        <v>188</v>
      </c>
      <c r="E23" s="70"/>
      <c r="F23" s="746"/>
    </row>
    <row r="24" spans="1:6" ht="12.95" customHeight="1" x14ac:dyDescent="0.2">
      <c r="A24" s="324" t="s">
        <v>36</v>
      </c>
      <c r="B24" s="342" t="s">
        <v>235</v>
      </c>
      <c r="C24" s="334">
        <f>+C25+C26+C27+C28+C29</f>
        <v>0</v>
      </c>
      <c r="D24" s="343" t="s">
        <v>186</v>
      </c>
      <c r="E24" s="70"/>
      <c r="F24" s="746"/>
    </row>
    <row r="25" spans="1:6" ht="12.95" customHeight="1" x14ac:dyDescent="0.2">
      <c r="A25" s="326" t="s">
        <v>37</v>
      </c>
      <c r="B25" s="341" t="s">
        <v>236</v>
      </c>
      <c r="C25" s="69"/>
      <c r="D25" s="343" t="s">
        <v>388</v>
      </c>
      <c r="E25" s="70"/>
      <c r="F25" s="746"/>
    </row>
    <row r="26" spans="1:6" ht="12.95" customHeight="1" x14ac:dyDescent="0.2">
      <c r="A26" s="324" t="s">
        <v>38</v>
      </c>
      <c r="B26" s="341" t="s">
        <v>237</v>
      </c>
      <c r="C26" s="69"/>
      <c r="D26" s="338"/>
      <c r="E26" s="70"/>
      <c r="F26" s="746"/>
    </row>
    <row r="27" spans="1:6" ht="12.95" customHeight="1" x14ac:dyDescent="0.2">
      <c r="A27" s="326" t="s">
        <v>39</v>
      </c>
      <c r="B27" s="340" t="s">
        <v>238</v>
      </c>
      <c r="C27" s="69"/>
      <c r="D27" s="113"/>
      <c r="E27" s="70"/>
      <c r="F27" s="746"/>
    </row>
    <row r="28" spans="1:6" ht="12.95" customHeight="1" x14ac:dyDescent="0.2">
      <c r="A28" s="324" t="s">
        <v>40</v>
      </c>
      <c r="B28" s="344" t="s">
        <v>239</v>
      </c>
      <c r="C28" s="69"/>
      <c r="D28" s="39"/>
      <c r="E28" s="70"/>
      <c r="F28" s="746"/>
    </row>
    <row r="29" spans="1:6" ht="12.95" customHeight="1" thickBot="1" x14ac:dyDescent="0.25">
      <c r="A29" s="326" t="s">
        <v>41</v>
      </c>
      <c r="B29" s="345" t="s">
        <v>240</v>
      </c>
      <c r="C29" s="69"/>
      <c r="D29" s="113"/>
      <c r="E29" s="70"/>
      <c r="F29" s="746"/>
    </row>
    <row r="30" spans="1:6" ht="21.75" customHeight="1" thickBot="1" x14ac:dyDescent="0.25">
      <c r="A30" s="329" t="s">
        <v>42</v>
      </c>
      <c r="B30" s="116" t="s">
        <v>385</v>
      </c>
      <c r="C30" s="305">
        <f>+C18+C24</f>
        <v>0</v>
      </c>
      <c r="D30" s="116" t="s">
        <v>389</v>
      </c>
      <c r="E30" s="310">
        <f>SUM(E18:E29)</f>
        <v>5554</v>
      </c>
      <c r="F30" s="746"/>
    </row>
    <row r="31" spans="1:6" ht="13.5" thickBot="1" x14ac:dyDescent="0.25">
      <c r="A31" s="329" t="s">
        <v>43</v>
      </c>
      <c r="B31" s="335" t="s">
        <v>390</v>
      </c>
      <c r="C31" s="336">
        <f>+C17+C30</f>
        <v>28896</v>
      </c>
      <c r="D31" s="335" t="s">
        <v>391</v>
      </c>
      <c r="E31" s="336">
        <f>+E17+E30</f>
        <v>139694</v>
      </c>
      <c r="F31" s="746"/>
    </row>
    <row r="32" spans="1:6" ht="13.5" thickBot="1" x14ac:dyDescent="0.25">
      <c r="A32" s="329" t="s">
        <v>44</v>
      </c>
      <c r="B32" s="335" t="s">
        <v>162</v>
      </c>
      <c r="C32" s="336">
        <f>IF(C17-E17&lt;0,E17-C17,"-")</f>
        <v>105244</v>
      </c>
      <c r="D32" s="335" t="s">
        <v>163</v>
      </c>
      <c r="E32" s="336" t="str">
        <f>IF(C17-E17&gt;0,C17-E17,"-")</f>
        <v>-</v>
      </c>
      <c r="F32" s="746"/>
    </row>
    <row r="33" spans="1:6" ht="13.5" thickBot="1" x14ac:dyDescent="0.25">
      <c r="A33" s="329" t="s">
        <v>45</v>
      </c>
      <c r="B33" s="335" t="s">
        <v>557</v>
      </c>
      <c r="C33" s="336">
        <f>IF(C31-E31&lt;0,E31-C31,"-")</f>
        <v>110798</v>
      </c>
      <c r="D33" s="335" t="s">
        <v>558</v>
      </c>
      <c r="E33" s="336" t="str">
        <f>IF(C31-E31&gt;0,C31-E31,"-")</f>
        <v>-</v>
      </c>
      <c r="F33" s="746"/>
    </row>
  </sheetData>
  <mergeCells count="2">
    <mergeCell ref="A3:A4"/>
    <mergeCell ref="F1:F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9"/>
  <sheetViews>
    <sheetView workbookViewId="0">
      <selection activeCell="F20" sqref="F20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117" t="s">
        <v>144</v>
      </c>
      <c r="E1" s="120" t="s">
        <v>148</v>
      </c>
    </row>
    <row r="3" spans="1:5" x14ac:dyDescent="0.2">
      <c r="A3" s="126"/>
      <c r="B3" s="127"/>
      <c r="C3" s="126"/>
      <c r="D3" s="129"/>
      <c r="E3" s="127"/>
    </row>
    <row r="4" spans="1:5" ht="15.75" x14ac:dyDescent="0.25">
      <c r="A4" s="77" t="str">
        <f>+ÖSSZEFÜGGÉSEK!A5</f>
        <v>2017. évi előirányzat BEVÉTELEK</v>
      </c>
      <c r="B4" s="128"/>
      <c r="C4" s="137"/>
      <c r="D4" s="129"/>
      <c r="E4" s="127"/>
    </row>
    <row r="5" spans="1:5" x14ac:dyDescent="0.2">
      <c r="A5" s="126"/>
      <c r="B5" s="127"/>
      <c r="C5" s="126"/>
      <c r="D5" s="129"/>
      <c r="E5" s="127"/>
    </row>
    <row r="6" spans="1:5" x14ac:dyDescent="0.2">
      <c r="A6" s="126" t="s">
        <v>534</v>
      </c>
      <c r="B6" s="127">
        <f>+'1.1.sz.mell.'!C62</f>
        <v>804824</v>
      </c>
      <c r="C6" s="126" t="s">
        <v>478</v>
      </c>
      <c r="D6" s="129">
        <f>+'2.1.sz.mell  '!C18+'2.2.sz.mell  '!C17</f>
        <v>804824</v>
      </c>
      <c r="E6" s="127">
        <f t="shared" ref="E6:E15" si="0">+B6-D6</f>
        <v>0</v>
      </c>
    </row>
    <row r="7" spans="1:5" x14ac:dyDescent="0.2">
      <c r="A7" s="126" t="s">
        <v>535</v>
      </c>
      <c r="B7" s="127">
        <f>+'1.1.sz.mell.'!C86</f>
        <v>145193</v>
      </c>
      <c r="C7" s="126" t="s">
        <v>479</v>
      </c>
      <c r="D7" s="129">
        <f>+'2.1.sz.mell  '!C29+'2.2.sz.mell  '!C30</f>
        <v>145193</v>
      </c>
      <c r="E7" s="127">
        <f t="shared" si="0"/>
        <v>0</v>
      </c>
    </row>
    <row r="8" spans="1:5" x14ac:dyDescent="0.2">
      <c r="A8" s="126" t="s">
        <v>536</v>
      </c>
      <c r="B8" s="127">
        <f>+'1.1.sz.mell.'!C87</f>
        <v>950017</v>
      </c>
      <c r="C8" s="126" t="s">
        <v>480</v>
      </c>
      <c r="D8" s="129">
        <f>+'2.1.sz.mell  '!C30+'2.2.sz.mell  '!C31</f>
        <v>950017</v>
      </c>
      <c r="E8" s="127">
        <f t="shared" si="0"/>
        <v>0</v>
      </c>
    </row>
    <row r="9" spans="1:5" x14ac:dyDescent="0.2">
      <c r="A9" s="126"/>
      <c r="B9" s="127"/>
      <c r="C9" s="126"/>
      <c r="D9" s="129"/>
      <c r="E9" s="127"/>
    </row>
    <row r="10" spans="1:5" x14ac:dyDescent="0.2">
      <c r="A10" s="126"/>
      <c r="B10" s="127"/>
      <c r="C10" s="126"/>
      <c r="D10" s="129"/>
      <c r="E10" s="127"/>
    </row>
    <row r="11" spans="1:5" ht="15.75" x14ac:dyDescent="0.25">
      <c r="A11" s="77" t="str">
        <f>+ÖSSZEFÜGGÉSEK!A12</f>
        <v>2017. évi előirányzat KIADÁSOK</v>
      </c>
      <c r="B11" s="128"/>
      <c r="C11" s="137"/>
      <c r="D11" s="129"/>
      <c r="E11" s="127"/>
    </row>
    <row r="12" spans="1:5" x14ac:dyDescent="0.2">
      <c r="A12" s="126"/>
      <c r="B12" s="127"/>
      <c r="C12" s="126"/>
      <c r="D12" s="129"/>
      <c r="E12" s="127"/>
    </row>
    <row r="13" spans="1:5" x14ac:dyDescent="0.2">
      <c r="A13" s="126" t="s">
        <v>537</v>
      </c>
      <c r="B13" s="127">
        <f>+'1.1.sz.mell.'!C127</f>
        <v>931653</v>
      </c>
      <c r="C13" s="126" t="s">
        <v>481</v>
      </c>
      <c r="D13" s="129">
        <f>+'2.1.sz.mell  '!E18+'2.2.sz.mell  '!E17</f>
        <v>931653</v>
      </c>
      <c r="E13" s="127">
        <f t="shared" si="0"/>
        <v>0</v>
      </c>
    </row>
    <row r="14" spans="1:5" x14ac:dyDescent="0.2">
      <c r="A14" s="126" t="s">
        <v>538</v>
      </c>
      <c r="B14" s="127">
        <f>+'1.1.sz.mell.'!C152</f>
        <v>18364</v>
      </c>
      <c r="C14" s="126" t="s">
        <v>482</v>
      </c>
      <c r="D14" s="129">
        <f>+'2.1.sz.mell  '!E29+'2.2.sz.mell  '!E30</f>
        <v>18364</v>
      </c>
      <c r="E14" s="127">
        <f t="shared" si="0"/>
        <v>0</v>
      </c>
    </row>
    <row r="15" spans="1:5" x14ac:dyDescent="0.2">
      <c r="A15" s="126" t="s">
        <v>539</v>
      </c>
      <c r="B15" s="127">
        <f>+'1.1.sz.mell.'!C153</f>
        <v>950017</v>
      </c>
      <c r="C15" s="126" t="s">
        <v>483</v>
      </c>
      <c r="D15" s="129">
        <f>+'2.1.sz.mell  '!E30+'2.2.sz.mell  '!E31</f>
        <v>950017</v>
      </c>
      <c r="E15" s="127">
        <f t="shared" si="0"/>
        <v>0</v>
      </c>
    </row>
    <row r="16" spans="1:5" x14ac:dyDescent="0.2">
      <c r="A16" s="118"/>
      <c r="B16" s="118"/>
      <c r="C16" s="126"/>
      <c r="D16" s="129"/>
      <c r="E16" s="119"/>
    </row>
    <row r="17" spans="1:5" x14ac:dyDescent="0.2">
      <c r="A17" s="118"/>
      <c r="B17" s="118"/>
      <c r="C17" s="118"/>
      <c r="D17" s="118"/>
      <c r="E17" s="118"/>
    </row>
    <row r="18" spans="1:5" x14ac:dyDescent="0.2">
      <c r="A18" s="118"/>
      <c r="B18" s="118"/>
      <c r="C18" s="118"/>
      <c r="D18" s="118"/>
      <c r="E18" s="118"/>
    </row>
    <row r="19" spans="1:5" x14ac:dyDescent="0.2">
      <c r="A19" s="118"/>
      <c r="B19" s="118"/>
      <c r="C19" s="118"/>
      <c r="D19" s="118"/>
      <c r="E19" s="118"/>
    </row>
  </sheetData>
  <phoneticPr fontId="30" type="noConversion"/>
  <conditionalFormatting sqref="E3:E15">
    <cfRule type="cellIs" dxfId="3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1"/>
  <sheetViews>
    <sheetView zoomScale="110" zoomScaleNormal="110" workbookViewId="0">
      <selection activeCell="K24" sqref="K24"/>
    </sheetView>
  </sheetViews>
  <sheetFormatPr defaultRowHeight="15" x14ac:dyDescent="0.25"/>
  <cols>
    <col min="1" max="1" width="5.6640625" style="139" customWidth="1"/>
    <col min="2" max="2" width="35.6640625" style="139" customWidth="1"/>
    <col min="3" max="6" width="14" style="139" customWidth="1"/>
    <col min="7" max="16384" width="9.33203125" style="139"/>
  </cols>
  <sheetData>
    <row r="1" spans="1:7" ht="33" customHeight="1" x14ac:dyDescent="0.25">
      <c r="A1" s="750" t="s">
        <v>757</v>
      </c>
      <c r="B1" s="750"/>
      <c r="C1" s="750"/>
      <c r="D1" s="750"/>
      <c r="E1" s="750"/>
      <c r="F1" s="750"/>
    </row>
    <row r="2" spans="1:7" ht="15.95" customHeight="1" thickBot="1" x14ac:dyDescent="0.3">
      <c r="A2" s="140"/>
      <c r="B2" s="140"/>
      <c r="C2" s="751"/>
      <c r="D2" s="751"/>
      <c r="E2" s="758" t="e">
        <f>'2.2.sz.mell  '!E2</f>
        <v>#REF!</v>
      </c>
      <c r="F2" s="758"/>
      <c r="G2" s="146"/>
    </row>
    <row r="3" spans="1:7" ht="63" customHeight="1" x14ac:dyDescent="0.25">
      <c r="A3" s="754" t="s">
        <v>16</v>
      </c>
      <c r="B3" s="756" t="s">
        <v>190</v>
      </c>
      <c r="C3" s="756" t="s">
        <v>245</v>
      </c>
      <c r="D3" s="756"/>
      <c r="E3" s="756"/>
      <c r="F3" s="752" t="s">
        <v>493</v>
      </c>
    </row>
    <row r="4" spans="1:7" ht="15.75" thickBot="1" x14ac:dyDescent="0.3">
      <c r="A4" s="755"/>
      <c r="B4" s="757"/>
      <c r="C4" s="475">
        <f>+LEFT(ÖSSZEFÜGGÉSEK!A5,4)+1</f>
        <v>2018</v>
      </c>
      <c r="D4" s="475">
        <f>+C4+1</f>
        <v>2019</v>
      </c>
      <c r="E4" s="475">
        <f>+D4+1</f>
        <v>2020</v>
      </c>
      <c r="F4" s="753"/>
    </row>
    <row r="5" spans="1:7" ht="15.75" thickBot="1" x14ac:dyDescent="0.3">
      <c r="A5" s="143"/>
      <c r="B5" s="144" t="s">
        <v>484</v>
      </c>
      <c r="C5" s="144" t="s">
        <v>485</v>
      </c>
      <c r="D5" s="144" t="s">
        <v>486</v>
      </c>
      <c r="E5" s="144" t="s">
        <v>488</v>
      </c>
      <c r="F5" s="145" t="s">
        <v>487</v>
      </c>
    </row>
    <row r="6" spans="1:7" x14ac:dyDescent="0.25">
      <c r="A6" s="142" t="s">
        <v>18</v>
      </c>
      <c r="B6" s="162"/>
      <c r="C6" s="517"/>
      <c r="D6" s="517"/>
      <c r="E6" s="517"/>
      <c r="F6" s="518">
        <f>SUM(C6:E6)</f>
        <v>0</v>
      </c>
    </row>
    <row r="7" spans="1:7" x14ac:dyDescent="0.25">
      <c r="A7" s="141" t="s">
        <v>19</v>
      </c>
      <c r="B7" s="163"/>
      <c r="C7" s="519"/>
      <c r="D7" s="519"/>
      <c r="E7" s="519"/>
      <c r="F7" s="520">
        <f>SUM(C7:E7)</f>
        <v>0</v>
      </c>
    </row>
    <row r="8" spans="1:7" x14ac:dyDescent="0.25">
      <c r="A8" s="141" t="s">
        <v>20</v>
      </c>
      <c r="B8" s="163"/>
      <c r="C8" s="519"/>
      <c r="D8" s="519"/>
      <c r="E8" s="519"/>
      <c r="F8" s="520">
        <f>SUM(C8:E8)</f>
        <v>0</v>
      </c>
    </row>
    <row r="9" spans="1:7" x14ac:dyDescent="0.25">
      <c r="A9" s="141" t="s">
        <v>21</v>
      </c>
      <c r="B9" s="163"/>
      <c r="C9" s="519"/>
      <c r="D9" s="519"/>
      <c r="E9" s="519"/>
      <c r="F9" s="520">
        <f>SUM(C9:E9)</f>
        <v>0</v>
      </c>
    </row>
    <row r="10" spans="1:7" ht="15.75" thickBot="1" x14ac:dyDescent="0.3">
      <c r="A10" s="147" t="s">
        <v>22</v>
      </c>
      <c r="B10" s="164"/>
      <c r="C10" s="521"/>
      <c r="D10" s="521"/>
      <c r="E10" s="521"/>
      <c r="F10" s="520">
        <f>SUM(C10:E10)</f>
        <v>0</v>
      </c>
    </row>
    <row r="11" spans="1:7" s="466" customFormat="1" thickBot="1" x14ac:dyDescent="0.25">
      <c r="A11" s="465" t="s">
        <v>23</v>
      </c>
      <c r="B11" s="148" t="s">
        <v>191</v>
      </c>
      <c r="C11" s="522">
        <f>SUM(C6:C10)</f>
        <v>0</v>
      </c>
      <c r="D11" s="522">
        <f>SUM(D6:D10)</f>
        <v>0</v>
      </c>
      <c r="E11" s="522">
        <f>SUM(E6:E10)</f>
        <v>0</v>
      </c>
      <c r="F11" s="523">
        <f>SUM(F6:F10)</f>
        <v>0</v>
      </c>
    </row>
  </sheetData>
  <mergeCells count="7">
    <mergeCell ref="A1:F1"/>
    <mergeCell ref="C2:D2"/>
    <mergeCell ref="F3:F4"/>
    <mergeCell ref="A3:A4"/>
    <mergeCell ref="B3:B4"/>
    <mergeCell ref="C3:E3"/>
    <mergeCell ref="E2:F2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3. melléklet a ...../2017. (....)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2"/>
  <sheetViews>
    <sheetView zoomScale="120" zoomScaleNormal="120" workbookViewId="0">
      <selection activeCell="E7" sqref="E7"/>
    </sheetView>
  </sheetViews>
  <sheetFormatPr defaultRowHeight="15" x14ac:dyDescent="0.25"/>
  <cols>
    <col min="1" max="1" width="5.6640625" style="139" customWidth="1"/>
    <col min="2" max="2" width="68.6640625" style="139" customWidth="1"/>
    <col min="3" max="3" width="19.5" style="139" customWidth="1"/>
    <col min="4" max="16384" width="9.33203125" style="139"/>
  </cols>
  <sheetData>
    <row r="1" spans="1:4" ht="33" customHeight="1" x14ac:dyDescent="0.25">
      <c r="A1" s="750" t="s">
        <v>758</v>
      </c>
      <c r="B1" s="750"/>
      <c r="C1" s="750"/>
    </row>
    <row r="2" spans="1:4" ht="15.95" customHeight="1" thickBot="1" x14ac:dyDescent="0.3">
      <c r="A2" s="140"/>
      <c r="B2" s="140"/>
      <c r="C2" s="149"/>
      <c r="D2" s="146"/>
    </row>
    <row r="3" spans="1:4" ht="26.25" customHeight="1" thickBot="1" x14ac:dyDescent="0.3">
      <c r="A3" s="165" t="s">
        <v>16</v>
      </c>
      <c r="B3" s="166" t="s">
        <v>189</v>
      </c>
      <c r="C3" s="167" t="str">
        <f>+'1.1.sz.mell.'!C3</f>
        <v>2017. évi előirányzat</v>
      </c>
    </row>
    <row r="4" spans="1:4" ht="15.75" thickBot="1" x14ac:dyDescent="0.3">
      <c r="A4" s="168"/>
      <c r="B4" s="511" t="s">
        <v>484</v>
      </c>
      <c r="C4" s="512" t="s">
        <v>485</v>
      </c>
    </row>
    <row r="5" spans="1:4" x14ac:dyDescent="0.25">
      <c r="A5" s="169" t="s">
        <v>18</v>
      </c>
      <c r="B5" s="350" t="s">
        <v>494</v>
      </c>
      <c r="C5" s="347">
        <v>262000</v>
      </c>
    </row>
    <row r="6" spans="1:4" ht="24.75" x14ac:dyDescent="0.25">
      <c r="A6" s="170" t="s">
        <v>19</v>
      </c>
      <c r="B6" s="381" t="s">
        <v>242</v>
      </c>
      <c r="C6" s="348"/>
    </row>
    <row r="7" spans="1:4" x14ac:dyDescent="0.25">
      <c r="A7" s="170" t="s">
        <v>20</v>
      </c>
      <c r="B7" s="382" t="s">
        <v>495</v>
      </c>
      <c r="C7" s="348"/>
    </row>
    <row r="8" spans="1:4" ht="24.75" x14ac:dyDescent="0.25">
      <c r="A8" s="170" t="s">
        <v>21</v>
      </c>
      <c r="B8" s="382" t="s">
        <v>244</v>
      </c>
      <c r="C8" s="348"/>
    </row>
    <row r="9" spans="1:4" x14ac:dyDescent="0.25">
      <c r="A9" s="171" t="s">
        <v>22</v>
      </c>
      <c r="B9" s="382" t="s">
        <v>243</v>
      </c>
      <c r="C9" s="349">
        <v>710</v>
      </c>
    </row>
    <row r="10" spans="1:4" ht="15.75" thickBot="1" x14ac:dyDescent="0.3">
      <c r="A10" s="170" t="s">
        <v>23</v>
      </c>
      <c r="B10" s="383" t="s">
        <v>496</v>
      </c>
      <c r="C10" s="348"/>
    </row>
    <row r="11" spans="1:4" ht="15.75" thickBot="1" x14ac:dyDescent="0.3">
      <c r="A11" s="759" t="s">
        <v>192</v>
      </c>
      <c r="B11" s="760"/>
      <c r="C11" s="172">
        <f>SUM(C5:C10)</f>
        <v>262710</v>
      </c>
    </row>
    <row r="12" spans="1:4" ht="23.25" customHeight="1" x14ac:dyDescent="0.25">
      <c r="A12" s="761" t="s">
        <v>220</v>
      </c>
      <c r="B12" s="761"/>
      <c r="C12" s="761"/>
    </row>
  </sheetData>
  <mergeCells count="3">
    <mergeCell ref="A1:C1"/>
    <mergeCell ref="A11:B11"/>
    <mergeCell ref="A12:C12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4. melléklet a ...../2017. (....)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8"/>
  <sheetViews>
    <sheetView zoomScale="120" zoomScaleNormal="120" workbookViewId="0">
      <selection activeCell="C15" sqref="C15"/>
    </sheetView>
  </sheetViews>
  <sheetFormatPr defaultRowHeight="15" x14ac:dyDescent="0.25"/>
  <cols>
    <col min="1" max="1" width="5.6640625" style="139" customWidth="1"/>
    <col min="2" max="2" width="66.83203125" style="139" customWidth="1"/>
    <col min="3" max="3" width="27" style="139" customWidth="1"/>
    <col min="4" max="16384" width="9.33203125" style="139"/>
  </cols>
  <sheetData>
    <row r="1" spans="1:4" ht="33" customHeight="1" x14ac:dyDescent="0.25">
      <c r="A1" s="750" t="str">
        <f>+CONCATENATE("Bátaszék Város Önkormányzat ",CONCATENATE(LEFT(ÖSSZEFÜGGÉSEK!A5,4),". évi adósságot keletkeztető fejlesztési céljai"))</f>
        <v>Bátaszék Város Önkormányzat 2017. évi adósságot keletkeztető fejlesztési céljai</v>
      </c>
      <c r="B1" s="750"/>
      <c r="C1" s="750"/>
    </row>
    <row r="2" spans="1:4" ht="15.95" customHeight="1" thickBot="1" x14ac:dyDescent="0.3">
      <c r="A2" s="140"/>
      <c r="B2" s="140"/>
      <c r="C2" s="149"/>
      <c r="D2" s="146"/>
    </row>
    <row r="3" spans="1:4" ht="26.25" customHeight="1" thickBot="1" x14ac:dyDescent="0.3">
      <c r="A3" s="165" t="s">
        <v>16</v>
      </c>
      <c r="B3" s="166" t="s">
        <v>193</v>
      </c>
      <c r="C3" s="167" t="s">
        <v>218</v>
      </c>
    </row>
    <row r="4" spans="1:4" ht="15.75" thickBot="1" x14ac:dyDescent="0.3">
      <c r="A4" s="168"/>
      <c r="B4" s="511" t="s">
        <v>484</v>
      </c>
      <c r="C4" s="512" t="s">
        <v>485</v>
      </c>
    </row>
    <row r="5" spans="1:4" x14ac:dyDescent="0.25">
      <c r="A5" s="169" t="s">
        <v>18</v>
      </c>
      <c r="B5" s="176"/>
      <c r="C5" s="173"/>
    </row>
    <row r="6" spans="1:4" x14ac:dyDescent="0.25">
      <c r="A6" s="170" t="s">
        <v>19</v>
      </c>
      <c r="B6" s="177"/>
      <c r="C6" s="174"/>
    </row>
    <row r="7" spans="1:4" ht="15.75" thickBot="1" x14ac:dyDescent="0.3">
      <c r="A7" s="171" t="s">
        <v>20</v>
      </c>
      <c r="B7" s="178"/>
      <c r="C7" s="175"/>
    </row>
    <row r="8" spans="1:4" s="466" customFormat="1" ht="17.25" customHeight="1" thickBot="1" x14ac:dyDescent="0.25">
      <c r="A8" s="467" t="s">
        <v>21</v>
      </c>
      <c r="B8" s="121" t="s">
        <v>194</v>
      </c>
      <c r="C8" s="172">
        <f>SUM(C5:C7)</f>
        <v>0</v>
      </c>
    </row>
  </sheetData>
  <mergeCells count="1">
    <mergeCell ref="A1:C1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>&amp;R&amp;"Times New Roman CE,Félkövér dőlt"&amp;11 5. melléklet a ...../2017. (....)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22"/>
  <sheetViews>
    <sheetView zoomScaleNormal="100" workbookViewId="0">
      <selection activeCell="H4" sqref="H4:H14"/>
    </sheetView>
  </sheetViews>
  <sheetFormatPr defaultRowHeight="12.75" x14ac:dyDescent="0.2"/>
  <cols>
    <col min="1" max="1" width="47.1640625" style="36" customWidth="1"/>
    <col min="2" max="2" width="15.6640625" style="35" customWidth="1"/>
    <col min="3" max="3" width="16.33203125" style="35" customWidth="1"/>
    <col min="4" max="4" width="18" style="35" customWidth="1"/>
    <col min="5" max="5" width="16.6640625" style="35" customWidth="1"/>
    <col min="6" max="6" width="18.83203125" style="49" customWidth="1"/>
    <col min="7" max="8" width="12.83203125" style="35" customWidth="1"/>
    <col min="9" max="9" width="13.83203125" style="35" customWidth="1"/>
    <col min="10" max="16384" width="9.33203125" style="35"/>
  </cols>
  <sheetData>
    <row r="1" spans="1:6" ht="25.5" customHeight="1" x14ac:dyDescent="0.2">
      <c r="A1" s="762" t="s">
        <v>0</v>
      </c>
      <c r="B1" s="762"/>
      <c r="C1" s="762"/>
      <c r="D1" s="762"/>
      <c r="E1" s="762"/>
      <c r="F1" s="762"/>
    </row>
    <row r="2" spans="1:6" ht="22.5" customHeight="1" thickBot="1" x14ac:dyDescent="0.3">
      <c r="A2" s="181"/>
      <c r="B2" s="49"/>
      <c r="C2" s="49"/>
      <c r="D2" s="49"/>
      <c r="E2" s="49"/>
      <c r="F2" s="45">
        <f>'5.sz.mell.'!C2</f>
        <v>0</v>
      </c>
    </row>
    <row r="3" spans="1:6" s="38" customFormat="1" ht="44.25" customHeight="1" thickBot="1" x14ac:dyDescent="0.25">
      <c r="A3" s="182" t="s">
        <v>63</v>
      </c>
      <c r="B3" s="183" t="s">
        <v>64</v>
      </c>
      <c r="C3" s="183" t="s">
        <v>65</v>
      </c>
      <c r="D3" s="183" t="str">
        <f>+CONCATENATE("Felhasználás   ",LEFT(ÖSSZEFÜGGÉSEK!A5,4)-1,". XII. 31-ig")</f>
        <v>Felhasználás   2016. XII. 31-ig</v>
      </c>
      <c r="E3" s="183" t="str">
        <f>+'1.1.sz.mell.'!C3</f>
        <v>2017. évi előirányzat</v>
      </c>
      <c r="F3" s="46" t="str">
        <f>+CONCATENATE(LEFT(ÖSSZEFÜGGÉSEK!A5,4),". utáni szükséglet")</f>
        <v>2017. utáni szükséglet</v>
      </c>
    </row>
    <row r="4" spans="1:6" s="49" customFormat="1" ht="12" customHeight="1" thickBot="1" x14ac:dyDescent="0.25">
      <c r="A4" s="47" t="s">
        <v>484</v>
      </c>
      <c r="B4" s="48" t="s">
        <v>485</v>
      </c>
      <c r="C4" s="48" t="s">
        <v>486</v>
      </c>
      <c r="D4" s="48" t="s">
        <v>488</v>
      </c>
      <c r="E4" s="48" t="s">
        <v>487</v>
      </c>
      <c r="F4" s="514" t="s">
        <v>551</v>
      </c>
    </row>
    <row r="5" spans="1:6" ht="15.95" customHeight="1" x14ac:dyDescent="0.25">
      <c r="A5" s="697" t="s">
        <v>762</v>
      </c>
      <c r="B5" s="696">
        <v>6000</v>
      </c>
      <c r="C5" s="698" t="s">
        <v>761</v>
      </c>
      <c r="D5" s="696"/>
      <c r="E5" s="696">
        <v>6000</v>
      </c>
      <c r="F5" s="699">
        <f t="shared" ref="F5:F21" si="0">B5-D5-E5</f>
        <v>0</v>
      </c>
    </row>
    <row r="6" spans="1:6" ht="15.95" customHeight="1" x14ac:dyDescent="0.25">
      <c r="A6" s="720" t="s">
        <v>764</v>
      </c>
      <c r="B6" s="696">
        <v>0</v>
      </c>
      <c r="C6" s="698" t="s">
        <v>761</v>
      </c>
      <c r="D6" s="696"/>
      <c r="E6" s="696">
        <v>0</v>
      </c>
      <c r="F6" s="699">
        <f t="shared" si="0"/>
        <v>0</v>
      </c>
    </row>
    <row r="7" spans="1:6" ht="15.95" customHeight="1" x14ac:dyDescent="0.25">
      <c r="A7" s="720" t="s">
        <v>767</v>
      </c>
      <c r="B7" s="696">
        <v>500</v>
      </c>
      <c r="C7" s="698" t="s">
        <v>761</v>
      </c>
      <c r="D7" s="696"/>
      <c r="E7" s="696">
        <v>500</v>
      </c>
      <c r="F7" s="699">
        <f t="shared" si="0"/>
        <v>0</v>
      </c>
    </row>
    <row r="8" spans="1:6" ht="15.95" customHeight="1" x14ac:dyDescent="0.25">
      <c r="A8" s="721" t="s">
        <v>773</v>
      </c>
      <c r="B8" s="696">
        <v>1000</v>
      </c>
      <c r="C8" s="698" t="s">
        <v>761</v>
      </c>
      <c r="D8" s="696"/>
      <c r="E8" s="696">
        <v>1000</v>
      </c>
      <c r="F8" s="699">
        <f t="shared" si="0"/>
        <v>0</v>
      </c>
    </row>
    <row r="9" spans="1:6" ht="15.95" customHeight="1" x14ac:dyDescent="0.2">
      <c r="A9" s="722" t="s">
        <v>774</v>
      </c>
      <c r="B9" s="696">
        <v>10000</v>
      </c>
      <c r="C9" s="698" t="s">
        <v>775</v>
      </c>
      <c r="D9" s="696"/>
      <c r="E9" s="696">
        <v>10000</v>
      </c>
      <c r="F9" s="699">
        <f t="shared" si="0"/>
        <v>0</v>
      </c>
    </row>
    <row r="10" spans="1:6" ht="15.95" customHeight="1" x14ac:dyDescent="0.2">
      <c r="A10" s="701" t="s">
        <v>776</v>
      </c>
      <c r="B10" s="696">
        <v>12000</v>
      </c>
      <c r="C10" s="698" t="s">
        <v>761</v>
      </c>
      <c r="D10" s="696"/>
      <c r="E10" s="696">
        <v>12000</v>
      </c>
      <c r="F10" s="699">
        <f t="shared" si="0"/>
        <v>0</v>
      </c>
    </row>
    <row r="11" spans="1:6" ht="15.95" customHeight="1" x14ac:dyDescent="0.2">
      <c r="A11" s="700" t="s">
        <v>777</v>
      </c>
      <c r="B11" s="696">
        <v>20000</v>
      </c>
      <c r="C11" s="698" t="s">
        <v>761</v>
      </c>
      <c r="D11" s="696"/>
      <c r="E11" s="696">
        <v>20000</v>
      </c>
      <c r="F11" s="699">
        <f t="shared" si="0"/>
        <v>0</v>
      </c>
    </row>
    <row r="12" spans="1:6" ht="15.95" customHeight="1" x14ac:dyDescent="0.2">
      <c r="A12" s="700" t="s">
        <v>792</v>
      </c>
      <c r="B12" s="696">
        <v>1000</v>
      </c>
      <c r="C12" s="698" t="s">
        <v>761</v>
      </c>
      <c r="D12" s="696"/>
      <c r="E12" s="696">
        <v>1000</v>
      </c>
      <c r="F12" s="699">
        <f t="shared" si="0"/>
        <v>0</v>
      </c>
    </row>
    <row r="13" spans="1:6" ht="15.95" customHeight="1" x14ac:dyDescent="0.2">
      <c r="A13" s="700" t="s">
        <v>821</v>
      </c>
      <c r="B13" s="696">
        <v>470</v>
      </c>
      <c r="C13" s="698" t="s">
        <v>761</v>
      </c>
      <c r="D13" s="696"/>
      <c r="E13" s="696">
        <v>470</v>
      </c>
      <c r="F13" s="699">
        <f t="shared" si="0"/>
        <v>0</v>
      </c>
    </row>
    <row r="14" spans="1:6" ht="30" x14ac:dyDescent="0.2">
      <c r="A14" s="700" t="s">
        <v>822</v>
      </c>
      <c r="B14" s="696">
        <v>1288</v>
      </c>
      <c r="C14" s="698" t="s">
        <v>761</v>
      </c>
      <c r="D14" s="696"/>
      <c r="E14" s="696">
        <v>1288</v>
      </c>
      <c r="F14" s="699">
        <f t="shared" si="0"/>
        <v>0</v>
      </c>
    </row>
    <row r="15" spans="1:6" ht="30" x14ac:dyDescent="0.2">
      <c r="A15" s="700" t="s">
        <v>823</v>
      </c>
      <c r="B15" s="696">
        <v>1185</v>
      </c>
      <c r="C15" s="698" t="s">
        <v>761</v>
      </c>
      <c r="D15" s="696"/>
      <c r="E15" s="696">
        <v>1185</v>
      </c>
      <c r="F15" s="699">
        <f t="shared" si="0"/>
        <v>0</v>
      </c>
    </row>
    <row r="16" spans="1:6" ht="30" x14ac:dyDescent="0.2">
      <c r="A16" s="700" t="s">
        <v>828</v>
      </c>
      <c r="B16" s="696">
        <v>660</v>
      </c>
      <c r="C16" s="698" t="s">
        <v>761</v>
      </c>
      <c r="D16" s="696"/>
      <c r="E16" s="696">
        <v>660</v>
      </c>
      <c r="F16" s="699">
        <f t="shared" si="0"/>
        <v>0</v>
      </c>
    </row>
    <row r="17" spans="1:6" ht="15" x14ac:dyDescent="0.2">
      <c r="A17" s="700" t="s">
        <v>836</v>
      </c>
      <c r="B17" s="696">
        <v>1000</v>
      </c>
      <c r="C17" s="698" t="s">
        <v>761</v>
      </c>
      <c r="D17" s="696"/>
      <c r="E17" s="696">
        <v>1000</v>
      </c>
      <c r="F17" s="699">
        <f t="shared" si="0"/>
        <v>0</v>
      </c>
    </row>
    <row r="18" spans="1:6" ht="30" x14ac:dyDescent="0.2">
      <c r="A18" s="700" t="s">
        <v>829</v>
      </c>
      <c r="B18" s="696">
        <v>381</v>
      </c>
      <c r="C18" s="698" t="s">
        <v>761</v>
      </c>
      <c r="D18" s="696"/>
      <c r="E18" s="696">
        <v>381</v>
      </c>
      <c r="F18" s="699">
        <f t="shared" si="0"/>
        <v>0</v>
      </c>
    </row>
    <row r="19" spans="1:6" ht="30" x14ac:dyDescent="0.2">
      <c r="A19" s="700" t="s">
        <v>830</v>
      </c>
      <c r="B19" s="696">
        <v>635</v>
      </c>
      <c r="C19" s="698" t="s">
        <v>761</v>
      </c>
      <c r="D19" s="696"/>
      <c r="E19" s="696">
        <v>635</v>
      </c>
      <c r="F19" s="699">
        <f t="shared" si="0"/>
        <v>0</v>
      </c>
    </row>
    <row r="20" spans="1:6" ht="30" x14ac:dyDescent="0.2">
      <c r="A20" s="700" t="s">
        <v>831</v>
      </c>
      <c r="B20" s="696">
        <v>508</v>
      </c>
      <c r="C20" s="698" t="s">
        <v>761</v>
      </c>
      <c r="D20" s="696"/>
      <c r="E20" s="696">
        <v>508</v>
      </c>
      <c r="F20" s="699">
        <f t="shared" si="0"/>
        <v>0</v>
      </c>
    </row>
    <row r="21" spans="1:6" ht="15.95" customHeight="1" thickBot="1" x14ac:dyDescent="0.25">
      <c r="A21" s="702"/>
      <c r="B21" s="703"/>
      <c r="C21" s="704"/>
      <c r="D21" s="703"/>
      <c r="E21" s="703"/>
      <c r="F21" s="705">
        <f t="shared" si="0"/>
        <v>0</v>
      </c>
    </row>
    <row r="22" spans="1:6" s="51" customFormat="1" ht="18" customHeight="1" thickBot="1" x14ac:dyDescent="0.25">
      <c r="A22" s="706" t="s">
        <v>62</v>
      </c>
      <c r="B22" s="707">
        <f>SUM(B5:B21)</f>
        <v>56627</v>
      </c>
      <c r="C22" s="708"/>
      <c r="D22" s="707">
        <f>SUM(D5:D21)</f>
        <v>0</v>
      </c>
      <c r="E22" s="707">
        <f>SUM(E5:E21)</f>
        <v>56627</v>
      </c>
      <c r="F22" s="709">
        <f>SUM(F5:F21)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71" orientation="portrait" horizontalDpi="300" verticalDpi="300" r:id="rId1"/>
  <headerFooter alignWithMargins="0">
    <oddHeader>&amp;R&amp;"Times New Roman CE,Félkövér dőlt"&amp;11 6. melléklet a ……/2017. (….)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27</vt:i4>
      </vt:variant>
      <vt:variant>
        <vt:lpstr>Névvel ellátott tartományok</vt:lpstr>
      </vt:variant>
      <vt:variant>
        <vt:i4>11</vt:i4>
      </vt:variant>
    </vt:vector>
  </HeadingPairs>
  <TitlesOfParts>
    <vt:vector size="38" baseType="lpstr">
      <vt:lpstr>ÖSSZEFÜGGÉSEK</vt:lpstr>
      <vt:lpstr>1.1.sz.mell.</vt:lpstr>
      <vt:lpstr>2.1.sz.mell  </vt:lpstr>
      <vt:lpstr>2.2.sz.mell  </vt:lpstr>
      <vt:lpstr>ELLENŐRZÉS-1.sz.2.a.sz.2.b.sz.</vt:lpstr>
      <vt:lpstr>3.sz.mell.  </vt:lpstr>
      <vt:lpstr>4.sz.mell.</vt:lpstr>
      <vt:lpstr>5.sz.mell.</vt:lpstr>
      <vt:lpstr>6.sz.mell.</vt:lpstr>
      <vt:lpstr>7.sz.mell.</vt:lpstr>
      <vt:lpstr>8. sz. mell. </vt:lpstr>
      <vt:lpstr>9.1. sz. mell</vt:lpstr>
      <vt:lpstr>9.2. sz. mell</vt:lpstr>
      <vt:lpstr>9.3. sz. mell</vt:lpstr>
      <vt:lpstr>10.sz.mell</vt:lpstr>
      <vt:lpstr>1. sz tájékoztató t.</vt:lpstr>
      <vt:lpstr>2. sz tájékoztató t</vt:lpstr>
      <vt:lpstr>3. sz tájékoztató t.</vt:lpstr>
      <vt:lpstr>4.sz tájékoztató t.</vt:lpstr>
      <vt:lpstr>5.sz tájékoztató t.</vt:lpstr>
      <vt:lpstr>6.sz tájékoztató t.</vt:lpstr>
      <vt:lpstr>7. sz tájékoztató t.</vt:lpstr>
      <vt:lpstr>8._sz_tájékoztato</vt:lpstr>
      <vt:lpstr>9_sz_tájékoztato</vt:lpstr>
      <vt:lpstr>10_sz_tájékoztato</vt:lpstr>
      <vt:lpstr>Munka1</vt:lpstr>
      <vt:lpstr>Munka2</vt:lpstr>
      <vt:lpstr>'6.sz tájékoztató t.'!Nyomtatási_cím</vt:lpstr>
      <vt:lpstr>'8._sz_tájékoztato'!Nyomtatási_cím</vt:lpstr>
      <vt:lpstr>'9.1. sz. mell'!Nyomtatási_cím</vt:lpstr>
      <vt:lpstr>'9.2. sz. mell'!Nyomtatási_cím</vt:lpstr>
      <vt:lpstr>'9.3. sz. mell'!Nyomtatási_cím</vt:lpstr>
      <vt:lpstr>'1. sz tájékoztató t.'!Nyomtatási_terület</vt:lpstr>
      <vt:lpstr>'1.1.sz.mell.'!Nyomtatási_terület</vt:lpstr>
      <vt:lpstr>'10_sz_tájékoztato'!Nyomtatási_terület</vt:lpstr>
      <vt:lpstr>'6.sz tájékoztató t.'!Nyomtatási_terület</vt:lpstr>
      <vt:lpstr>'7. sz tájékoztató t.'!Nyomtatási_terület</vt:lpstr>
      <vt:lpstr>'8._sz_tájékoztato'!Nyomtatási_terület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Pénzügy1</cp:lastModifiedBy>
  <cp:lastPrinted>2017-02-13T07:26:30Z</cp:lastPrinted>
  <dcterms:created xsi:type="dcterms:W3CDTF">1999-10-30T10:30:45Z</dcterms:created>
  <dcterms:modified xsi:type="dcterms:W3CDTF">2017-02-13T08:45:50Z</dcterms:modified>
</cp:coreProperties>
</file>