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2. sz. mell" sheetId="12" r:id="rId12"/>
    <sheet name="5.3. sz. mell" sheetId="13" r:id="rId13"/>
    <sheet name="5.4. sz. mell " sheetId="14" r:id="rId14"/>
    <sheet name="Munka1" sheetId="15" r:id="rId15"/>
    <sheet name="Munka2" sheetId="16" r:id="rId16"/>
  </sheets>
  <definedNames>
    <definedName name="_xlfn.IFERROR" hidden="1">#NAME?</definedName>
    <definedName name="_xlnm.Print_Titles" localSheetId="10">'5.1. sz. mell'!$1:$6</definedName>
    <definedName name="_xlnm.Print_Titles" localSheetId="11">'5.2. sz. mell'!$1:$6</definedName>
    <definedName name="_xlnm.Print_Titles" localSheetId="12">'5.3. sz. mell'!$1:$6</definedName>
    <definedName name="_xlnm.Print_Titles" localSheetId="13">'5.4. sz. mell '!$1:$6</definedName>
    <definedName name="_xlnm.Print_Area" localSheetId="1">'1.1.sz.mell.'!$A$1:$F$161</definedName>
    <definedName name="_xlnm.Print_Area" localSheetId="2">'1.2.sz.mell.'!$A$1:$F$160</definedName>
    <definedName name="_xlnm.Print_Area" localSheetId="3">'1.3.sz.mell.'!$A$1:$F$160</definedName>
    <definedName name="_xlnm.Print_Area" localSheetId="4">'1.4.sz.mell.'!$A$1:$F$160</definedName>
    <definedName name="_xlnm.Print_Area" localSheetId="10">'5.1. sz. mell'!$A$1:$F$158</definedName>
  </definedNames>
  <calcPr fullCalcOnLoad="1"/>
</workbook>
</file>

<file path=xl/sharedStrings.xml><?xml version="1.0" encoding="utf-8"?>
<sst xmlns="http://schemas.openxmlformats.org/spreadsheetml/2006/main" count="2360" uniqueCount="555">
  <si>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</si>
  <si>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</si>
  <si>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</si>
  <si>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</si>
  <si>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</si>
  <si>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</si>
  <si>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</si>
  <si>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</si>
  <si>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</si>
  <si>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</si>
  <si>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</si>
  <si>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</si>
  <si>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</si>
  <si>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</si>
  <si>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</si>
  <si>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</si>
  <si>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</si>
  <si>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</si>
  <si>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</si>
  <si>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</si>
  <si>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</si>
  <si>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</si>
  <si>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</si>
  <si>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</si>
  <si>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</si>
  <si>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</si>
  <si>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</si>
  <si>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</si>
  <si>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</si>
  <si>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</si>
  <si>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</si>
  <si>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</si>
  <si>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</si>
  <si>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</si>
  <si>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</si>
  <si>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</si>
  <si>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</si>
  <si>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</si>
  <si>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</si>
  <si>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</si>
  <si>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</si>
  <si>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</si>
  <si>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</si>
  <si>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</si>
  <si>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</si>
  <si>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</si>
  <si>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</si>
  <si>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</si>
  <si>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</si>
  <si>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</si>
  <si>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</si>
  <si>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</si>
  <si>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</si>
  <si>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</si>
  <si>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</si>
  <si>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</si>
  <si>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</si>
  <si>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</si>
  <si>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</si>
  <si>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</si>
  <si>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</si>
  <si>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</si>
  <si>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</si>
  <si>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</si>
  <si>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</si>
  <si>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</si>
  <si>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</si>
  <si>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</si>
  <si>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</si>
  <si>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</si>
  <si>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</si>
  <si>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</si>
  <si>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</si>
  <si>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</si>
  <si>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</si>
  <si>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</si>
  <si>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</si>
  <si>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</si>
  <si>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</si>
  <si>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</si>
  <si>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</si>
  <si>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</si>
  <si>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</si>
  <si>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</si>
  <si>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</si>
  <si>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</si>
  <si>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</si>
  <si>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</si>
  <si>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</si>
  <si>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</si>
  <si>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</si>
  <si>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</si>
  <si>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</si>
  <si>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</si>
  <si>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</si>
  <si>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</si>
  <si>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</si>
  <si>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</si>
  <si>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</si>
  <si>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</si>
  <si>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</si>
  <si>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</si>
  <si>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</si>
  <si>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</si>
  <si>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</si>
  <si>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</si>
  <si>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</si>
  <si>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</si>
  <si>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</si>
  <si>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</si>
  <si>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</si>
  <si>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</si>
  <si>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</si>
  <si>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</si>
  <si>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</si>
  <si>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</si>
  <si>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</si>
  <si>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</si>
  <si>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</si>
  <si>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</si>
  <si>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</si>
  <si>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</si>
  <si>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</si>
  <si>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</si>
  <si>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</si>
  <si>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</si>
  <si>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</si>
  <si>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</si>
  <si>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</si>
  <si>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</si>
  <si>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</si>
  <si>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</si>
  <si>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</si>
  <si>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</si>
  <si>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</si>
  <si>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</si>
  <si>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</si>
  <si>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</si>
  <si>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</si>
  <si>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</si>
  <si>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</si>
  <si>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</si>
  <si>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</si>
  <si>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</si>
  <si>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</si>
  <si>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</si>
  <si>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</si>
  <si>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</si>
  <si>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</si>
  <si>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</si>
  <si>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</si>
  <si>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</si>
  <si>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</si>
  <si>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</si>
  <si>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</si>
  <si>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</si>
  <si>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</si>
  <si>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</si>
  <si>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</si>
  <si>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</si>
  <si>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</si>
  <si>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</si>
  <si>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</si>
  <si>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</si>
  <si>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</si>
  <si>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</si>
  <si>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</si>
  <si>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</si>
  <si>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</si>
  <si>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</si>
  <si>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</si>
  <si>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</si>
  <si>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</si>
  <si>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</si>
  <si>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</si>
  <si>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</si>
  <si>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</si>
  <si>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</si>
  <si>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</si>
  <si>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</si>
  <si>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</si>
  <si>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</si>
  <si>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</si>
  <si>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</si>
  <si>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</si>
  <si>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</si>
  <si>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</si>
  <si>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</si>
  <si>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</si>
  <si>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</si>
  <si>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</si>
  <si>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</si>
  <si>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</si>
  <si>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</si>
  <si>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</si>
  <si>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</si>
  <si>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</si>
  <si>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</si>
  <si>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</si>
  <si>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</si>
  <si>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</si>
  <si>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</si>
  <si>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</si>
  <si>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</si>
  <si>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</si>
  <si>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</si>
  <si>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</si>
  <si>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</si>
  <si>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</si>
  <si>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</si>
  <si>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</si>
  <si>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</si>
  <si>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</si>
  <si>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</si>
  <si>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</si>
  <si>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</si>
  <si>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</si>
  <si>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</si>
  <si>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</si>
  <si>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</si>
  <si>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</si>
  <si>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</si>
  <si>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</si>
  <si>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</si>
  <si>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</si>
  <si>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</si>
  <si>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</si>
  <si>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</si>
  <si>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</si>
  <si>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</si>
  <si>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</si>
  <si>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</si>
  <si>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</si>
  <si>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</si>
  <si>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</si>
  <si>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</si>
  <si>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</si>
  <si>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</si>
  <si>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</si>
  <si>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</si>
  <si>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</si>
  <si>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</si>
  <si>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</si>
  <si>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</si>
  <si>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</si>
  <si>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</si>
  <si>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</si>
  <si>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</si>
  <si>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</si>
  <si>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</si>
  <si>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</si>
  <si>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</si>
  <si>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</si>
  <si>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</si>
  <si>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</si>
  <si>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</si>
  <si>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</si>
  <si>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</si>
  <si>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</si>
  <si>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</si>
  <si>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</si>
  <si>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</si>
  <si>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</si>
  <si>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</si>
  <si>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</si>
  <si>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</si>
  <si>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</si>
  <si>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</si>
  <si>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</si>
  <si>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</si>
  <si>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</si>
  <si>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</si>
  <si>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</si>
  <si>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</si>
  <si>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</si>
  <si>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</si>
  <si>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</si>
  <si>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</si>
  <si>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</si>
  <si>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</si>
  <si>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</si>
  <si>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</si>
  <si>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</si>
  <si>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</si>
  <si>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</si>
  <si>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</si>
  <si>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</si>
  <si>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</si>
  <si>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</si>
  <si>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</si>
  <si>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</si>
  <si>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</si>
  <si>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</si>
  <si>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</si>
  <si>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</si>
  <si>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</si>
  <si>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</si>
  <si>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</si>
  <si>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</si>
  <si>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</si>
  <si>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</si>
  <si>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</si>
  <si>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</si>
  <si>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</si>
  <si>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</si>
  <si>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</si>
  <si>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</si>
  <si>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</si>
  <si>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</si>
  <si>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</si>
  <si>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</si>
  <si>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</si>
  <si>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</si>
  <si>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</si>
  <si>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</si>
  <si>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</si>
  <si>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</si>
  <si>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</si>
  <si>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</si>
  <si>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</si>
  <si>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</si>
  <si>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</si>
  <si>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</si>
  <si>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</si>
  <si>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</si>
  <si>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</si>
  <si>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</si>
  <si>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</si>
  <si>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</si>
  <si>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</si>
  <si>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</si>
  <si>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</si>
  <si>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</si>
  <si>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</si>
  <si>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</si>
  <si>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</si>
  <si>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</si>
  <si>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</si>
  <si>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</si>
  <si>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</si>
  <si>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</si>
  <si>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</si>
  <si>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</si>
  <si>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</si>
  <si>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</si>
  <si>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</si>
  <si>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</si>
  <si>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</si>
  <si>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</si>
  <si>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</si>
  <si>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</si>
  <si>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</si>
  <si>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</si>
  <si>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</si>
  <si>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</si>
  <si>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</si>
  <si>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</si>
  <si>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</si>
  <si>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</si>
  <si>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</si>
  <si>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</si>
  <si>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</si>
  <si>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</si>
  <si>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</si>
  <si>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</si>
  <si>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</si>
  <si>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</si>
  <si>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</si>
  <si>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</si>
  <si>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</si>
  <si>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</si>
  <si>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</si>
  <si>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</si>
  <si>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</si>
  <si>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</si>
  <si>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</si>
  <si>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</si>
  <si>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</si>
  <si>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</si>
  <si>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</si>
  <si>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</si>
  <si>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</si>
  <si>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</si>
  <si>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</si>
  <si>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</si>
  <si>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</si>
  <si>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</si>
  <si>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</si>
  <si>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</si>
  <si>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</si>
  <si>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</si>
  <si>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</si>
  <si>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</si>
  <si>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</si>
  <si>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</si>
  <si>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</si>
  <si>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</si>
  <si>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</si>
  <si>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</si>
  <si>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</si>
  <si>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</si>
  <si>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</si>
  <si>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</si>
  <si>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</si>
  <si>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</si>
  <si>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</si>
  <si>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</si>
  <si>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</si>
  <si>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</si>
  <si>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</si>
  <si>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</si>
  <si>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</si>
  <si>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</si>
  <si>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</si>
  <si>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</si>
  <si>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</si>
  <si>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</si>
  <si>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</si>
  <si>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</si>
  <si>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</si>
  <si>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</si>
  <si>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</si>
  <si>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</si>
  <si>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</si>
  <si>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</si>
  <si>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</si>
  <si>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</si>
  <si>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</si>
  <si>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</si>
  <si>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</si>
  <si>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</si>
  <si>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</si>
  <si>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</si>
  <si>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</si>
  <si>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</si>
  <si>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</si>
  <si>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</si>
  <si>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</si>
  <si>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</si>
  <si>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</si>
  <si>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</si>
  <si>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</si>
  <si>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</si>
  <si>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</si>
  <si>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</si>
  <si>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</si>
  <si>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</si>
  <si>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</si>
  <si>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</si>
  <si>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</si>
  <si>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</si>
  <si>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</si>
  <si>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</si>
  <si>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</si>
  <si>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</si>
  <si>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</si>
  <si>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</si>
  <si>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</si>
  <si>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</si>
  <si>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</si>
  <si>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</si>
  <si>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</si>
  <si>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</si>
  <si>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</si>
  <si>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</si>
  <si>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</si>
  <si>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</si>
  <si>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</si>
  <si>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</si>
  <si>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</si>
  <si>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</si>
  <si>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</si>
  <si>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</si>
  <si>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</si>
  <si>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</si>
  <si>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</si>
  <si>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</si>
  <si>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</si>
  <si>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</si>
  <si>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5.4. melléklet</t>
  </si>
  <si>
    <t>Kiemelt előirányzat, előirányzat megnevezése</t>
  </si>
  <si>
    <t>Magánszemélyek kommunális adója</t>
  </si>
  <si>
    <t>Céltartalékok</t>
  </si>
  <si>
    <t>Településfejlesztési stratégia</t>
  </si>
  <si>
    <t>Térfigyelő kamerák</t>
  </si>
  <si>
    <t>Kutyakennel</t>
  </si>
  <si>
    <t>Bonyhádi úti ipari park tervezés</t>
  </si>
  <si>
    <t>Budai u. 56-58. önkormányzati lakások előtető</t>
  </si>
  <si>
    <t>Sportpálya eszközbeszerzés</t>
  </si>
  <si>
    <t>Helyi építési szabályzat tervmódosítás</t>
  </si>
  <si>
    <t>Mozi tér csapadékvízelvezetés tervek</t>
  </si>
  <si>
    <t>Az év FÁJA 2016 tábla</t>
  </si>
  <si>
    <t>Karácsonyi világítás fejlesztése</t>
  </si>
  <si>
    <t>Temetői fejlesztések</t>
  </si>
  <si>
    <t>Informatikai fejlesztések</t>
  </si>
  <si>
    <t>ERÖV vízmű beruházások</t>
  </si>
  <si>
    <t>Településszerk.terv és módosítása   2,15,16/2016. Ö.H,</t>
  </si>
  <si>
    <t>Általános Iskola eszközbeszerzések</t>
  </si>
  <si>
    <t>Gimnázium eszközbeszerzések</t>
  </si>
  <si>
    <t>Önkormányzati eszközök beszerzése</t>
  </si>
  <si>
    <t>KÖH informatika eszközbeszerzés</t>
  </si>
  <si>
    <t>KÖH egyéb gép berendezés eszközök</t>
  </si>
  <si>
    <t>KÖH Alsónána eszközbeszerzés</t>
  </si>
  <si>
    <t>KÖH Alsónyék eszközbeszerzés</t>
  </si>
  <si>
    <t>Könyvtár informatikai eszközbeszerzés</t>
  </si>
  <si>
    <t>Könyvtár egyéb eszközbeszerzés</t>
  </si>
  <si>
    <t>Könyvtár egyéb gép berendezés eszközbeszerzés</t>
  </si>
  <si>
    <t>Művelődési ház informatikai eszközbeszerzés</t>
  </si>
  <si>
    <t>Művelődési Ház egyéb gép berendezés eszközbeszerzés hangosítás</t>
  </si>
  <si>
    <t>2016</t>
  </si>
  <si>
    <t>Városháza épület fűtéskorszerűsítés</t>
  </si>
  <si>
    <t>Budai u. 56-58. önkormányzati lakások felújítása</t>
  </si>
  <si>
    <t>Általános Iskola felújítás</t>
  </si>
  <si>
    <t>Budai u. 61 fűtéskorszerűsítés</t>
  </si>
  <si>
    <t>Járdafelújítások kiadásai</t>
  </si>
  <si>
    <t>Gimnázium felújítás</t>
  </si>
  <si>
    <t>Gondozási Központ tűzfal felújítás IK</t>
  </si>
  <si>
    <t>Könyvtár épület és udvar felújítása</t>
  </si>
  <si>
    <t>Városháza épületfelújítása</t>
  </si>
  <si>
    <t>I. világháborús emlékmű felújítása</t>
  </si>
  <si>
    <t>Bátaszéki Közös Önkormányzati Hivatal</t>
  </si>
  <si>
    <t>Petőfi Sándor Művelődési Ház</t>
  </si>
  <si>
    <t>Keresztély Gyula Városi Könyvtár</t>
  </si>
  <si>
    <t xml:space="preserve"> </t>
  </si>
  <si>
    <t>37/2016. Ö.H. Orbán kápolnához vezető út megvásárlása általános tartalékból</t>
  </si>
  <si>
    <t>43/2016.Ö.H. Közfoglalkoztatási program 85% támogatással, önerő céltartalékból</t>
  </si>
  <si>
    <t>49/2016.Ö.H. Védőszőnyeg Városi Sportcsarnokba általános tartalékból</t>
  </si>
  <si>
    <t>115/2016. Ö.H. Trianoni Emlékművet körülvevő térburkolat kiépítése általános tartalékból</t>
  </si>
  <si>
    <t>Városi Könyvtár érdekeltségnövelő támogatás eszközbeszerzése</t>
  </si>
  <si>
    <t>2016.évi módosított előirányzat</t>
  </si>
  <si>
    <t>F=D±E</t>
  </si>
  <si>
    <t>Módosított előirányzat</t>
  </si>
  <si>
    <t>I</t>
  </si>
  <si>
    <t>J</t>
  </si>
  <si>
    <t>K=I±J</t>
  </si>
  <si>
    <t>145/2016 ÖH. Városfejlesztési feladatok buszöböl, parkolósáv</t>
  </si>
  <si>
    <t>147/2016 ÖH. Kövesd fejlesztési céltartalék feloldása buszmegálló</t>
  </si>
  <si>
    <t>147/2016 ÖH. Lajvér fejlesztési céltartalék feloldása árokburkolás</t>
  </si>
  <si>
    <t>128/2016 ÖH. Gárdonyi u.1 lakásfelújítás és karbantartás</t>
  </si>
  <si>
    <t>147/2016 ÖH. Kövesd fejlesztési céltartalék feloldása járda</t>
  </si>
  <si>
    <t>147/2016 ÖH. Lajvér fejlesztési céltartalék feloldása buszmegálló</t>
  </si>
  <si>
    <t>145/2016 ÖH. Városfejlesztési feladatok járda, út</t>
  </si>
  <si>
    <t>190/2016 ÖH. Köznevelési Intézmények felújítása</t>
  </si>
  <si>
    <r>
      <t>3.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</si>
  <si>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3.módosítás 
(±)</t>
  </si>
  <si>
    <t>3. sz. módosítás 
(±)</t>
  </si>
  <si>
    <t>3. módosítás 
(±)</t>
  </si>
  <si>
    <t xml:space="preserve"> 3. módosítás 
(±)</t>
  </si>
  <si>
    <t>3.  módosítás 
(±)</t>
  </si>
  <si>
    <t>2016. évi 3. módosítás után</t>
  </si>
  <si>
    <t>201/2016 ÖH. Büntetés végrehajtási intézet megvalósításához Telek,építmény vásárlás</t>
  </si>
  <si>
    <t>255/2016 ÖH. Fogászati kezelőegység és szék megvásárlása II. fogorvosi körzet működtetése érdekében</t>
  </si>
  <si>
    <t>261/2016. ÖH. Hunyadi u.26-40 és Béke sor 12 padkarendezés fejlesztési céltartalék felszabadítása</t>
  </si>
  <si>
    <t>263/2016. ÖH. Betonutak felújítása fejlesztési céltartalék felszabadítása</t>
  </si>
  <si>
    <t>262/2016 ÖH.Olimpia utca és Orbán utca padkarendezés fejlesztési céltartalék felszabadítása és ált.tartalékból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</si>
</sst>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i/>
      <sz val="10"/>
      <color indexed="10"/>
      <name val="Times New Roman CE"/>
      <family val="0"/>
    </font>
    <font>
      <i/>
      <sz val="8"/>
      <color indexed="10"/>
      <name val="Calibri"/>
      <family val="2"/>
    </font>
    <font>
      <i/>
      <sz val="8"/>
      <color indexed="10"/>
      <name val="Times New Roman CE"/>
      <family val="1"/>
    </font>
    <font>
      <i/>
      <sz val="9"/>
      <color indexed="10"/>
      <name val="Times New Roman CE"/>
      <family val="1"/>
    </font>
    <font>
      <sz val="8"/>
      <color indexed="10"/>
      <name val="Times New Roman CE"/>
      <family val="1"/>
    </font>
    <font>
      <i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i/>
      <sz val="10"/>
      <color rgb="FFFF0000"/>
      <name val="Times New Roman CE"/>
      <family val="0"/>
    </font>
    <font>
      <i/>
      <sz val="8"/>
      <color rgb="FFFF0000"/>
      <name val="Calibri"/>
      <family val="2"/>
    </font>
    <font>
      <i/>
      <sz val="8"/>
      <color rgb="FFFF0000"/>
      <name val="Times New Roman CE"/>
      <family val="1"/>
    </font>
    <font>
      <i/>
      <sz val="9"/>
      <color rgb="FFFF0000"/>
      <name val="Times New Roman CE"/>
      <family val="1"/>
    </font>
    <font>
      <sz val="8"/>
      <color rgb="FFFF0000"/>
      <name val="Times New Roman CE"/>
      <family val="1"/>
    </font>
    <font>
      <i/>
      <sz val="9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31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172" fontId="11" fillId="0" borderId="30" xfId="0" applyNumberFormat="1" applyFont="1" applyFill="1" applyBorder="1" applyAlignment="1" applyProtection="1">
      <alignment vertical="center" wrapText="1"/>
      <protection/>
    </xf>
    <xf numFmtId="172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33" borderId="23" xfId="0" applyNumberFormat="1" applyFont="1" applyFill="1" applyBorder="1" applyAlignment="1" applyProtection="1">
      <alignment vertical="center" wrapText="1"/>
      <protection/>
    </xf>
    <xf numFmtId="172" fontId="6" fillId="33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38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2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72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6" xfId="0" applyNumberFormat="1" applyFont="1" applyBorder="1" applyAlignment="1" applyProtection="1">
      <alignment horizontal="right" vertical="center" wrapText="1" indent="1"/>
      <protection/>
    </xf>
    <xf numFmtId="172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72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72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6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72" fontId="12" fillId="0" borderId="26" xfId="0" applyNumberFormat="1" applyFont="1" applyBorder="1" applyAlignment="1">
      <alignment horizontal="center" vertical="center" wrapText="1"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1" fillId="34" borderId="17" xfId="0" applyNumberFormat="1" applyFont="1" applyFill="1" applyBorder="1" applyAlignment="1" applyProtection="1">
      <alignment vertical="center" wrapText="1"/>
      <protection locked="0"/>
    </xf>
    <xf numFmtId="172" fontId="11" fillId="34" borderId="11" xfId="0" applyNumberFormat="1" applyFont="1" applyFill="1" applyBorder="1" applyAlignment="1" applyProtection="1">
      <alignment vertical="center" wrapTex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11" xfId="0" applyNumberFormat="1" applyFont="1" applyBorder="1" applyAlignment="1" applyProtection="1">
      <alignment/>
      <protection/>
    </xf>
    <xf numFmtId="172" fontId="78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right"/>
      <protection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50" xfId="60" applyFont="1" applyFill="1" applyBorder="1" applyAlignment="1" applyProtection="1">
      <alignment horizontal="left" vertical="center" wrapText="1" indent="1"/>
      <protection/>
    </xf>
    <xf numFmtId="0" fontId="17" fillId="0" borderId="50" xfId="0" applyFont="1" applyBorder="1" applyAlignment="1" applyProtection="1">
      <alignment horizontal="lef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64" xfId="60" applyNumberFormat="1" applyFont="1" applyFill="1" applyBorder="1" applyAlignment="1" applyProtection="1">
      <alignment horizontal="right" vertical="center" wrapText="1" indent="1"/>
      <protection/>
    </xf>
    <xf numFmtId="3" fontId="79" fillId="0" borderId="65" xfId="0" applyNumberFormat="1" applyFont="1" applyBorder="1" applyAlignment="1" applyProtection="1">
      <alignment/>
      <protection/>
    </xf>
    <xf numFmtId="3" fontId="80" fillId="34" borderId="11" xfId="0" applyNumberFormat="1" applyFont="1" applyFill="1" applyBorder="1" applyAlignment="1">
      <alignment vertical="center" wrapText="1"/>
    </xf>
    <xf numFmtId="172" fontId="80" fillId="0" borderId="15" xfId="0" applyNumberFormat="1" applyFont="1" applyFill="1" applyBorder="1" applyAlignment="1" applyProtection="1">
      <alignment vertical="center" wrapText="1"/>
      <protection locked="0"/>
    </xf>
    <xf numFmtId="172" fontId="80" fillId="0" borderId="30" xfId="0" applyNumberFormat="1" applyFont="1" applyFill="1" applyBorder="1" applyAlignment="1" applyProtection="1">
      <alignment vertical="center" wrapText="1"/>
      <protection/>
    </xf>
    <xf numFmtId="3" fontId="80" fillId="34" borderId="15" xfId="0" applyNumberFormat="1" applyFont="1" applyFill="1" applyBorder="1" applyAlignment="1" applyProtection="1">
      <alignment vertical="center" wrapText="1"/>
      <protection locked="0"/>
    </xf>
    <xf numFmtId="49" fontId="8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81" fillId="0" borderId="11" xfId="0" applyNumberFormat="1" applyFont="1" applyFill="1" applyBorder="1" applyAlignment="1" applyProtection="1">
      <alignment vertical="center" wrapText="1"/>
      <protection locked="0"/>
    </xf>
    <xf numFmtId="172" fontId="81" fillId="0" borderId="31" xfId="0" applyNumberFormat="1" applyFont="1" applyFill="1" applyBorder="1" applyAlignment="1" applyProtection="1">
      <alignment vertical="center" wrapText="1"/>
      <protection/>
    </xf>
    <xf numFmtId="172" fontId="8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60" applyFont="1" applyFill="1" applyProtection="1">
      <alignment/>
      <protection/>
    </xf>
    <xf numFmtId="0" fontId="13" fillId="0" borderId="0" xfId="60" applyFont="1" applyFill="1" applyAlignment="1" applyProtection="1">
      <alignment/>
      <protection/>
    </xf>
    <xf numFmtId="0" fontId="12" fillId="0" borderId="0" xfId="60" applyFont="1" applyFill="1" applyProtection="1">
      <alignment/>
      <protection/>
    </xf>
    <xf numFmtId="49" fontId="8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Border="1" applyAlignment="1" applyProtection="1">
      <alignment wrapText="1"/>
      <protection/>
    </xf>
    <xf numFmtId="3" fontId="79" fillId="0" borderId="0" xfId="0" applyNumberFormat="1" applyFont="1" applyBorder="1" applyAlignment="1" applyProtection="1">
      <alignment/>
      <protection/>
    </xf>
    <xf numFmtId="49" fontId="8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81" fillId="0" borderId="15" xfId="0" applyNumberFormat="1" applyFont="1" applyFill="1" applyBorder="1" applyAlignment="1" applyProtection="1">
      <alignment vertical="center" wrapText="1"/>
      <protection locked="0"/>
    </xf>
    <xf numFmtId="172" fontId="81" fillId="0" borderId="30" xfId="0" applyNumberFormat="1" applyFont="1" applyFill="1" applyBorder="1" applyAlignment="1" applyProtection="1">
      <alignment vertical="center" wrapText="1"/>
      <protection/>
    </xf>
    <xf numFmtId="3" fontId="79" fillId="0" borderId="66" xfId="0" applyNumberFormat="1" applyFont="1" applyBorder="1" applyAlignment="1" applyProtection="1">
      <alignment/>
      <protection/>
    </xf>
    <xf numFmtId="3" fontId="79" fillId="0" borderId="11" xfId="0" applyNumberFormat="1" applyFont="1" applyBorder="1" applyAlignment="1" applyProtection="1">
      <alignment/>
      <protection/>
    </xf>
    <xf numFmtId="0" fontId="83" fillId="34" borderId="67" xfId="0" applyFont="1" applyFill="1" applyBorder="1" applyAlignment="1" applyProtection="1">
      <alignment wrapText="1"/>
      <protection/>
    </xf>
    <xf numFmtId="0" fontId="83" fillId="34" borderId="68" xfId="0" applyFont="1" applyFill="1" applyBorder="1" applyAlignment="1" applyProtection="1">
      <alignment wrapText="1"/>
      <protection/>
    </xf>
    <xf numFmtId="0" fontId="83" fillId="0" borderId="67" xfId="0" applyFont="1" applyBorder="1" applyAlignment="1" applyProtection="1">
      <alignment wrapText="1"/>
      <protection/>
    </xf>
    <xf numFmtId="0" fontId="28" fillId="0" borderId="37" xfId="0" applyFont="1" applyBorder="1" applyAlignment="1">
      <alignment horizontal="left" wrapText="1"/>
    </xf>
    <xf numFmtId="0" fontId="84" fillId="34" borderId="65" xfId="0" applyFont="1" applyFill="1" applyBorder="1" applyAlignment="1" applyProtection="1">
      <alignment wrapText="1"/>
      <protection/>
    </xf>
    <xf numFmtId="172" fontId="11" fillId="34" borderId="16" xfId="0" applyNumberFormat="1" applyFont="1" applyFill="1" applyBorder="1" applyAlignment="1" applyProtection="1">
      <alignment vertical="center" wrapText="1"/>
      <protection locked="0"/>
    </xf>
    <xf numFmtId="172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67" xfId="0" applyFont="1" applyBorder="1" applyAlignment="1" applyProtection="1">
      <alignment wrapText="1"/>
      <protection/>
    </xf>
    <xf numFmtId="0" fontId="28" fillId="34" borderId="65" xfId="0" applyFont="1" applyFill="1" applyBorder="1" applyAlignment="1" applyProtection="1">
      <alignment/>
      <protection/>
    </xf>
    <xf numFmtId="0" fontId="28" fillId="0" borderId="68" xfId="0" applyFont="1" applyBorder="1" applyAlignment="1" applyProtection="1">
      <alignment wrapText="1"/>
      <protection/>
    </xf>
    <xf numFmtId="0" fontId="28" fillId="0" borderId="11" xfId="0" applyFont="1" applyBorder="1" applyAlignment="1" applyProtection="1">
      <alignment wrapText="1"/>
      <protection/>
    </xf>
    <xf numFmtId="172" fontId="8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4" fillId="34" borderId="67" xfId="0" applyFont="1" applyFill="1" applyBorder="1" applyAlignment="1" applyProtection="1">
      <alignment wrapText="1"/>
      <protection/>
    </xf>
    <xf numFmtId="0" fontId="28" fillId="0" borderId="11" xfId="0" applyFont="1" applyBorder="1" applyAlignment="1">
      <alignment wrapText="1"/>
    </xf>
    <xf numFmtId="172" fontId="81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5" fillId="0" borderId="11" xfId="0" applyFont="1" applyBorder="1" applyAlignment="1" applyProtection="1">
      <alignment wrapText="1"/>
      <protection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65" xfId="0" applyNumberFormat="1" applyFont="1" applyBorder="1" applyAlignment="1" applyProtection="1">
      <alignment/>
      <protection/>
    </xf>
    <xf numFmtId="3" fontId="28" fillId="34" borderId="11" xfId="0" applyNumberFormat="1" applyFont="1" applyFill="1" applyBorder="1" applyAlignment="1" applyProtection="1">
      <alignment vertical="center" wrapText="1"/>
      <protection locked="0"/>
    </xf>
    <xf numFmtId="3" fontId="28" fillId="0" borderId="66" xfId="0" applyNumberFormat="1" applyFont="1" applyBorder="1" applyAlignment="1" applyProtection="1">
      <alignment/>
      <protection/>
    </xf>
    <xf numFmtId="3" fontId="28" fillId="0" borderId="11" xfId="0" applyNumberFormat="1" applyFont="1" applyBorder="1" applyAlignment="1" applyProtection="1">
      <alignment/>
      <protection/>
    </xf>
    <xf numFmtId="49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83" fillId="0" borderId="65" xfId="0" applyNumberFormat="1" applyFont="1" applyBorder="1" applyAlignment="1" applyProtection="1">
      <alignment/>
      <protection/>
    </xf>
    <xf numFmtId="49" fontId="81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81" fillId="34" borderId="11" xfId="0" applyNumberFormat="1" applyFont="1" applyFill="1" applyBorder="1" applyAlignment="1" applyProtection="1">
      <alignment vertical="center" wrapText="1"/>
      <protection locked="0"/>
    </xf>
    <xf numFmtId="3" fontId="81" fillId="34" borderId="11" xfId="0" applyNumberFormat="1" applyFont="1" applyFill="1" applyBorder="1" applyAlignment="1" applyProtection="1">
      <alignment vertical="center" wrapText="1"/>
      <protection locked="0"/>
    </xf>
    <xf numFmtId="3" fontId="81" fillId="34" borderId="11" xfId="0" applyNumberFormat="1" applyFont="1" applyFill="1" applyBorder="1" applyAlignment="1">
      <alignment vertical="center" wrapText="1"/>
    </xf>
    <xf numFmtId="172" fontId="81" fillId="0" borderId="15" xfId="0" applyNumberFormat="1" applyFont="1" applyFill="1" applyBorder="1" applyAlignment="1" applyProtection="1">
      <alignment vertical="center" wrapText="1"/>
      <protection locked="0"/>
    </xf>
    <xf numFmtId="49" fontId="81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81" fillId="0" borderId="11" xfId="0" applyNumberFormat="1" applyFont="1" applyFill="1" applyBorder="1" applyAlignment="1" applyProtection="1">
      <alignment vertical="center" wrapText="1"/>
      <protection locked="0"/>
    </xf>
    <xf numFmtId="172" fontId="81" fillId="0" borderId="30" xfId="0" applyNumberFormat="1" applyFont="1" applyFill="1" applyBorder="1" applyAlignment="1" applyProtection="1">
      <alignment vertical="center" wrapText="1"/>
      <protection/>
    </xf>
    <xf numFmtId="49" fontId="8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172" fontId="20" fillId="0" borderId="34" xfId="60" applyNumberFormat="1" applyFont="1" applyFill="1" applyBorder="1" applyAlignment="1" applyProtection="1">
      <alignment horizontal="left" vertical="center"/>
      <protection/>
    </xf>
    <xf numFmtId="172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72" fontId="6" fillId="0" borderId="70" xfId="0" applyNumberFormat="1" applyFont="1" applyFill="1" applyBorder="1" applyAlignment="1" applyProtection="1">
      <alignment horizontal="center" vertical="center" wrapText="1"/>
      <protection/>
    </xf>
    <xf numFmtId="172" fontId="6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86" fillId="0" borderId="53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2" t="s">
        <v>472</v>
      </c>
      <c r="B1" s="79"/>
    </row>
    <row r="2" spans="1:2" ht="12.75">
      <c r="A2" s="79"/>
      <c r="B2" s="79"/>
    </row>
    <row r="3" spans="1:2" ht="12.75">
      <c r="A3" s="274"/>
      <c r="B3" s="274"/>
    </row>
    <row r="4" spans="1:2" ht="15.75">
      <c r="A4" s="81"/>
      <c r="B4" s="278"/>
    </row>
    <row r="5" spans="1:2" ht="15.75">
      <c r="A5" s="81"/>
      <c r="B5" s="278"/>
    </row>
    <row r="6" spans="1:2" s="69" customFormat="1" ht="15.75">
      <c r="A6" s="81" t="s">
        <v>471</v>
      </c>
      <c r="B6" s="274"/>
    </row>
    <row r="7" spans="1:2" s="69" customFormat="1" ht="12.75">
      <c r="A7" s="274"/>
      <c r="B7" s="274"/>
    </row>
    <row r="8" spans="1:2" s="69" customFormat="1" ht="12.75">
      <c r="A8" s="274"/>
      <c r="B8" s="274"/>
    </row>
    <row r="9" spans="1:2" ht="12.75">
      <c r="A9" s="274" t="s">
        <v>442</v>
      </c>
      <c r="B9" s="274" t="s">
        <v>420</v>
      </c>
    </row>
    <row r="10" spans="1:2" ht="12.75">
      <c r="A10" s="274" t="s">
        <v>440</v>
      </c>
      <c r="B10" s="274" t="s">
        <v>426</v>
      </c>
    </row>
    <row r="11" spans="1:2" ht="12.75">
      <c r="A11" s="274" t="s">
        <v>441</v>
      </c>
      <c r="B11" s="274" t="s">
        <v>427</v>
      </c>
    </row>
    <row r="12" spans="1:2" ht="12.75">
      <c r="A12" s="274"/>
      <c r="B12" s="274"/>
    </row>
    <row r="13" spans="1:2" ht="15.75">
      <c r="A13" s="81" t="str">
        <f>+CONCATENATE(LEFT(A6,4),". évi előirányzat módosítások BEVÉTELEK")</f>
        <v>2016. évi előirányzat módosítások BEVÉTELEK</v>
      </c>
      <c r="B13" s="278"/>
    </row>
    <row r="14" spans="1:2" ht="12.75">
      <c r="A14" s="274"/>
      <c r="B14" s="274"/>
    </row>
    <row r="15" spans="1:2" s="69" customFormat="1" ht="12.75">
      <c r="A15" s="274" t="s">
        <v>443</v>
      </c>
      <c r="B15" s="274" t="s">
        <v>421</v>
      </c>
    </row>
    <row r="16" spans="1:2" ht="12.75">
      <c r="A16" s="274" t="s">
        <v>444</v>
      </c>
      <c r="B16" s="274" t="s">
        <v>428</v>
      </c>
    </row>
    <row r="17" spans="1:2" ht="12.75">
      <c r="A17" s="274" t="s">
        <v>445</v>
      </c>
      <c r="B17" s="274" t="s">
        <v>429</v>
      </c>
    </row>
    <row r="18" spans="1:2" ht="12.75">
      <c r="A18" s="274"/>
      <c r="B18" s="274"/>
    </row>
    <row r="19" spans="1:2" ht="14.25">
      <c r="A19" s="281" t="str">
        <f>+CONCATENATE(LEFT(A6,4),". módosítás utáni módosított előrirányzatok BEVÉTELEK")</f>
        <v>2016. módosítás utáni módosított előrirányzatok BEVÉTELEK</v>
      </c>
      <c r="B19" s="278"/>
    </row>
    <row r="20" spans="1:2" ht="12.75">
      <c r="A20" s="274"/>
      <c r="B20" s="274"/>
    </row>
    <row r="21" spans="1:2" ht="12.75">
      <c r="A21" s="274" t="s">
        <v>446</v>
      </c>
      <c r="B21" s="274" t="s">
        <v>422</v>
      </c>
    </row>
    <row r="22" spans="1:2" ht="12.75">
      <c r="A22" s="274" t="s">
        <v>447</v>
      </c>
      <c r="B22" s="274" t="s">
        <v>430</v>
      </c>
    </row>
    <row r="23" spans="1:2" ht="12.75">
      <c r="A23" s="274" t="s">
        <v>448</v>
      </c>
      <c r="B23" s="274" t="s">
        <v>431</v>
      </c>
    </row>
    <row r="24" spans="1:2" ht="12.75">
      <c r="A24" s="274"/>
      <c r="B24" s="274"/>
    </row>
    <row r="25" spans="1:2" ht="15.75">
      <c r="A25" s="81" t="str">
        <f>+CONCATENATE(LEFT(A6,4),". évi eredeti előirányzat KIADÁSOK")</f>
        <v>2016. évi eredeti előirányzat KIADÁSOK</v>
      </c>
      <c r="B25" s="278"/>
    </row>
    <row r="26" spans="1:2" ht="12.75">
      <c r="A26" s="274"/>
      <c r="B26" s="274"/>
    </row>
    <row r="27" spans="1:2" ht="12.75">
      <c r="A27" s="274" t="s">
        <v>449</v>
      </c>
      <c r="B27" s="274" t="s">
        <v>423</v>
      </c>
    </row>
    <row r="28" spans="1:2" ht="12.75">
      <c r="A28" s="274" t="s">
        <v>450</v>
      </c>
      <c r="B28" s="274" t="s">
        <v>432</v>
      </c>
    </row>
    <row r="29" spans="1:2" ht="12.75">
      <c r="A29" s="274" t="s">
        <v>451</v>
      </c>
      <c r="B29" s="274" t="s">
        <v>433</v>
      </c>
    </row>
    <row r="30" spans="1:2" ht="12.75">
      <c r="A30" s="274"/>
      <c r="B30" s="274"/>
    </row>
    <row r="31" spans="1:2" ht="15.75">
      <c r="A31" s="81" t="str">
        <f>+CONCATENATE(LEFT(A6,4),". évi előirányzat módosítások KIADÁSOK")</f>
        <v>2016. évi előirányzat módosítások KIADÁSOK</v>
      </c>
      <c r="B31" s="278"/>
    </row>
    <row r="32" spans="1:2" ht="12.75">
      <c r="A32" s="274"/>
      <c r="B32" s="274"/>
    </row>
    <row r="33" spans="1:2" ht="12.75">
      <c r="A33" s="274" t="s">
        <v>452</v>
      </c>
      <c r="B33" s="274" t="s">
        <v>424</v>
      </c>
    </row>
    <row r="34" spans="1:2" ht="12.75">
      <c r="A34" s="274" t="s">
        <v>453</v>
      </c>
      <c r="B34" s="274" t="s">
        <v>434</v>
      </c>
    </row>
    <row r="35" spans="1:2" ht="12.75">
      <c r="A35" s="274" t="s">
        <v>454</v>
      </c>
      <c r="B35" s="274" t="s">
        <v>435</v>
      </c>
    </row>
    <row r="36" spans="1:2" ht="12.75">
      <c r="A36" s="274"/>
      <c r="B36" s="274"/>
    </row>
    <row r="37" spans="1:2" ht="15.75">
      <c r="A37" s="280" t="str">
        <f>+CONCATENATE(LEFT(A6,4),". módosítás utáni módosított előirányzatok KIADÁSOK")</f>
        <v>2016. módosítás utáni módosított előirányzatok KIADÁSOK</v>
      </c>
      <c r="B37" s="278"/>
    </row>
    <row r="38" spans="1:2" ht="12.75">
      <c r="A38" s="274"/>
      <c r="B38" s="274"/>
    </row>
    <row r="39" spans="1:2" ht="12.75">
      <c r="A39" s="274" t="s">
        <v>455</v>
      </c>
      <c r="B39" s="274" t="s">
        <v>425</v>
      </c>
    </row>
    <row r="40" spans="1:2" ht="12.75">
      <c r="A40" s="274" t="s">
        <v>456</v>
      </c>
      <c r="B40" s="274" t="s">
        <v>436</v>
      </c>
    </row>
    <row r="41" spans="1:2" ht="12.75">
      <c r="A41" s="274" t="s">
        <v>457</v>
      </c>
      <c r="B41" s="274" t="s">
        <v>437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workbookViewId="0" topLeftCell="A1">
      <selection activeCell="M17" sqref="M17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4.75" customHeight="1">
      <c r="A1" s="423" t="s">
        <v>1</v>
      </c>
      <c r="B1" s="423"/>
      <c r="C1" s="423"/>
      <c r="D1" s="423"/>
      <c r="E1" s="423"/>
      <c r="F1" s="423"/>
      <c r="G1" s="423"/>
    </row>
    <row r="2" spans="1:7" ht="23.25" customHeight="1" thickBot="1">
      <c r="A2" s="70"/>
      <c r="B2" s="35"/>
      <c r="C2" s="35"/>
      <c r="D2" s="35"/>
      <c r="E2" s="35"/>
      <c r="F2" s="35"/>
      <c r="G2" s="30" t="s">
        <v>45</v>
      </c>
    </row>
    <row r="3" spans="1:7" s="28" customFormat="1" ht="48.75" customHeight="1" thickBot="1">
      <c r="A3" s="71" t="s">
        <v>52</v>
      </c>
      <c r="B3" s="72" t="s">
        <v>50</v>
      </c>
      <c r="C3" s="72" t="s">
        <v>51</v>
      </c>
      <c r="D3" s="72" t="str">
        <f>+'3.sz.mell.'!D3</f>
        <v>Felhasználás   2015. XII. 31-ig</v>
      </c>
      <c r="E3" s="72" t="str">
        <f>+CONCATENATE(LEFT(ÖSSZEFÜGGÉSEK!A6,4),". évi",CHAR(10),"eredeti előirányzat")</f>
        <v>2016. évi
eredeti előirányzat</v>
      </c>
      <c r="F3" s="72" t="str">
        <f>+CONCATENATE("2. sz. módosítás",CHAR(10),LEFT(ÖSSZEFÜGGÉSEK!A6,4),".
(±)")</f>
        <v>2. sz. módosítás
2016.
(±)</v>
      </c>
      <c r="G3" s="31" t="str">
        <f>+CONCATENATE("Módosítás utáni",CHAR(10),LEFT(ÖSSZEFÜGGÉSEK!A6,4),".évi 3.")</f>
        <v>Módosítás utáni
2016.évi 3.</v>
      </c>
    </row>
    <row r="4" spans="1:7" s="35" customFormat="1" ht="15" customHeight="1" thickBot="1">
      <c r="A4" s="32" t="s">
        <v>382</v>
      </c>
      <c r="B4" s="33" t="s">
        <v>383</v>
      </c>
      <c r="C4" s="33" t="s">
        <v>384</v>
      </c>
      <c r="D4" s="33" t="s">
        <v>386</v>
      </c>
      <c r="E4" s="33" t="s">
        <v>385</v>
      </c>
      <c r="F4" s="33" t="s">
        <v>387</v>
      </c>
      <c r="G4" s="34" t="s">
        <v>438</v>
      </c>
    </row>
    <row r="5" spans="1:7" ht="15.75" customHeight="1">
      <c r="A5" s="41" t="s">
        <v>510</v>
      </c>
      <c r="B5" s="42">
        <v>1904</v>
      </c>
      <c r="C5" s="226" t="s">
        <v>509</v>
      </c>
      <c r="D5" s="42"/>
      <c r="E5" s="42">
        <v>1904</v>
      </c>
      <c r="F5" s="42"/>
      <c r="G5" s="43">
        <f>E5+F5</f>
        <v>1904</v>
      </c>
    </row>
    <row r="6" spans="1:7" ht="15.75" customHeight="1">
      <c r="A6" s="41" t="s">
        <v>511</v>
      </c>
      <c r="B6" s="42">
        <v>3039</v>
      </c>
      <c r="C6" s="226" t="s">
        <v>509</v>
      </c>
      <c r="D6" s="42"/>
      <c r="E6" s="42">
        <v>3039</v>
      </c>
      <c r="F6" s="42"/>
      <c r="G6" s="43">
        <f aca="true" t="shared" si="0" ref="G6:G24">E6+F6</f>
        <v>3039</v>
      </c>
    </row>
    <row r="7" spans="1:7" ht="15.75" customHeight="1">
      <c r="A7" s="41" t="s">
        <v>512</v>
      </c>
      <c r="B7" s="42">
        <v>1500</v>
      </c>
      <c r="C7" s="226" t="s">
        <v>509</v>
      </c>
      <c r="D7" s="42"/>
      <c r="E7" s="42">
        <v>1500</v>
      </c>
      <c r="F7" s="42"/>
      <c r="G7" s="43">
        <f t="shared" si="0"/>
        <v>1500</v>
      </c>
    </row>
    <row r="8" spans="1:7" ht="15.75" customHeight="1">
      <c r="A8" s="41" t="s">
        <v>513</v>
      </c>
      <c r="B8" s="334">
        <v>1479</v>
      </c>
      <c r="C8" s="226" t="s">
        <v>509</v>
      </c>
      <c r="D8" s="42"/>
      <c r="E8" s="334">
        <v>1479</v>
      </c>
      <c r="F8" s="42"/>
      <c r="G8" s="43">
        <f t="shared" si="0"/>
        <v>1479</v>
      </c>
    </row>
    <row r="9" spans="1:7" ht="15.75" customHeight="1">
      <c r="A9" s="41" t="s">
        <v>514</v>
      </c>
      <c r="B9" s="42">
        <v>1000</v>
      </c>
      <c r="C9" s="226" t="s">
        <v>509</v>
      </c>
      <c r="D9" s="42"/>
      <c r="E9" s="42">
        <v>1000</v>
      </c>
      <c r="F9" s="42"/>
      <c r="G9" s="43">
        <f t="shared" si="0"/>
        <v>1000</v>
      </c>
    </row>
    <row r="10" spans="1:7" ht="15.75" customHeight="1">
      <c r="A10" s="41" t="s">
        <v>515</v>
      </c>
      <c r="B10" s="42">
        <v>600</v>
      </c>
      <c r="C10" s="226" t="s">
        <v>509</v>
      </c>
      <c r="D10" s="42"/>
      <c r="E10" s="42">
        <v>600</v>
      </c>
      <c r="F10" s="42"/>
      <c r="G10" s="43">
        <f t="shared" si="0"/>
        <v>600</v>
      </c>
    </row>
    <row r="11" spans="1:7" ht="15.75" customHeight="1">
      <c r="A11" s="41" t="s">
        <v>516</v>
      </c>
      <c r="B11" s="42">
        <v>500</v>
      </c>
      <c r="C11" s="226" t="s">
        <v>509</v>
      </c>
      <c r="D11" s="42"/>
      <c r="E11" s="42">
        <v>500</v>
      </c>
      <c r="F11" s="42"/>
      <c r="G11" s="43">
        <f t="shared" si="0"/>
        <v>500</v>
      </c>
    </row>
    <row r="12" spans="1:7" ht="15.75" customHeight="1">
      <c r="A12" s="41" t="s">
        <v>517</v>
      </c>
      <c r="B12" s="42">
        <v>2000</v>
      </c>
      <c r="C12" s="226" t="s">
        <v>509</v>
      </c>
      <c r="D12" s="42"/>
      <c r="E12" s="42">
        <v>2000</v>
      </c>
      <c r="F12" s="42"/>
      <c r="G12" s="43">
        <f t="shared" si="0"/>
        <v>2000</v>
      </c>
    </row>
    <row r="13" spans="1:7" ht="15.75" customHeight="1">
      <c r="A13" s="41" t="s">
        <v>518</v>
      </c>
      <c r="B13" s="42">
        <v>2000</v>
      </c>
      <c r="C13" s="226" t="s">
        <v>509</v>
      </c>
      <c r="D13" s="42"/>
      <c r="E13" s="42">
        <v>2000</v>
      </c>
      <c r="F13" s="42"/>
      <c r="G13" s="43">
        <f t="shared" si="0"/>
        <v>2000</v>
      </c>
    </row>
    <row r="14" spans="1:7" ht="15.75" customHeight="1">
      <c r="A14" s="41" t="s">
        <v>519</v>
      </c>
      <c r="B14" s="42">
        <v>1996</v>
      </c>
      <c r="C14" s="226" t="s">
        <v>509</v>
      </c>
      <c r="D14" s="42"/>
      <c r="E14" s="42">
        <v>1996</v>
      </c>
      <c r="F14" s="42"/>
      <c r="G14" s="43">
        <f t="shared" si="0"/>
        <v>1996</v>
      </c>
    </row>
    <row r="15" spans="1:7" s="338" customFormat="1" ht="15.75" customHeight="1">
      <c r="A15" s="375" t="s">
        <v>539</v>
      </c>
      <c r="B15" s="354">
        <v>328</v>
      </c>
      <c r="C15" s="358" t="s">
        <v>509</v>
      </c>
      <c r="D15" s="359"/>
      <c r="E15" s="359"/>
      <c r="F15" s="354">
        <v>328</v>
      </c>
      <c r="G15" s="360">
        <f t="shared" si="0"/>
        <v>328</v>
      </c>
    </row>
    <row r="16" spans="1:7" s="338" customFormat="1" ht="24">
      <c r="A16" s="375" t="s">
        <v>540</v>
      </c>
      <c r="B16" s="354">
        <v>208</v>
      </c>
      <c r="C16" s="358" t="s">
        <v>509</v>
      </c>
      <c r="D16" s="359"/>
      <c r="E16" s="359"/>
      <c r="F16" s="354">
        <v>208</v>
      </c>
      <c r="G16" s="360">
        <f t="shared" si="0"/>
        <v>208</v>
      </c>
    </row>
    <row r="17" spans="1:7" s="338" customFormat="1" ht="15.75" customHeight="1">
      <c r="A17" s="376" t="s">
        <v>541</v>
      </c>
      <c r="B17" s="357">
        <v>11400</v>
      </c>
      <c r="C17" s="358" t="s">
        <v>509</v>
      </c>
      <c r="D17" s="359"/>
      <c r="E17" s="359"/>
      <c r="F17" s="357">
        <v>11400</v>
      </c>
      <c r="G17" s="360">
        <f t="shared" si="0"/>
        <v>11400</v>
      </c>
    </row>
    <row r="18" spans="1:7" s="338" customFormat="1" ht="15.75" customHeight="1">
      <c r="A18" s="377" t="s">
        <v>542</v>
      </c>
      <c r="B18" s="373">
        <v>3127</v>
      </c>
      <c r="C18" s="358" t="s">
        <v>509</v>
      </c>
      <c r="D18" s="359"/>
      <c r="E18" s="359"/>
      <c r="F18" s="353">
        <v>3127</v>
      </c>
      <c r="G18" s="360">
        <f t="shared" si="0"/>
        <v>3127</v>
      </c>
    </row>
    <row r="19" spans="1:7" s="338" customFormat="1" ht="24">
      <c r="A19" s="378" t="s">
        <v>552</v>
      </c>
      <c r="B19" s="374">
        <v>315</v>
      </c>
      <c r="C19" s="358" t="s">
        <v>509</v>
      </c>
      <c r="D19" s="371"/>
      <c r="E19" s="371"/>
      <c r="F19" s="374">
        <v>315</v>
      </c>
      <c r="G19" s="372">
        <v>315</v>
      </c>
    </row>
    <row r="20" spans="1:7" s="338" customFormat="1" ht="24">
      <c r="A20" s="378" t="s">
        <v>553</v>
      </c>
      <c r="B20" s="374">
        <v>800</v>
      </c>
      <c r="C20" s="358" t="s">
        <v>509</v>
      </c>
      <c r="D20" s="371"/>
      <c r="E20" s="371"/>
      <c r="F20" s="374">
        <v>800</v>
      </c>
      <c r="G20" s="372">
        <v>800</v>
      </c>
    </row>
    <row r="21" spans="1:7" s="338" customFormat="1" ht="24">
      <c r="A21" s="378" t="s">
        <v>554</v>
      </c>
      <c r="B21" s="374">
        <v>2984</v>
      </c>
      <c r="C21" s="358" t="s">
        <v>509</v>
      </c>
      <c r="D21" s="371"/>
      <c r="E21" s="371"/>
      <c r="F21" s="374">
        <v>2984</v>
      </c>
      <c r="G21" s="372">
        <v>2984</v>
      </c>
    </row>
    <row r="22" spans="1:7" s="338" customFormat="1" ht="24">
      <c r="A22" s="379" t="s">
        <v>540</v>
      </c>
      <c r="B22" s="374">
        <v>2769</v>
      </c>
      <c r="C22" s="358" t="s">
        <v>509</v>
      </c>
      <c r="D22" s="371"/>
      <c r="E22" s="371"/>
      <c r="F22" s="374">
        <v>2769</v>
      </c>
      <c r="G22" s="372">
        <v>2769</v>
      </c>
    </row>
    <row r="23" spans="1:7" s="338" customFormat="1" ht="15.75" customHeight="1">
      <c r="A23" s="368"/>
      <c r="B23" s="369"/>
      <c r="C23" s="370"/>
      <c r="D23" s="371"/>
      <c r="E23" s="371"/>
      <c r="F23" s="369"/>
      <c r="G23" s="372"/>
    </row>
    <row r="24" spans="1:7" ht="15.75" customHeight="1" thickBot="1">
      <c r="A24" s="44"/>
      <c r="B24" s="45"/>
      <c r="C24" s="227"/>
      <c r="D24" s="45"/>
      <c r="E24" s="45"/>
      <c r="F24" s="45"/>
      <c r="G24" s="46">
        <f t="shared" si="0"/>
        <v>0</v>
      </c>
    </row>
    <row r="25" spans="1:7" s="40" customFormat="1" ht="18" customHeight="1" thickBot="1">
      <c r="A25" s="73" t="s">
        <v>48</v>
      </c>
      <c r="B25" s="74">
        <f>SUM(B5:B24)</f>
        <v>37949</v>
      </c>
      <c r="C25" s="57"/>
      <c r="D25" s="74">
        <f>SUM(D5:D24)</f>
        <v>0</v>
      </c>
      <c r="E25" s="74">
        <f>SUM(E5:E24)</f>
        <v>16018</v>
      </c>
      <c r="F25" s="74">
        <f>SUM(F5:F24)</f>
        <v>21931</v>
      </c>
      <c r="G25" s="47">
        <f>SUM(G5:G24)</f>
        <v>37949</v>
      </c>
    </row>
    <row r="28" ht="12.75">
      <c r="G28" s="26">
        <v>37949</v>
      </c>
    </row>
  </sheetData>
  <sheetProtection/>
  <mergeCells count="1">
    <mergeCell ref="A1:G1"/>
  </mergeCells>
  <printOptions horizontalCentered="1"/>
  <pageMargins left="0.1968503937007874" right="0.1968503937007874" top="1.220472440944882" bottom="0.7874015748031497" header="0.7874015748031497" footer="0.7874015748031497"/>
  <pageSetup fitToHeight="1" fitToWidth="1" horizontalDpi="300" verticalDpi="300" orientation="portrait" paperSize="9" scale="7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58"/>
  <sheetViews>
    <sheetView zoomScale="130" zoomScaleNormal="130" zoomScaleSheetLayoutView="100" workbookViewId="0" topLeftCell="A142">
      <selection activeCell="S11" sqref="S11"/>
    </sheetView>
  </sheetViews>
  <sheetFormatPr defaultColWidth="9.00390625" defaultRowHeight="12.75"/>
  <cols>
    <col min="1" max="1" width="16.125" style="158" customWidth="1"/>
    <col min="2" max="2" width="62.00390625" style="159" customWidth="1"/>
    <col min="3" max="4" width="14.125" style="160" customWidth="1"/>
    <col min="5" max="6" width="14.125" style="2" customWidth="1"/>
    <col min="7" max="7" width="2.625" style="2" customWidth="1"/>
    <col min="8" max="16384" width="9.375" style="2" customWidth="1"/>
  </cols>
  <sheetData>
    <row r="1" spans="1:6" s="1" customFormat="1" ht="16.5" customHeight="1" thickBot="1">
      <c r="A1" s="82"/>
      <c r="B1" s="84"/>
      <c r="F1" s="282" t="s">
        <v>474</v>
      </c>
    </row>
    <row r="2" spans="1:6" s="51" customFormat="1" ht="21" customHeight="1" thickBot="1">
      <c r="A2" s="283" t="s">
        <v>46</v>
      </c>
      <c r="B2" s="427" t="s">
        <v>126</v>
      </c>
      <c r="C2" s="427"/>
      <c r="D2" s="427"/>
      <c r="E2" s="427"/>
      <c r="F2" s="284" t="s">
        <v>38</v>
      </c>
    </row>
    <row r="3" spans="1:6" s="51" customFormat="1" ht="24.75" thickBot="1">
      <c r="A3" s="283" t="s">
        <v>123</v>
      </c>
      <c r="B3" s="427" t="s">
        <v>300</v>
      </c>
      <c r="C3" s="427"/>
      <c r="D3" s="427"/>
      <c r="E3" s="427"/>
      <c r="F3" s="285" t="s">
        <v>38</v>
      </c>
    </row>
    <row r="4" spans="1:6" s="52" customFormat="1" ht="15.75" customHeight="1" thickBot="1">
      <c r="A4" s="85"/>
      <c r="B4" s="85"/>
      <c r="C4" s="86"/>
      <c r="D4" s="86"/>
      <c r="F4" s="330" t="s">
        <v>39</v>
      </c>
    </row>
    <row r="5" spans="1:6" ht="36.75" thickBot="1">
      <c r="A5" s="172" t="s">
        <v>124</v>
      </c>
      <c r="B5" s="87" t="s">
        <v>480</v>
      </c>
      <c r="C5" s="320" t="s">
        <v>415</v>
      </c>
      <c r="D5" s="320" t="s">
        <v>531</v>
      </c>
      <c r="E5" s="320" t="s">
        <v>544</v>
      </c>
      <c r="F5" s="321" t="str">
        <f>+CONCATENATE(LEFT(ÖSSZEFÜGGÉSEK!A7,4),"2016.évi",CHAR(10),"Módosítás utáni")</f>
        <v>2016.évi
Módosítás utáni</v>
      </c>
    </row>
    <row r="6" spans="1:6" s="48" customFormat="1" ht="12.75" customHeight="1" thickBot="1">
      <c r="A6" s="76" t="s">
        <v>382</v>
      </c>
      <c r="B6" s="77" t="s">
        <v>383</v>
      </c>
      <c r="C6" s="77" t="s">
        <v>384</v>
      </c>
      <c r="D6" s="286" t="s">
        <v>386</v>
      </c>
      <c r="E6" s="286" t="s">
        <v>385</v>
      </c>
      <c r="F6" s="331" t="s">
        <v>530</v>
      </c>
    </row>
    <row r="7" spans="1:6" s="48" customFormat="1" ht="15.75" customHeight="1" thickBot="1">
      <c r="A7" s="424" t="s">
        <v>40</v>
      </c>
      <c r="B7" s="425"/>
      <c r="C7" s="425"/>
      <c r="D7" s="425"/>
      <c r="E7" s="425"/>
      <c r="F7" s="426"/>
    </row>
    <row r="8" spans="1:6" s="48" customFormat="1" ht="12" customHeight="1" thickBot="1">
      <c r="A8" s="24" t="s">
        <v>7</v>
      </c>
      <c r="B8" s="19" t="s">
        <v>151</v>
      </c>
      <c r="C8" s="165">
        <f>+C9+C10+C11+C12+C13+C14</f>
        <v>363357</v>
      </c>
      <c r="D8" s="165">
        <f>+D9+D10+D11+D12+D13+D14</f>
        <v>375140</v>
      </c>
      <c r="E8" s="250">
        <f>+E9+E10+E11+E12+E13+E14</f>
        <v>12367</v>
      </c>
      <c r="F8" s="100">
        <f>+F9+F10+F11+F12+F13+F14</f>
        <v>387507</v>
      </c>
    </row>
    <row r="9" spans="1:6" s="53" customFormat="1" ht="12" customHeight="1">
      <c r="A9" s="196" t="s">
        <v>65</v>
      </c>
      <c r="B9" s="179" t="s">
        <v>152</v>
      </c>
      <c r="C9" s="167">
        <v>110662</v>
      </c>
      <c r="D9" s="167">
        <v>110662</v>
      </c>
      <c r="E9" s="251"/>
      <c r="F9" s="209">
        <f>C9+E9</f>
        <v>110662</v>
      </c>
    </row>
    <row r="10" spans="1:6" s="54" customFormat="1" ht="12" customHeight="1">
      <c r="A10" s="197" t="s">
        <v>66</v>
      </c>
      <c r="B10" s="180" t="s">
        <v>153</v>
      </c>
      <c r="C10" s="166">
        <v>142732</v>
      </c>
      <c r="D10" s="166">
        <v>142732</v>
      </c>
      <c r="E10" s="252">
        <v>-862</v>
      </c>
      <c r="F10" s="300">
        <f>D10+E10</f>
        <v>141870</v>
      </c>
    </row>
    <row r="11" spans="1:6" s="54" customFormat="1" ht="12" customHeight="1">
      <c r="A11" s="197" t="s">
        <v>67</v>
      </c>
      <c r="B11" s="180" t="s">
        <v>154</v>
      </c>
      <c r="C11" s="166">
        <v>102462</v>
      </c>
      <c r="D11" s="166">
        <v>106602</v>
      </c>
      <c r="E11" s="252">
        <v>1383</v>
      </c>
      <c r="F11" s="300">
        <f>D11+E11</f>
        <v>107985</v>
      </c>
    </row>
    <row r="12" spans="1:6" s="54" customFormat="1" ht="12" customHeight="1">
      <c r="A12" s="197" t="s">
        <v>68</v>
      </c>
      <c r="B12" s="180" t="s">
        <v>155</v>
      </c>
      <c r="C12" s="166">
        <v>7501</v>
      </c>
      <c r="D12" s="166">
        <v>8655</v>
      </c>
      <c r="E12" s="252"/>
      <c r="F12" s="300">
        <f>D12+E12</f>
        <v>8655</v>
      </c>
    </row>
    <row r="13" spans="1:6" s="54" customFormat="1" ht="12" customHeight="1">
      <c r="A13" s="197" t="s">
        <v>85</v>
      </c>
      <c r="B13" s="180" t="s">
        <v>390</v>
      </c>
      <c r="C13" s="166"/>
      <c r="D13" s="166">
        <v>3780</v>
      </c>
      <c r="E13" s="252">
        <v>11846</v>
      </c>
      <c r="F13" s="300">
        <f>D13+E13</f>
        <v>15626</v>
      </c>
    </row>
    <row r="14" spans="1:6" s="53" customFormat="1" ht="12" customHeight="1" thickBot="1">
      <c r="A14" s="198" t="s">
        <v>69</v>
      </c>
      <c r="B14" s="181" t="s">
        <v>328</v>
      </c>
      <c r="C14" s="166"/>
      <c r="D14" s="166">
        <v>2709</v>
      </c>
      <c r="E14" s="252"/>
      <c r="F14" s="300">
        <v>2709</v>
      </c>
    </row>
    <row r="15" spans="1:6" s="53" customFormat="1" ht="12" customHeight="1" thickBot="1">
      <c r="A15" s="24" t="s">
        <v>8</v>
      </c>
      <c r="B15" s="101" t="s">
        <v>156</v>
      </c>
      <c r="C15" s="165">
        <f>+C16+C17+C18+C19+C20</f>
        <v>79998</v>
      </c>
      <c r="D15" s="165">
        <f>+D16+D17+D18+D19+D20</f>
        <v>103546</v>
      </c>
      <c r="E15" s="250">
        <f>+E16+E17+E18+E19+E20</f>
        <v>-1350</v>
      </c>
      <c r="F15" s="100">
        <f>+F16+F17+F18+F19+F20</f>
        <v>102196</v>
      </c>
    </row>
    <row r="16" spans="1:6" s="53" customFormat="1" ht="12" customHeight="1">
      <c r="A16" s="196" t="s">
        <v>71</v>
      </c>
      <c r="B16" s="179" t="s">
        <v>157</v>
      </c>
      <c r="C16" s="167"/>
      <c r="D16" s="167"/>
      <c r="E16" s="251"/>
      <c r="F16" s="209">
        <f aca="true" t="shared" si="0" ref="F16:F21">D16+E16</f>
        <v>0</v>
      </c>
    </row>
    <row r="17" spans="1:6" s="53" customFormat="1" ht="12" customHeight="1">
      <c r="A17" s="197" t="s">
        <v>72</v>
      </c>
      <c r="B17" s="180" t="s">
        <v>158</v>
      </c>
      <c r="C17" s="166"/>
      <c r="D17" s="166"/>
      <c r="E17" s="252"/>
      <c r="F17" s="300">
        <f t="shared" si="0"/>
        <v>0</v>
      </c>
    </row>
    <row r="18" spans="1:6" s="53" customFormat="1" ht="12" customHeight="1">
      <c r="A18" s="197" t="s">
        <v>73</v>
      </c>
      <c r="B18" s="180" t="s">
        <v>320</v>
      </c>
      <c r="C18" s="166"/>
      <c r="D18" s="166"/>
      <c r="E18" s="252"/>
      <c r="F18" s="300">
        <f t="shared" si="0"/>
        <v>0</v>
      </c>
    </row>
    <row r="19" spans="1:6" s="53" customFormat="1" ht="12" customHeight="1">
      <c r="A19" s="197" t="s">
        <v>74</v>
      </c>
      <c r="B19" s="180" t="s">
        <v>321</v>
      </c>
      <c r="C19" s="166"/>
      <c r="D19" s="166"/>
      <c r="E19" s="252"/>
      <c r="F19" s="300">
        <f t="shared" si="0"/>
        <v>0</v>
      </c>
    </row>
    <row r="20" spans="1:6" s="53" customFormat="1" ht="12" customHeight="1">
      <c r="A20" s="197" t="s">
        <v>75</v>
      </c>
      <c r="B20" s="180" t="s">
        <v>159</v>
      </c>
      <c r="C20" s="166">
        <v>79998</v>
      </c>
      <c r="D20" s="166">
        <v>103546</v>
      </c>
      <c r="E20" s="252">
        <v>-1350</v>
      </c>
      <c r="F20" s="300">
        <f t="shared" si="0"/>
        <v>102196</v>
      </c>
    </row>
    <row r="21" spans="1:6" s="54" customFormat="1" ht="12" customHeight="1" thickBot="1">
      <c r="A21" s="198" t="s">
        <v>81</v>
      </c>
      <c r="B21" s="181" t="s">
        <v>160</v>
      </c>
      <c r="C21" s="168"/>
      <c r="D21" s="168"/>
      <c r="E21" s="253"/>
      <c r="F21" s="301">
        <f t="shared" si="0"/>
        <v>0</v>
      </c>
    </row>
    <row r="22" spans="1:6" s="54" customFormat="1" ht="12" customHeight="1" thickBot="1">
      <c r="A22" s="24" t="s">
        <v>9</v>
      </c>
      <c r="B22" s="19" t="s">
        <v>161</v>
      </c>
      <c r="C22" s="165">
        <f>+C23+C24+C25+C26+C27</f>
        <v>12000</v>
      </c>
      <c r="D22" s="165">
        <f>+D23+D24+D25+D26+D27</f>
        <v>12000</v>
      </c>
      <c r="E22" s="250">
        <f>+E23+E24+E25+E26+E27</f>
        <v>3000</v>
      </c>
      <c r="F22" s="100">
        <f>+F23+F24+F25+F26+F27</f>
        <v>15000</v>
      </c>
    </row>
    <row r="23" spans="1:6" s="54" customFormat="1" ht="12" customHeight="1">
      <c r="A23" s="196" t="s">
        <v>54</v>
      </c>
      <c r="B23" s="179" t="s">
        <v>162</v>
      </c>
      <c r="C23" s="167"/>
      <c r="D23" s="167"/>
      <c r="E23" s="251"/>
      <c r="F23" s="209">
        <f aca="true" t="shared" si="1" ref="F23:F28">D23+E23</f>
        <v>0</v>
      </c>
    </row>
    <row r="24" spans="1:6" s="53" customFormat="1" ht="12" customHeight="1">
      <c r="A24" s="197" t="s">
        <v>55</v>
      </c>
      <c r="B24" s="180" t="s">
        <v>163</v>
      </c>
      <c r="C24" s="166"/>
      <c r="D24" s="166"/>
      <c r="E24" s="252"/>
      <c r="F24" s="300">
        <f t="shared" si="1"/>
        <v>0</v>
      </c>
    </row>
    <row r="25" spans="1:6" s="54" customFormat="1" ht="12" customHeight="1">
      <c r="A25" s="197" t="s">
        <v>56</v>
      </c>
      <c r="B25" s="180" t="s">
        <v>322</v>
      </c>
      <c r="C25" s="166"/>
      <c r="D25" s="166"/>
      <c r="E25" s="252"/>
      <c r="F25" s="300">
        <f t="shared" si="1"/>
        <v>0</v>
      </c>
    </row>
    <row r="26" spans="1:6" s="54" customFormat="1" ht="12" customHeight="1">
      <c r="A26" s="197" t="s">
        <v>57</v>
      </c>
      <c r="B26" s="180" t="s">
        <v>323</v>
      </c>
      <c r="C26" s="166"/>
      <c r="D26" s="166"/>
      <c r="E26" s="252"/>
      <c r="F26" s="300">
        <f t="shared" si="1"/>
        <v>0</v>
      </c>
    </row>
    <row r="27" spans="1:6" s="54" customFormat="1" ht="12" customHeight="1">
      <c r="A27" s="197" t="s">
        <v>98</v>
      </c>
      <c r="B27" s="180" t="s">
        <v>164</v>
      </c>
      <c r="C27" s="166">
        <v>12000</v>
      </c>
      <c r="D27" s="166">
        <v>12000</v>
      </c>
      <c r="E27" s="252">
        <v>3000</v>
      </c>
      <c r="F27" s="300">
        <f t="shared" si="1"/>
        <v>15000</v>
      </c>
    </row>
    <row r="28" spans="1:6" s="54" customFormat="1" ht="12" customHeight="1" thickBot="1">
      <c r="A28" s="198" t="s">
        <v>99</v>
      </c>
      <c r="B28" s="181" t="s">
        <v>165</v>
      </c>
      <c r="C28" s="168"/>
      <c r="D28" s="168"/>
      <c r="E28" s="253"/>
      <c r="F28" s="301">
        <f t="shared" si="1"/>
        <v>0</v>
      </c>
    </row>
    <row r="29" spans="1:6" s="54" customFormat="1" ht="12" customHeight="1" thickBot="1">
      <c r="A29" s="24" t="s">
        <v>100</v>
      </c>
      <c r="B29" s="19" t="s">
        <v>469</v>
      </c>
      <c r="C29" s="171">
        <f>+C30+C31+C32+C33+C34+C35+C36</f>
        <v>265711</v>
      </c>
      <c r="D29" s="171">
        <f>+D30+D31+D32+D33+D34+D35+D36</f>
        <v>265711</v>
      </c>
      <c r="E29" s="171">
        <f>+E30+E31+E32+E33+E34+E35+E36</f>
        <v>-14268</v>
      </c>
      <c r="F29" s="208">
        <f>+F30+F31+F32+F33+F34+F35+F36</f>
        <v>251443</v>
      </c>
    </row>
    <row r="30" spans="1:6" s="54" customFormat="1" ht="12" customHeight="1">
      <c r="A30" s="196" t="s">
        <v>166</v>
      </c>
      <c r="B30" s="179" t="s">
        <v>462</v>
      </c>
      <c r="C30" s="167"/>
      <c r="D30" s="167"/>
      <c r="E30" s="167"/>
      <c r="F30" s="209">
        <f aca="true" t="shared" si="2" ref="F30:F36">D30+E30</f>
        <v>0</v>
      </c>
    </row>
    <row r="31" spans="1:6" s="54" customFormat="1" ht="12" customHeight="1">
      <c r="A31" s="197" t="s">
        <v>167</v>
      </c>
      <c r="B31" s="180" t="s">
        <v>481</v>
      </c>
      <c r="C31" s="166">
        <v>32500</v>
      </c>
      <c r="D31" s="166">
        <v>32500</v>
      </c>
      <c r="E31" s="166"/>
      <c r="F31" s="300">
        <f t="shared" si="2"/>
        <v>32500</v>
      </c>
    </row>
    <row r="32" spans="1:6" s="54" customFormat="1" ht="12" customHeight="1">
      <c r="A32" s="197" t="s">
        <v>168</v>
      </c>
      <c r="B32" s="180" t="s">
        <v>464</v>
      </c>
      <c r="C32" s="166">
        <v>216361</v>
      </c>
      <c r="D32" s="166">
        <v>216361</v>
      </c>
      <c r="E32" s="166">
        <v>-14268</v>
      </c>
      <c r="F32" s="300">
        <f t="shared" si="2"/>
        <v>202093</v>
      </c>
    </row>
    <row r="33" spans="1:6" s="54" customFormat="1" ht="12" customHeight="1">
      <c r="A33" s="197" t="s">
        <v>169</v>
      </c>
      <c r="B33" s="180" t="s">
        <v>465</v>
      </c>
      <c r="C33" s="166">
        <v>650</v>
      </c>
      <c r="D33" s="166">
        <v>650</v>
      </c>
      <c r="E33" s="166"/>
      <c r="F33" s="300">
        <f t="shared" si="2"/>
        <v>650</v>
      </c>
    </row>
    <row r="34" spans="1:6" s="54" customFormat="1" ht="12" customHeight="1">
      <c r="A34" s="197" t="s">
        <v>466</v>
      </c>
      <c r="B34" s="180" t="s">
        <v>170</v>
      </c>
      <c r="C34" s="166">
        <v>15000</v>
      </c>
      <c r="D34" s="166">
        <v>15000</v>
      </c>
      <c r="E34" s="166"/>
      <c r="F34" s="300">
        <f t="shared" si="2"/>
        <v>15000</v>
      </c>
    </row>
    <row r="35" spans="1:6" s="54" customFormat="1" ht="12" customHeight="1">
      <c r="A35" s="197" t="s">
        <v>467</v>
      </c>
      <c r="B35" s="180" t="s">
        <v>171</v>
      </c>
      <c r="C35" s="166"/>
      <c r="D35" s="166"/>
      <c r="E35" s="166"/>
      <c r="F35" s="300">
        <f t="shared" si="2"/>
        <v>0</v>
      </c>
    </row>
    <row r="36" spans="1:6" s="54" customFormat="1" ht="12" customHeight="1" thickBot="1">
      <c r="A36" s="198" t="s">
        <v>468</v>
      </c>
      <c r="B36" s="181" t="s">
        <v>172</v>
      </c>
      <c r="C36" s="168">
        <v>1200</v>
      </c>
      <c r="D36" s="168">
        <v>1200</v>
      </c>
      <c r="E36" s="168"/>
      <c r="F36" s="301">
        <f t="shared" si="2"/>
        <v>1200</v>
      </c>
    </row>
    <row r="37" spans="1:6" s="54" customFormat="1" ht="12" customHeight="1" thickBot="1">
      <c r="A37" s="24" t="s">
        <v>11</v>
      </c>
      <c r="B37" s="19" t="s">
        <v>329</v>
      </c>
      <c r="C37" s="165">
        <f>SUM(C38:C48)</f>
        <v>22415</v>
      </c>
      <c r="D37" s="165">
        <f>SUM(D38:D48)</f>
        <v>28666</v>
      </c>
      <c r="E37" s="250">
        <f>SUM(E38:E48)</f>
        <v>4307</v>
      </c>
      <c r="F37" s="100">
        <f>SUM(F38:F48)</f>
        <v>32973</v>
      </c>
    </row>
    <row r="38" spans="1:6" s="54" customFormat="1" ht="12" customHeight="1">
      <c r="A38" s="196" t="s">
        <v>58</v>
      </c>
      <c r="B38" s="179" t="s">
        <v>175</v>
      </c>
      <c r="C38" s="167">
        <v>80</v>
      </c>
      <c r="D38" s="167">
        <v>80</v>
      </c>
      <c r="E38" s="251">
        <v>2810</v>
      </c>
      <c r="F38" s="209">
        <f>D38+E38</f>
        <v>2890</v>
      </c>
    </row>
    <row r="39" spans="1:6" s="54" customFormat="1" ht="12" customHeight="1">
      <c r="A39" s="197" t="s">
        <v>59</v>
      </c>
      <c r="B39" s="180" t="s">
        <v>176</v>
      </c>
      <c r="C39" s="166">
        <v>17081</v>
      </c>
      <c r="D39" s="166">
        <v>17081</v>
      </c>
      <c r="E39" s="252">
        <v>2500</v>
      </c>
      <c r="F39" s="300">
        <f>D39+E39</f>
        <v>19581</v>
      </c>
    </row>
    <row r="40" spans="1:6" s="54" customFormat="1" ht="12" customHeight="1">
      <c r="A40" s="197" t="s">
        <v>60</v>
      </c>
      <c r="B40" s="180" t="s">
        <v>177</v>
      </c>
      <c r="C40" s="166">
        <v>1200</v>
      </c>
      <c r="D40" s="166">
        <v>1200</v>
      </c>
      <c r="E40" s="252">
        <v>2740</v>
      </c>
      <c r="F40" s="300">
        <f aca="true" t="shared" si="3" ref="F40:F47">D40+E40</f>
        <v>3940</v>
      </c>
    </row>
    <row r="41" spans="1:6" s="54" customFormat="1" ht="12" customHeight="1">
      <c r="A41" s="197" t="s">
        <v>102</v>
      </c>
      <c r="B41" s="180" t="s">
        <v>178</v>
      </c>
      <c r="C41" s="166"/>
      <c r="D41" s="166"/>
      <c r="E41" s="252"/>
      <c r="F41" s="300">
        <f t="shared" si="3"/>
        <v>0</v>
      </c>
    </row>
    <row r="42" spans="1:6" s="54" customFormat="1" ht="12" customHeight="1">
      <c r="A42" s="197" t="s">
        <v>103</v>
      </c>
      <c r="B42" s="180" t="s">
        <v>179</v>
      </c>
      <c r="C42" s="166"/>
      <c r="D42" s="166"/>
      <c r="E42" s="252"/>
      <c r="F42" s="300">
        <f t="shared" si="3"/>
        <v>0</v>
      </c>
    </row>
    <row r="43" spans="1:6" s="54" customFormat="1" ht="12" customHeight="1">
      <c r="A43" s="197" t="s">
        <v>104</v>
      </c>
      <c r="B43" s="180" t="s">
        <v>180</v>
      </c>
      <c r="C43" s="166">
        <v>2599</v>
      </c>
      <c r="D43" s="166">
        <v>2599</v>
      </c>
      <c r="E43" s="252">
        <v>1207</v>
      </c>
      <c r="F43" s="300">
        <f t="shared" si="3"/>
        <v>3806</v>
      </c>
    </row>
    <row r="44" spans="1:6" s="54" customFormat="1" ht="12" customHeight="1">
      <c r="A44" s="197" t="s">
        <v>105</v>
      </c>
      <c r="B44" s="180" t="s">
        <v>181</v>
      </c>
      <c r="C44" s="166">
        <v>1200</v>
      </c>
      <c r="D44" s="166">
        <v>7451</v>
      </c>
      <c r="E44" s="252">
        <v>-5356</v>
      </c>
      <c r="F44" s="300">
        <f t="shared" si="3"/>
        <v>2095</v>
      </c>
    </row>
    <row r="45" spans="1:6" s="54" customFormat="1" ht="12" customHeight="1">
      <c r="A45" s="197" t="s">
        <v>106</v>
      </c>
      <c r="B45" s="180" t="s">
        <v>182</v>
      </c>
      <c r="C45" s="166">
        <v>250</v>
      </c>
      <c r="D45" s="166">
        <v>250</v>
      </c>
      <c r="E45" s="252">
        <v>100</v>
      </c>
      <c r="F45" s="300">
        <f t="shared" si="3"/>
        <v>350</v>
      </c>
    </row>
    <row r="46" spans="1:6" s="54" customFormat="1" ht="12" customHeight="1">
      <c r="A46" s="197" t="s">
        <v>173</v>
      </c>
      <c r="B46" s="180" t="s">
        <v>183</v>
      </c>
      <c r="C46" s="169"/>
      <c r="D46" s="169"/>
      <c r="E46" s="287"/>
      <c r="F46" s="300">
        <f t="shared" si="3"/>
        <v>0</v>
      </c>
    </row>
    <row r="47" spans="1:6" s="54" customFormat="1" ht="12" customHeight="1">
      <c r="A47" s="198" t="s">
        <v>174</v>
      </c>
      <c r="B47" s="181" t="s">
        <v>331</v>
      </c>
      <c r="C47" s="170"/>
      <c r="D47" s="170"/>
      <c r="E47" s="288">
        <v>306</v>
      </c>
      <c r="F47" s="300">
        <f t="shared" si="3"/>
        <v>306</v>
      </c>
    </row>
    <row r="48" spans="1:6" s="54" customFormat="1" ht="12" customHeight="1" thickBot="1">
      <c r="A48" s="198" t="s">
        <v>330</v>
      </c>
      <c r="B48" s="181" t="s">
        <v>184</v>
      </c>
      <c r="C48" s="170">
        <v>5</v>
      </c>
      <c r="D48" s="170">
        <v>5</v>
      </c>
      <c r="E48" s="288"/>
      <c r="F48" s="301">
        <f>D48+E48</f>
        <v>5</v>
      </c>
    </row>
    <row r="49" spans="1:6" s="54" customFormat="1" ht="12" customHeight="1" thickBot="1">
      <c r="A49" s="24" t="s">
        <v>12</v>
      </c>
      <c r="B49" s="19" t="s">
        <v>185</v>
      </c>
      <c r="C49" s="165">
        <f>SUM(C50:C54)</f>
        <v>0</v>
      </c>
      <c r="D49" s="165">
        <f>SUM(D50:D54)</f>
        <v>500</v>
      </c>
      <c r="E49" s="250">
        <f>SUM(E50:E54)</f>
        <v>0</v>
      </c>
      <c r="F49" s="100">
        <f>SUM(F50:F54)</f>
        <v>500</v>
      </c>
    </row>
    <row r="50" spans="1:6" s="54" customFormat="1" ht="12" customHeight="1">
      <c r="A50" s="196" t="s">
        <v>61</v>
      </c>
      <c r="B50" s="179" t="s">
        <v>189</v>
      </c>
      <c r="C50" s="221"/>
      <c r="D50" s="221"/>
      <c r="E50" s="289"/>
      <c r="F50" s="209">
        <f>D50+E50</f>
        <v>0</v>
      </c>
    </row>
    <row r="51" spans="1:6" s="54" customFormat="1" ht="12" customHeight="1">
      <c r="A51" s="197" t="s">
        <v>62</v>
      </c>
      <c r="B51" s="180" t="s">
        <v>190</v>
      </c>
      <c r="C51" s="169"/>
      <c r="D51" s="169">
        <v>500</v>
      </c>
      <c r="E51" s="287"/>
      <c r="F51" s="300">
        <f>D51+E51</f>
        <v>500</v>
      </c>
    </row>
    <row r="52" spans="1:6" s="54" customFormat="1" ht="23.25" customHeight="1">
      <c r="A52" s="197" t="s">
        <v>186</v>
      </c>
      <c r="B52" s="180" t="s">
        <v>191</v>
      </c>
      <c r="C52" s="169"/>
      <c r="D52" s="169"/>
      <c r="E52" s="287"/>
      <c r="F52" s="300">
        <f>D52+E52</f>
        <v>0</v>
      </c>
    </row>
    <row r="53" spans="1:6" s="54" customFormat="1" ht="12" customHeight="1">
      <c r="A53" s="197" t="s">
        <v>187</v>
      </c>
      <c r="B53" s="180" t="s">
        <v>192</v>
      </c>
      <c r="C53" s="169"/>
      <c r="D53" s="169"/>
      <c r="E53" s="287"/>
      <c r="F53" s="300">
        <f>D53+E53</f>
        <v>0</v>
      </c>
    </row>
    <row r="54" spans="1:6" s="54" customFormat="1" ht="12" customHeight="1" thickBot="1">
      <c r="A54" s="198" t="s">
        <v>188</v>
      </c>
      <c r="B54" s="181" t="s">
        <v>193</v>
      </c>
      <c r="C54" s="170"/>
      <c r="D54" s="170"/>
      <c r="E54" s="288"/>
      <c r="F54" s="301">
        <f>D54+E54</f>
        <v>0</v>
      </c>
    </row>
    <row r="55" spans="1:6" s="54" customFormat="1" ht="12" customHeight="1" thickBot="1">
      <c r="A55" s="24" t="s">
        <v>107</v>
      </c>
      <c r="B55" s="19" t="s">
        <v>194</v>
      </c>
      <c r="C55" s="165">
        <f>SUM(C56:C58)</f>
        <v>7730</v>
      </c>
      <c r="D55" s="165">
        <f>SUM(D56:D58)</f>
        <v>7730</v>
      </c>
      <c r="E55" s="250">
        <f>SUM(E56:E58)</f>
        <v>0</v>
      </c>
      <c r="F55" s="100">
        <f>SUM(F56:F58)</f>
        <v>7730</v>
      </c>
    </row>
    <row r="56" spans="1:6" s="54" customFormat="1" ht="12" customHeight="1">
      <c r="A56" s="196" t="s">
        <v>63</v>
      </c>
      <c r="B56" s="179" t="s">
        <v>195</v>
      </c>
      <c r="C56" s="167"/>
      <c r="D56" s="167"/>
      <c r="E56" s="251"/>
      <c r="F56" s="209">
        <f>D56+E56</f>
        <v>0</v>
      </c>
    </row>
    <row r="57" spans="1:6" s="54" customFormat="1" ht="12" customHeight="1">
      <c r="A57" s="197" t="s">
        <v>64</v>
      </c>
      <c r="B57" s="180" t="s">
        <v>324</v>
      </c>
      <c r="C57" s="166">
        <v>30</v>
      </c>
      <c r="D57" s="166">
        <v>30</v>
      </c>
      <c r="E57" s="252"/>
      <c r="F57" s="300">
        <f>D57+E57</f>
        <v>30</v>
      </c>
    </row>
    <row r="58" spans="1:6" s="54" customFormat="1" ht="12" customHeight="1">
      <c r="A58" s="197" t="s">
        <v>198</v>
      </c>
      <c r="B58" s="180" t="s">
        <v>196</v>
      </c>
      <c r="C58" s="166">
        <v>7700</v>
      </c>
      <c r="D58" s="166">
        <v>7700</v>
      </c>
      <c r="E58" s="252"/>
      <c r="F58" s="300">
        <f>D58+E58</f>
        <v>7700</v>
      </c>
    </row>
    <row r="59" spans="1:6" s="54" customFormat="1" ht="12" customHeight="1" thickBot="1">
      <c r="A59" s="198" t="s">
        <v>199</v>
      </c>
      <c r="B59" s="181" t="s">
        <v>197</v>
      </c>
      <c r="C59" s="168">
        <v>7700</v>
      </c>
      <c r="D59" s="168">
        <v>7700</v>
      </c>
      <c r="E59" s="253"/>
      <c r="F59" s="301">
        <f>D59+E59</f>
        <v>7700</v>
      </c>
    </row>
    <row r="60" spans="1:6" s="54" customFormat="1" ht="12" customHeight="1" thickBot="1">
      <c r="A60" s="24" t="s">
        <v>14</v>
      </c>
      <c r="B60" s="101" t="s">
        <v>200</v>
      </c>
      <c r="C60" s="165">
        <f>SUM(C61:C63)</f>
        <v>7196</v>
      </c>
      <c r="D60" s="165">
        <f>SUM(D61:D63)</f>
        <v>7196</v>
      </c>
      <c r="E60" s="250">
        <f>SUM(E61:E63)</f>
        <v>0</v>
      </c>
      <c r="F60" s="100">
        <f>SUM(F61:F63)</f>
        <v>7196</v>
      </c>
    </row>
    <row r="61" spans="1:6" s="54" customFormat="1" ht="12" customHeight="1">
      <c r="A61" s="196" t="s">
        <v>108</v>
      </c>
      <c r="B61" s="179" t="s">
        <v>202</v>
      </c>
      <c r="C61" s="169"/>
      <c r="D61" s="169"/>
      <c r="E61" s="287"/>
      <c r="F61" s="209">
        <f>D61+E61</f>
        <v>0</v>
      </c>
    </row>
    <row r="62" spans="1:6" s="54" customFormat="1" ht="12" customHeight="1">
      <c r="A62" s="197" t="s">
        <v>109</v>
      </c>
      <c r="B62" s="180" t="s">
        <v>325</v>
      </c>
      <c r="C62" s="169">
        <v>4650</v>
      </c>
      <c r="D62" s="169">
        <v>4650</v>
      </c>
      <c r="E62" s="287"/>
      <c r="F62" s="300">
        <f>D62+E62</f>
        <v>4650</v>
      </c>
    </row>
    <row r="63" spans="1:6" s="54" customFormat="1" ht="12" customHeight="1">
      <c r="A63" s="197" t="s">
        <v>131</v>
      </c>
      <c r="B63" s="180" t="s">
        <v>203</v>
      </c>
      <c r="C63" s="169">
        <v>2546</v>
      </c>
      <c r="D63" s="169">
        <v>2546</v>
      </c>
      <c r="E63" s="287"/>
      <c r="F63" s="300">
        <f>D63+E63</f>
        <v>2546</v>
      </c>
    </row>
    <row r="64" spans="1:6" s="54" customFormat="1" ht="12" customHeight="1" thickBot="1">
      <c r="A64" s="198" t="s">
        <v>201</v>
      </c>
      <c r="B64" s="181" t="s">
        <v>204</v>
      </c>
      <c r="C64" s="169"/>
      <c r="D64" s="169"/>
      <c r="E64" s="287"/>
      <c r="F64" s="302">
        <f>D64+E64</f>
        <v>0</v>
      </c>
    </row>
    <row r="65" spans="1:6" s="54" customFormat="1" ht="12" customHeight="1" thickBot="1">
      <c r="A65" s="24" t="s">
        <v>15</v>
      </c>
      <c r="B65" s="19" t="s">
        <v>205</v>
      </c>
      <c r="C65" s="171">
        <f>+C8+C15+C22+C29+C37+C49+C55+C60</f>
        <v>758407</v>
      </c>
      <c r="D65" s="171">
        <f>+D8+D15+D22+D29+D37+D49+D55+D60</f>
        <v>800489</v>
      </c>
      <c r="E65" s="254">
        <f>+E8+E15+E22+E29+E37+E49+E55+E60</f>
        <v>4056</v>
      </c>
      <c r="F65" s="208">
        <f>+F8+F15+F22+F29+F37+F49+F55+F60</f>
        <v>804545</v>
      </c>
    </row>
    <row r="66" spans="1:6" s="54" customFormat="1" ht="12" customHeight="1" thickBot="1">
      <c r="A66" s="199" t="s">
        <v>296</v>
      </c>
      <c r="B66" s="101" t="s">
        <v>207</v>
      </c>
      <c r="C66" s="165">
        <f>SUM(C67:C69)</f>
        <v>0</v>
      </c>
      <c r="D66" s="165">
        <f>SUM(D67:D69)</f>
        <v>0</v>
      </c>
      <c r="E66" s="250">
        <f>SUM(E67:E69)</f>
        <v>0</v>
      </c>
      <c r="F66" s="100">
        <f>SUM(F67:F69)</f>
        <v>0</v>
      </c>
    </row>
    <row r="67" spans="1:6" s="54" customFormat="1" ht="12" customHeight="1">
      <c r="A67" s="196" t="s">
        <v>238</v>
      </c>
      <c r="B67" s="179" t="s">
        <v>208</v>
      </c>
      <c r="C67" s="169"/>
      <c r="D67" s="169"/>
      <c r="E67" s="287"/>
      <c r="F67" s="302">
        <f>C67+E67</f>
        <v>0</v>
      </c>
    </row>
    <row r="68" spans="1:6" s="54" customFormat="1" ht="12" customHeight="1">
      <c r="A68" s="197" t="s">
        <v>247</v>
      </c>
      <c r="B68" s="180" t="s">
        <v>209</v>
      </c>
      <c r="C68" s="169"/>
      <c r="D68" s="169"/>
      <c r="E68" s="287"/>
      <c r="F68" s="302">
        <f>C68+E68</f>
        <v>0</v>
      </c>
    </row>
    <row r="69" spans="1:6" s="54" customFormat="1" ht="12" customHeight="1" thickBot="1">
      <c r="A69" s="198" t="s">
        <v>248</v>
      </c>
      <c r="B69" s="182" t="s">
        <v>210</v>
      </c>
      <c r="C69" s="169"/>
      <c r="D69" s="169"/>
      <c r="E69" s="290"/>
      <c r="F69" s="302">
        <f>C69+E69</f>
        <v>0</v>
      </c>
    </row>
    <row r="70" spans="1:6" s="54" customFormat="1" ht="12" customHeight="1" thickBot="1">
      <c r="A70" s="199" t="s">
        <v>211</v>
      </c>
      <c r="B70" s="101" t="s">
        <v>212</v>
      </c>
      <c r="C70" s="165">
        <f>SUM(C71:C74)</f>
        <v>0</v>
      </c>
      <c r="D70" s="165">
        <f>SUM(D71:D74)</f>
        <v>0</v>
      </c>
      <c r="E70" s="165">
        <f>SUM(E71:E74)</f>
        <v>0</v>
      </c>
      <c r="F70" s="100">
        <f>SUM(F71:F74)</f>
        <v>0</v>
      </c>
    </row>
    <row r="71" spans="1:6" s="54" customFormat="1" ht="12" customHeight="1">
      <c r="A71" s="196" t="s">
        <v>86</v>
      </c>
      <c r="B71" s="179" t="s">
        <v>213</v>
      </c>
      <c r="C71" s="169"/>
      <c r="D71" s="169"/>
      <c r="E71" s="169"/>
      <c r="F71" s="302">
        <f>C71+E71</f>
        <v>0</v>
      </c>
    </row>
    <row r="72" spans="1:6" s="54" customFormat="1" ht="12" customHeight="1">
      <c r="A72" s="197" t="s">
        <v>87</v>
      </c>
      <c r="B72" s="180" t="s">
        <v>214</v>
      </c>
      <c r="C72" s="169"/>
      <c r="D72" s="169"/>
      <c r="E72" s="169"/>
      <c r="F72" s="302">
        <f>C72+E72</f>
        <v>0</v>
      </c>
    </row>
    <row r="73" spans="1:6" s="54" customFormat="1" ht="12" customHeight="1">
      <c r="A73" s="197" t="s">
        <v>239</v>
      </c>
      <c r="B73" s="180" t="s">
        <v>215</v>
      </c>
      <c r="C73" s="169"/>
      <c r="D73" s="169"/>
      <c r="E73" s="169"/>
      <c r="F73" s="302">
        <f>C73+E73</f>
        <v>0</v>
      </c>
    </row>
    <row r="74" spans="1:6" s="54" customFormat="1" ht="12" customHeight="1" thickBot="1">
      <c r="A74" s="198" t="s">
        <v>240</v>
      </c>
      <c r="B74" s="181" t="s">
        <v>216</v>
      </c>
      <c r="C74" s="169"/>
      <c r="D74" s="169"/>
      <c r="E74" s="169"/>
      <c r="F74" s="302">
        <f>C74+E74</f>
        <v>0</v>
      </c>
    </row>
    <row r="75" spans="1:6" s="54" customFormat="1" ht="12" customHeight="1" thickBot="1">
      <c r="A75" s="199" t="s">
        <v>217</v>
      </c>
      <c r="B75" s="101" t="s">
        <v>218</v>
      </c>
      <c r="C75" s="165">
        <f>SUM(C76:C77)</f>
        <v>151039</v>
      </c>
      <c r="D75" s="165">
        <f>SUM(D76:D77)</f>
        <v>194304</v>
      </c>
      <c r="E75" s="165">
        <f>SUM(E76:E77)</f>
        <v>0</v>
      </c>
      <c r="F75" s="100">
        <f>SUM(F76:F77)</f>
        <v>194304</v>
      </c>
    </row>
    <row r="76" spans="1:6" s="54" customFormat="1" ht="12" customHeight="1">
      <c r="A76" s="196" t="s">
        <v>241</v>
      </c>
      <c r="B76" s="179" t="s">
        <v>219</v>
      </c>
      <c r="C76" s="169">
        <v>151039</v>
      </c>
      <c r="D76" s="169">
        <v>194304</v>
      </c>
      <c r="E76" s="169"/>
      <c r="F76" s="302">
        <f>D76+E76</f>
        <v>194304</v>
      </c>
    </row>
    <row r="77" spans="1:6" s="54" customFormat="1" ht="12" customHeight="1" thickBot="1">
      <c r="A77" s="198" t="s">
        <v>242</v>
      </c>
      <c r="B77" s="181" t="s">
        <v>220</v>
      </c>
      <c r="C77" s="169"/>
      <c r="D77" s="169"/>
      <c r="E77" s="169"/>
      <c r="F77" s="302">
        <f>C77+E77</f>
        <v>0</v>
      </c>
    </row>
    <row r="78" spans="1:6" s="53" customFormat="1" ht="12" customHeight="1" thickBot="1">
      <c r="A78" s="199" t="s">
        <v>221</v>
      </c>
      <c r="B78" s="101" t="s">
        <v>222</v>
      </c>
      <c r="C78" s="165">
        <f>SUM(C79:C81)</f>
        <v>0</v>
      </c>
      <c r="D78" s="165">
        <f>SUM(D79:D81)</f>
        <v>0</v>
      </c>
      <c r="E78" s="165">
        <f>SUM(E79:E81)</f>
        <v>12810</v>
      </c>
      <c r="F78" s="100">
        <f>SUM(F79:F81)</f>
        <v>12810</v>
      </c>
    </row>
    <row r="79" spans="1:6" s="54" customFormat="1" ht="12" customHeight="1">
      <c r="A79" s="196" t="s">
        <v>243</v>
      </c>
      <c r="B79" s="179" t="s">
        <v>223</v>
      </c>
      <c r="C79" s="169"/>
      <c r="D79" s="169"/>
      <c r="E79" s="169">
        <v>12810</v>
      </c>
      <c r="F79" s="302">
        <f>C79+E79</f>
        <v>12810</v>
      </c>
    </row>
    <row r="80" spans="1:6" s="54" customFormat="1" ht="12" customHeight="1">
      <c r="A80" s="197" t="s">
        <v>244</v>
      </c>
      <c r="B80" s="180" t="s">
        <v>224</v>
      </c>
      <c r="C80" s="169"/>
      <c r="D80" s="169"/>
      <c r="E80" s="169"/>
      <c r="F80" s="302">
        <f>C80+E80</f>
        <v>0</v>
      </c>
    </row>
    <row r="81" spans="1:6" s="54" customFormat="1" ht="12" customHeight="1" thickBot="1">
      <c r="A81" s="198" t="s">
        <v>245</v>
      </c>
      <c r="B81" s="181" t="s">
        <v>225</v>
      </c>
      <c r="C81" s="169"/>
      <c r="D81" s="169"/>
      <c r="E81" s="169"/>
      <c r="F81" s="302">
        <f>C81+E81</f>
        <v>0</v>
      </c>
    </row>
    <row r="82" spans="1:6" s="54" customFormat="1" ht="12" customHeight="1" thickBot="1">
      <c r="A82" s="199" t="s">
        <v>226</v>
      </c>
      <c r="B82" s="101" t="s">
        <v>246</v>
      </c>
      <c r="C82" s="165">
        <f>SUM(C83:C86)</f>
        <v>0</v>
      </c>
      <c r="D82" s="165">
        <f>SUM(D83:D86)</f>
        <v>0</v>
      </c>
      <c r="E82" s="165">
        <f>SUM(E83:E86)</f>
        <v>0</v>
      </c>
      <c r="F82" s="100">
        <f>SUM(F83:F86)</f>
        <v>0</v>
      </c>
    </row>
    <row r="83" spans="1:6" s="54" customFormat="1" ht="12" customHeight="1">
      <c r="A83" s="200" t="s">
        <v>227</v>
      </c>
      <c r="B83" s="179" t="s">
        <v>228</v>
      </c>
      <c r="C83" s="169"/>
      <c r="D83" s="169"/>
      <c r="E83" s="169"/>
      <c r="F83" s="302">
        <f aca="true" t="shared" si="4" ref="F83:F88">C83+E83</f>
        <v>0</v>
      </c>
    </row>
    <row r="84" spans="1:6" s="54" customFormat="1" ht="12" customHeight="1">
      <c r="A84" s="201" t="s">
        <v>229</v>
      </c>
      <c r="B84" s="180" t="s">
        <v>230</v>
      </c>
      <c r="C84" s="169"/>
      <c r="D84" s="169"/>
      <c r="E84" s="169"/>
      <c r="F84" s="302">
        <f t="shared" si="4"/>
        <v>0</v>
      </c>
    </row>
    <row r="85" spans="1:6" s="54" customFormat="1" ht="12" customHeight="1">
      <c r="A85" s="201" t="s">
        <v>231</v>
      </c>
      <c r="B85" s="180" t="s">
        <v>232</v>
      </c>
      <c r="C85" s="169"/>
      <c r="D85" s="169"/>
      <c r="E85" s="169"/>
      <c r="F85" s="302">
        <f t="shared" si="4"/>
        <v>0</v>
      </c>
    </row>
    <row r="86" spans="1:6" s="53" customFormat="1" ht="12" customHeight="1" thickBot="1">
      <c r="A86" s="202" t="s">
        <v>233</v>
      </c>
      <c r="B86" s="181" t="s">
        <v>234</v>
      </c>
      <c r="C86" s="169"/>
      <c r="D86" s="169"/>
      <c r="E86" s="169"/>
      <c r="F86" s="302">
        <f t="shared" si="4"/>
        <v>0</v>
      </c>
    </row>
    <row r="87" spans="1:6" s="53" customFormat="1" ht="12" customHeight="1" thickBot="1">
      <c r="A87" s="199" t="s">
        <v>235</v>
      </c>
      <c r="B87" s="101" t="s">
        <v>370</v>
      </c>
      <c r="C87" s="224"/>
      <c r="D87" s="224"/>
      <c r="E87" s="224"/>
      <c r="F87" s="100">
        <f t="shared" si="4"/>
        <v>0</v>
      </c>
    </row>
    <row r="88" spans="1:6" s="53" customFormat="1" ht="12" customHeight="1" thickBot="1">
      <c r="A88" s="199" t="s">
        <v>391</v>
      </c>
      <c r="B88" s="101" t="s">
        <v>236</v>
      </c>
      <c r="C88" s="224"/>
      <c r="D88" s="224"/>
      <c r="E88" s="224"/>
      <c r="F88" s="100">
        <f t="shared" si="4"/>
        <v>0</v>
      </c>
    </row>
    <row r="89" spans="1:6" s="53" customFormat="1" ht="12" customHeight="1" thickBot="1">
      <c r="A89" s="199" t="s">
        <v>392</v>
      </c>
      <c r="B89" s="186" t="s">
        <v>373</v>
      </c>
      <c r="C89" s="171">
        <f>+C66+C70+C75+C78+C82+C88+C87</f>
        <v>151039</v>
      </c>
      <c r="D89" s="171">
        <f>+D66+D70+D75+D78+D82+D88+D87</f>
        <v>194304</v>
      </c>
      <c r="E89" s="171">
        <f>+E66+E70+E75+E78+E82+E88+E87</f>
        <v>12810</v>
      </c>
      <c r="F89" s="208">
        <f>+F66+F70+F75+F78+F82+F88+F87</f>
        <v>207114</v>
      </c>
    </row>
    <row r="90" spans="1:6" s="53" customFormat="1" ht="12" customHeight="1" thickBot="1">
      <c r="A90" s="203" t="s">
        <v>393</v>
      </c>
      <c r="B90" s="187" t="s">
        <v>394</v>
      </c>
      <c r="C90" s="171">
        <f>+C65+C89</f>
        <v>909446</v>
      </c>
      <c r="D90" s="171">
        <f>+D65+D89</f>
        <v>994793</v>
      </c>
      <c r="E90" s="171">
        <f>+E65+E89</f>
        <v>16866</v>
      </c>
      <c r="F90" s="208">
        <f>+F65+F89</f>
        <v>1011659</v>
      </c>
    </row>
    <row r="91" spans="1:4" s="54" customFormat="1" ht="15" customHeight="1" thickBot="1">
      <c r="A91" s="91"/>
      <c r="B91" s="92"/>
      <c r="C91" s="147"/>
      <c r="D91" s="147"/>
    </row>
    <row r="92" spans="1:6" s="48" customFormat="1" ht="16.5" customHeight="1" thickBot="1">
      <c r="A92" s="424" t="s">
        <v>41</v>
      </c>
      <c r="B92" s="425"/>
      <c r="C92" s="425"/>
      <c r="D92" s="425"/>
      <c r="E92" s="425"/>
      <c r="F92" s="426"/>
    </row>
    <row r="93" spans="1:6" s="55" customFormat="1" ht="12" customHeight="1" thickBot="1">
      <c r="A93" s="173" t="s">
        <v>7</v>
      </c>
      <c r="B93" s="23" t="s">
        <v>398</v>
      </c>
      <c r="C93" s="164">
        <f>+C94+C95+C96+C97+C98+C111</f>
        <v>685370</v>
      </c>
      <c r="D93" s="164">
        <f>+D94+D95+D96+D97+D98+D111</f>
        <v>739552</v>
      </c>
      <c r="E93" s="164">
        <f>+E94+E95+E96+E97+E98+E111</f>
        <v>-21193</v>
      </c>
      <c r="F93" s="235">
        <f>+F94+F95+F96+F97+F98+F111</f>
        <v>718359</v>
      </c>
    </row>
    <row r="94" spans="1:6" ht="12" customHeight="1">
      <c r="A94" s="204" t="s">
        <v>65</v>
      </c>
      <c r="B94" s="8" t="s">
        <v>36</v>
      </c>
      <c r="C94" s="239">
        <v>36290</v>
      </c>
      <c r="D94" s="239">
        <v>52516</v>
      </c>
      <c r="E94" s="239">
        <v>1761</v>
      </c>
      <c r="F94" s="304">
        <f>D94+E94</f>
        <v>54277</v>
      </c>
    </row>
    <row r="95" spans="1:6" ht="12" customHeight="1">
      <c r="A95" s="197" t="s">
        <v>66</v>
      </c>
      <c r="B95" s="6" t="s">
        <v>110</v>
      </c>
      <c r="C95" s="166">
        <v>7818</v>
      </c>
      <c r="D95" s="166">
        <v>10008</v>
      </c>
      <c r="E95" s="166">
        <v>196</v>
      </c>
      <c r="F95" s="300">
        <f>D95+E95</f>
        <v>10204</v>
      </c>
    </row>
    <row r="96" spans="1:6" ht="12" customHeight="1">
      <c r="A96" s="197" t="s">
        <v>67</v>
      </c>
      <c r="B96" s="6" t="s">
        <v>84</v>
      </c>
      <c r="C96" s="168">
        <v>103806</v>
      </c>
      <c r="D96" s="168">
        <v>139902</v>
      </c>
      <c r="E96" s="166">
        <v>1991</v>
      </c>
      <c r="F96" s="301">
        <f>D96+E96</f>
        <v>141893</v>
      </c>
    </row>
    <row r="97" spans="1:6" ht="12" customHeight="1">
      <c r="A97" s="197" t="s">
        <v>68</v>
      </c>
      <c r="B97" s="9" t="s">
        <v>111</v>
      </c>
      <c r="C97" s="168">
        <v>26405</v>
      </c>
      <c r="D97" s="168">
        <v>24805</v>
      </c>
      <c r="E97" s="253"/>
      <c r="F97" s="301">
        <f aca="true" t="shared" si="5" ref="F97:F105">D97+E97</f>
        <v>24805</v>
      </c>
    </row>
    <row r="98" spans="1:6" ht="12" customHeight="1">
      <c r="A98" s="197" t="s">
        <v>76</v>
      </c>
      <c r="B98" s="17" t="s">
        <v>112</v>
      </c>
      <c r="C98" s="168">
        <v>399406</v>
      </c>
      <c r="D98" s="168">
        <v>400733</v>
      </c>
      <c r="E98" s="253">
        <v>-9175</v>
      </c>
      <c r="F98" s="301">
        <f t="shared" si="5"/>
        <v>391558</v>
      </c>
    </row>
    <row r="99" spans="1:6" ht="12" customHeight="1">
      <c r="A99" s="197" t="s">
        <v>69</v>
      </c>
      <c r="B99" s="6" t="s">
        <v>395</v>
      </c>
      <c r="C99" s="168"/>
      <c r="D99" s="168"/>
      <c r="E99" s="253"/>
      <c r="F99" s="301">
        <f t="shared" si="5"/>
        <v>0</v>
      </c>
    </row>
    <row r="100" spans="1:6" ht="12" customHeight="1">
      <c r="A100" s="197" t="s">
        <v>70</v>
      </c>
      <c r="B100" s="65" t="s">
        <v>336</v>
      </c>
      <c r="C100" s="168"/>
      <c r="D100" s="168"/>
      <c r="E100" s="253"/>
      <c r="F100" s="301">
        <f t="shared" si="5"/>
        <v>0</v>
      </c>
    </row>
    <row r="101" spans="1:6" ht="12" customHeight="1">
      <c r="A101" s="197" t="s">
        <v>77</v>
      </c>
      <c r="B101" s="65" t="s">
        <v>335</v>
      </c>
      <c r="C101" s="168"/>
      <c r="D101" s="168"/>
      <c r="E101" s="253"/>
      <c r="F101" s="301">
        <f t="shared" si="5"/>
        <v>0</v>
      </c>
    </row>
    <row r="102" spans="1:6" ht="12" customHeight="1">
      <c r="A102" s="197" t="s">
        <v>78</v>
      </c>
      <c r="B102" s="65" t="s">
        <v>252</v>
      </c>
      <c r="C102" s="168"/>
      <c r="D102" s="168"/>
      <c r="E102" s="253"/>
      <c r="F102" s="301">
        <f t="shared" si="5"/>
        <v>0</v>
      </c>
    </row>
    <row r="103" spans="1:6" ht="12" customHeight="1">
      <c r="A103" s="197" t="s">
        <v>79</v>
      </c>
      <c r="B103" s="66" t="s">
        <v>253</v>
      </c>
      <c r="C103" s="168"/>
      <c r="D103" s="168"/>
      <c r="E103" s="253"/>
      <c r="F103" s="301">
        <f t="shared" si="5"/>
        <v>0</v>
      </c>
    </row>
    <row r="104" spans="1:6" ht="12" customHeight="1">
      <c r="A104" s="197" t="s">
        <v>80</v>
      </c>
      <c r="B104" s="66" t="s">
        <v>254</v>
      </c>
      <c r="C104" s="168"/>
      <c r="D104" s="168"/>
      <c r="E104" s="253"/>
      <c r="F104" s="301">
        <f t="shared" si="5"/>
        <v>0</v>
      </c>
    </row>
    <row r="105" spans="1:6" ht="12" customHeight="1">
      <c r="A105" s="197" t="s">
        <v>82</v>
      </c>
      <c r="B105" s="65" t="s">
        <v>255</v>
      </c>
      <c r="C105" s="168">
        <v>294040</v>
      </c>
      <c r="D105" s="168">
        <v>305835</v>
      </c>
      <c r="E105" s="253">
        <v>-12836</v>
      </c>
      <c r="F105" s="301">
        <f t="shared" si="5"/>
        <v>292999</v>
      </c>
    </row>
    <row r="106" spans="1:6" ht="12" customHeight="1">
      <c r="A106" s="197" t="s">
        <v>113</v>
      </c>
      <c r="B106" s="65" t="s">
        <v>256</v>
      </c>
      <c r="C106" s="168"/>
      <c r="D106" s="168"/>
      <c r="E106" s="253"/>
      <c r="F106" s="301">
        <f>C106+E106</f>
        <v>0</v>
      </c>
    </row>
    <row r="107" spans="1:6" ht="12" customHeight="1">
      <c r="A107" s="197" t="s">
        <v>250</v>
      </c>
      <c r="B107" s="66" t="s">
        <v>257</v>
      </c>
      <c r="C107" s="166"/>
      <c r="D107" s="166"/>
      <c r="E107" s="253"/>
      <c r="F107" s="301">
        <f>C107+E107</f>
        <v>0</v>
      </c>
    </row>
    <row r="108" spans="1:6" ht="12" customHeight="1">
      <c r="A108" s="205" t="s">
        <v>251</v>
      </c>
      <c r="B108" s="67" t="s">
        <v>258</v>
      </c>
      <c r="C108" s="168"/>
      <c r="D108" s="168"/>
      <c r="E108" s="253"/>
      <c r="F108" s="301">
        <f>C108+E108</f>
        <v>0</v>
      </c>
    </row>
    <row r="109" spans="1:6" ht="12" customHeight="1">
      <c r="A109" s="197" t="s">
        <v>333</v>
      </c>
      <c r="B109" s="67" t="s">
        <v>259</v>
      </c>
      <c r="C109" s="168"/>
      <c r="D109" s="168"/>
      <c r="E109" s="253"/>
      <c r="F109" s="301">
        <f>C109+E109</f>
        <v>0</v>
      </c>
    </row>
    <row r="110" spans="1:6" ht="12" customHeight="1">
      <c r="A110" s="197" t="s">
        <v>334</v>
      </c>
      <c r="B110" s="66" t="s">
        <v>260</v>
      </c>
      <c r="C110" s="166">
        <v>105366</v>
      </c>
      <c r="D110" s="166">
        <v>94898</v>
      </c>
      <c r="E110" s="252">
        <v>3661</v>
      </c>
      <c r="F110" s="301">
        <f>D110+E110</f>
        <v>98559</v>
      </c>
    </row>
    <row r="111" spans="1:6" ht="12" customHeight="1">
      <c r="A111" s="197" t="s">
        <v>338</v>
      </c>
      <c r="B111" s="9" t="s">
        <v>37</v>
      </c>
      <c r="C111" s="166">
        <v>111645</v>
      </c>
      <c r="D111" s="166">
        <v>111588</v>
      </c>
      <c r="E111" s="252">
        <f>E112+E113</f>
        <v>-15966</v>
      </c>
      <c r="F111" s="301">
        <f>D111+E111</f>
        <v>95622</v>
      </c>
    </row>
    <row r="112" spans="1:6" ht="12" customHeight="1">
      <c r="A112" s="198" t="s">
        <v>339</v>
      </c>
      <c r="B112" s="6" t="s">
        <v>396</v>
      </c>
      <c r="C112" s="168">
        <v>20817</v>
      </c>
      <c r="D112" s="168">
        <v>48728</v>
      </c>
      <c r="E112" s="253">
        <v>11547</v>
      </c>
      <c r="F112" s="301">
        <f>D112+E112</f>
        <v>60275</v>
      </c>
    </row>
    <row r="113" spans="1:6" ht="12" customHeight="1" thickBot="1">
      <c r="A113" s="206" t="s">
        <v>340</v>
      </c>
      <c r="B113" s="68" t="s">
        <v>397</v>
      </c>
      <c r="C113" s="240">
        <v>90828</v>
      </c>
      <c r="D113" s="240">
        <v>62860</v>
      </c>
      <c r="E113" s="292">
        <v>-27513</v>
      </c>
      <c r="F113" s="305">
        <f>D113+E113</f>
        <v>35347</v>
      </c>
    </row>
    <row r="114" spans="1:6" ht="12" customHeight="1" thickBot="1">
      <c r="A114" s="24" t="s">
        <v>8</v>
      </c>
      <c r="B114" s="22" t="s">
        <v>261</v>
      </c>
      <c r="C114" s="165">
        <f>+C115+C117+C119</f>
        <v>41777</v>
      </c>
      <c r="D114" s="165">
        <f>+D115+D117+D119</f>
        <v>72877</v>
      </c>
      <c r="E114" s="250">
        <f>+E115+E117+E119</f>
        <v>33643</v>
      </c>
      <c r="F114" s="100">
        <f>+F115+F117+F119</f>
        <v>106520</v>
      </c>
    </row>
    <row r="115" spans="1:6" ht="12" customHeight="1">
      <c r="A115" s="196" t="s">
        <v>71</v>
      </c>
      <c r="B115" s="6" t="s">
        <v>129</v>
      </c>
      <c r="C115" s="167">
        <v>17273</v>
      </c>
      <c r="D115" s="167">
        <v>28960</v>
      </c>
      <c r="E115" s="251">
        <v>23605</v>
      </c>
      <c r="F115" s="209">
        <f>D115+E115</f>
        <v>52565</v>
      </c>
    </row>
    <row r="116" spans="1:6" ht="12" customHeight="1">
      <c r="A116" s="196" t="s">
        <v>72</v>
      </c>
      <c r="B116" s="10" t="s">
        <v>265</v>
      </c>
      <c r="C116" s="167"/>
      <c r="D116" s="167"/>
      <c r="E116" s="251"/>
      <c r="F116" s="209">
        <f>C116+E116</f>
        <v>0</v>
      </c>
    </row>
    <row r="117" spans="1:6" ht="12" customHeight="1">
      <c r="A117" s="196" t="s">
        <v>73</v>
      </c>
      <c r="B117" s="10" t="s">
        <v>114</v>
      </c>
      <c r="C117" s="166">
        <v>16018</v>
      </c>
      <c r="D117" s="166">
        <v>31081</v>
      </c>
      <c r="E117" s="252">
        <v>6868</v>
      </c>
      <c r="F117" s="300">
        <f>D117+E117</f>
        <v>37949</v>
      </c>
    </row>
    <row r="118" spans="1:6" ht="12" customHeight="1">
      <c r="A118" s="196" t="s">
        <v>74</v>
      </c>
      <c r="B118" s="10" t="s">
        <v>266</v>
      </c>
      <c r="C118" s="166"/>
      <c r="D118" s="166"/>
      <c r="E118" s="252"/>
      <c r="F118" s="300">
        <f>C118+E118</f>
        <v>0</v>
      </c>
    </row>
    <row r="119" spans="1:6" ht="12" customHeight="1">
      <c r="A119" s="196" t="s">
        <v>75</v>
      </c>
      <c r="B119" s="103" t="s">
        <v>132</v>
      </c>
      <c r="C119" s="166">
        <v>8486</v>
      </c>
      <c r="D119" s="166">
        <v>12836</v>
      </c>
      <c r="E119" s="252">
        <v>3170</v>
      </c>
      <c r="F119" s="300">
        <f>D119+E119</f>
        <v>16006</v>
      </c>
    </row>
    <row r="120" spans="1:6" ht="12" customHeight="1">
      <c r="A120" s="196" t="s">
        <v>81</v>
      </c>
      <c r="B120" s="102" t="s">
        <v>326</v>
      </c>
      <c r="C120" s="166"/>
      <c r="D120" s="166"/>
      <c r="E120" s="252"/>
      <c r="F120" s="300">
        <f aca="true" t="shared" si="6" ref="F120:F126">D120+E120</f>
        <v>0</v>
      </c>
    </row>
    <row r="121" spans="1:6" ht="12" customHeight="1">
      <c r="A121" s="196" t="s">
        <v>83</v>
      </c>
      <c r="B121" s="175" t="s">
        <v>271</v>
      </c>
      <c r="C121" s="166"/>
      <c r="D121" s="166"/>
      <c r="E121" s="252"/>
      <c r="F121" s="300">
        <f t="shared" si="6"/>
        <v>0</v>
      </c>
    </row>
    <row r="122" spans="1:6" ht="12" customHeight="1">
      <c r="A122" s="196" t="s">
        <v>115</v>
      </c>
      <c r="B122" s="66" t="s">
        <v>254</v>
      </c>
      <c r="C122" s="166"/>
      <c r="D122" s="166"/>
      <c r="E122" s="252"/>
      <c r="F122" s="300">
        <f t="shared" si="6"/>
        <v>0</v>
      </c>
    </row>
    <row r="123" spans="1:6" ht="12" customHeight="1">
      <c r="A123" s="196" t="s">
        <v>116</v>
      </c>
      <c r="B123" s="66" t="s">
        <v>270</v>
      </c>
      <c r="C123" s="166">
        <v>5096</v>
      </c>
      <c r="D123" s="166">
        <v>5096</v>
      </c>
      <c r="E123" s="252">
        <v>1470</v>
      </c>
      <c r="F123" s="300">
        <f t="shared" si="6"/>
        <v>6566</v>
      </c>
    </row>
    <row r="124" spans="1:6" ht="12" customHeight="1">
      <c r="A124" s="196" t="s">
        <v>117</v>
      </c>
      <c r="B124" s="66" t="s">
        <v>269</v>
      </c>
      <c r="C124" s="166"/>
      <c r="D124" s="166"/>
      <c r="E124" s="252"/>
      <c r="F124" s="300">
        <f t="shared" si="6"/>
        <v>0</v>
      </c>
    </row>
    <row r="125" spans="1:6" ht="12" customHeight="1">
      <c r="A125" s="196" t="s">
        <v>262</v>
      </c>
      <c r="B125" s="66" t="s">
        <v>257</v>
      </c>
      <c r="C125" s="166"/>
      <c r="D125" s="166"/>
      <c r="E125" s="252"/>
      <c r="F125" s="300">
        <f t="shared" si="6"/>
        <v>0</v>
      </c>
    </row>
    <row r="126" spans="1:6" ht="12" customHeight="1">
      <c r="A126" s="196" t="s">
        <v>263</v>
      </c>
      <c r="B126" s="66" t="s">
        <v>268</v>
      </c>
      <c r="C126" s="166"/>
      <c r="D126" s="166"/>
      <c r="E126" s="252"/>
      <c r="F126" s="300">
        <f t="shared" si="6"/>
        <v>0</v>
      </c>
    </row>
    <row r="127" spans="1:6" ht="12" customHeight="1" thickBot="1">
      <c r="A127" s="205" t="s">
        <v>264</v>
      </c>
      <c r="B127" s="66" t="s">
        <v>267</v>
      </c>
      <c r="C127" s="168">
        <v>3390</v>
      </c>
      <c r="D127" s="168">
        <v>7740</v>
      </c>
      <c r="E127" s="253">
        <v>1700</v>
      </c>
      <c r="F127" s="301">
        <f>D127+E127</f>
        <v>9440</v>
      </c>
    </row>
    <row r="128" spans="1:6" ht="12" customHeight="1" thickBot="1">
      <c r="A128" s="24" t="s">
        <v>9</v>
      </c>
      <c r="B128" s="59" t="s">
        <v>343</v>
      </c>
      <c r="C128" s="165">
        <f>+C93+C114</f>
        <v>727147</v>
      </c>
      <c r="D128" s="165">
        <f>+D93+D114</f>
        <v>812429</v>
      </c>
      <c r="E128" s="250">
        <f>+E93+E114</f>
        <v>12450</v>
      </c>
      <c r="F128" s="100">
        <f>+F93+F114</f>
        <v>824879</v>
      </c>
    </row>
    <row r="129" spans="1:6" ht="12" customHeight="1" thickBot="1">
      <c r="A129" s="24" t="s">
        <v>10</v>
      </c>
      <c r="B129" s="59" t="s">
        <v>344</v>
      </c>
      <c r="C129" s="165">
        <f>+C130+C131+C132</f>
        <v>5554</v>
      </c>
      <c r="D129" s="165">
        <f>+D130+D131+D132</f>
        <v>5554</v>
      </c>
      <c r="E129" s="250">
        <f>+E130+E131+E132</f>
        <v>0</v>
      </c>
      <c r="F129" s="100">
        <f>+F130+F131+F132</f>
        <v>5554</v>
      </c>
    </row>
    <row r="130" spans="1:6" s="55" customFormat="1" ht="12" customHeight="1">
      <c r="A130" s="196" t="s">
        <v>166</v>
      </c>
      <c r="B130" s="7" t="s">
        <v>401</v>
      </c>
      <c r="C130" s="166">
        <v>1948</v>
      </c>
      <c r="D130" s="166">
        <v>1948</v>
      </c>
      <c r="E130" s="252"/>
      <c r="F130" s="300">
        <f>D130+E130</f>
        <v>1948</v>
      </c>
    </row>
    <row r="131" spans="1:6" ht="12" customHeight="1">
      <c r="A131" s="196" t="s">
        <v>167</v>
      </c>
      <c r="B131" s="7" t="s">
        <v>352</v>
      </c>
      <c r="C131" s="166"/>
      <c r="D131" s="166"/>
      <c r="E131" s="252"/>
      <c r="F131" s="300">
        <f>C131+E131</f>
        <v>0</v>
      </c>
    </row>
    <row r="132" spans="1:6" ht="12" customHeight="1" thickBot="1">
      <c r="A132" s="205" t="s">
        <v>168</v>
      </c>
      <c r="B132" s="5" t="s">
        <v>400</v>
      </c>
      <c r="C132" s="166">
        <v>3606</v>
      </c>
      <c r="D132" s="166">
        <v>3606</v>
      </c>
      <c r="E132" s="252"/>
      <c r="F132" s="300">
        <f>D132+E132</f>
        <v>3606</v>
      </c>
    </row>
    <row r="133" spans="1:6" ht="12" customHeight="1" thickBot="1">
      <c r="A133" s="24" t="s">
        <v>11</v>
      </c>
      <c r="B133" s="59" t="s">
        <v>345</v>
      </c>
      <c r="C133" s="165">
        <f>+C134+C135+C136+C137+C138+C139</f>
        <v>0</v>
      </c>
      <c r="D133" s="165">
        <f>+D134+D135+D136+D137+D138+D139</f>
        <v>0</v>
      </c>
      <c r="E133" s="250">
        <f>+E134+E135+E136+E137+E138+E139</f>
        <v>0</v>
      </c>
      <c r="F133" s="100">
        <f>+F134+F135+F136+F137+F138+F139</f>
        <v>0</v>
      </c>
    </row>
    <row r="134" spans="1:6" ht="12" customHeight="1">
      <c r="A134" s="196" t="s">
        <v>58</v>
      </c>
      <c r="B134" s="7" t="s">
        <v>354</v>
      </c>
      <c r="C134" s="166"/>
      <c r="D134" s="166"/>
      <c r="E134" s="252"/>
      <c r="F134" s="300">
        <f aca="true" t="shared" si="7" ref="F134:F139">C134+E134</f>
        <v>0</v>
      </c>
    </row>
    <row r="135" spans="1:6" ht="12" customHeight="1">
      <c r="A135" s="196" t="s">
        <v>59</v>
      </c>
      <c r="B135" s="7" t="s">
        <v>346</v>
      </c>
      <c r="C135" s="166"/>
      <c r="D135" s="166"/>
      <c r="E135" s="252"/>
      <c r="F135" s="300">
        <f t="shared" si="7"/>
        <v>0</v>
      </c>
    </row>
    <row r="136" spans="1:6" ht="12" customHeight="1">
      <c r="A136" s="196" t="s">
        <v>60</v>
      </c>
      <c r="B136" s="7" t="s">
        <v>347</v>
      </c>
      <c r="C136" s="166"/>
      <c r="D136" s="166"/>
      <c r="E136" s="252"/>
      <c r="F136" s="300">
        <f t="shared" si="7"/>
        <v>0</v>
      </c>
    </row>
    <row r="137" spans="1:6" ht="12" customHeight="1">
      <c r="A137" s="196" t="s">
        <v>102</v>
      </c>
      <c r="B137" s="7" t="s">
        <v>399</v>
      </c>
      <c r="C137" s="166"/>
      <c r="D137" s="166"/>
      <c r="E137" s="252"/>
      <c r="F137" s="300">
        <f t="shared" si="7"/>
        <v>0</v>
      </c>
    </row>
    <row r="138" spans="1:6" ht="12" customHeight="1">
      <c r="A138" s="196" t="s">
        <v>103</v>
      </c>
      <c r="B138" s="7" t="s">
        <v>349</v>
      </c>
      <c r="C138" s="166"/>
      <c r="D138" s="166"/>
      <c r="E138" s="252"/>
      <c r="F138" s="300">
        <f t="shared" si="7"/>
        <v>0</v>
      </c>
    </row>
    <row r="139" spans="1:6" s="55" customFormat="1" ht="12" customHeight="1" thickBot="1">
      <c r="A139" s="205" t="s">
        <v>104</v>
      </c>
      <c r="B139" s="5" t="s">
        <v>350</v>
      </c>
      <c r="C139" s="166"/>
      <c r="D139" s="166"/>
      <c r="E139" s="252"/>
      <c r="F139" s="300">
        <f t="shared" si="7"/>
        <v>0</v>
      </c>
    </row>
    <row r="140" spans="1:6" ht="12" customHeight="1" thickBot="1">
      <c r="A140" s="24" t="s">
        <v>12</v>
      </c>
      <c r="B140" s="59" t="s">
        <v>414</v>
      </c>
      <c r="C140" s="171">
        <f>+C141+C142+C144+C145+C143</f>
        <v>176745</v>
      </c>
      <c r="D140" s="171">
        <f>+D141+D142+D144+D145+D143</f>
        <v>176810</v>
      </c>
      <c r="E140" s="254">
        <f>+E141+E142+E144+E145+E143</f>
        <v>4416</v>
      </c>
      <c r="F140" s="208">
        <f>+F141+F142+F144+F145+F143</f>
        <v>181226</v>
      </c>
    </row>
    <row r="141" spans="1:6" ht="12.75">
      <c r="A141" s="196" t="s">
        <v>61</v>
      </c>
      <c r="B141" s="7" t="s">
        <v>272</v>
      </c>
      <c r="C141" s="166"/>
      <c r="D141" s="166"/>
      <c r="E141" s="252"/>
      <c r="F141" s="300">
        <f>C141+E141</f>
        <v>0</v>
      </c>
    </row>
    <row r="142" spans="1:6" ht="12" customHeight="1">
      <c r="A142" s="196" t="s">
        <v>62</v>
      </c>
      <c r="B142" s="7" t="s">
        <v>273</v>
      </c>
      <c r="C142" s="166">
        <v>12594</v>
      </c>
      <c r="D142" s="166">
        <v>12594</v>
      </c>
      <c r="E142" s="252">
        <v>12810</v>
      </c>
      <c r="F142" s="300">
        <f>D142+E142</f>
        <v>25404</v>
      </c>
    </row>
    <row r="143" spans="1:6" ht="12" customHeight="1">
      <c r="A143" s="196" t="s">
        <v>186</v>
      </c>
      <c r="B143" s="7" t="s">
        <v>413</v>
      </c>
      <c r="C143" s="166">
        <v>164151</v>
      </c>
      <c r="D143" s="166">
        <v>164216</v>
      </c>
      <c r="E143" s="252">
        <v>-8394</v>
      </c>
      <c r="F143" s="300">
        <f>D143+E143</f>
        <v>155822</v>
      </c>
    </row>
    <row r="144" spans="1:6" s="55" customFormat="1" ht="12" customHeight="1">
      <c r="A144" s="196" t="s">
        <v>187</v>
      </c>
      <c r="B144" s="7" t="s">
        <v>359</v>
      </c>
      <c r="C144" s="166"/>
      <c r="D144" s="166"/>
      <c r="E144" s="252"/>
      <c r="F144" s="300">
        <f>C144+E144</f>
        <v>0</v>
      </c>
    </row>
    <row r="145" spans="1:6" s="55" customFormat="1" ht="12" customHeight="1" thickBot="1">
      <c r="A145" s="205" t="s">
        <v>188</v>
      </c>
      <c r="B145" s="5" t="s">
        <v>292</v>
      </c>
      <c r="C145" s="166"/>
      <c r="D145" s="166"/>
      <c r="E145" s="252"/>
      <c r="F145" s="300">
        <f>C145+E145</f>
        <v>0</v>
      </c>
    </row>
    <row r="146" spans="1:6" s="55" customFormat="1" ht="12" customHeight="1" thickBot="1">
      <c r="A146" s="24" t="s">
        <v>13</v>
      </c>
      <c r="B146" s="59" t="s">
        <v>360</v>
      </c>
      <c r="C146" s="242">
        <f>+C147+C148+C149+C150+C151</f>
        <v>0</v>
      </c>
      <c r="D146" s="242">
        <f>+D147+D148+D149+D150+D151</f>
        <v>0</v>
      </c>
      <c r="E146" s="255">
        <f>+E147+E148+E149+E150+E151</f>
        <v>0</v>
      </c>
      <c r="F146" s="237">
        <f>+F147+F148+F149+F150+F151</f>
        <v>0</v>
      </c>
    </row>
    <row r="147" spans="1:6" s="55" customFormat="1" ht="12" customHeight="1">
      <c r="A147" s="196" t="s">
        <v>63</v>
      </c>
      <c r="B147" s="7" t="s">
        <v>355</v>
      </c>
      <c r="C147" s="166"/>
      <c r="D147" s="166"/>
      <c r="E147" s="252"/>
      <c r="F147" s="300">
        <f aca="true" t="shared" si="8" ref="F147:F153">C147+E147</f>
        <v>0</v>
      </c>
    </row>
    <row r="148" spans="1:6" s="55" customFormat="1" ht="12" customHeight="1">
      <c r="A148" s="196" t="s">
        <v>64</v>
      </c>
      <c r="B148" s="7" t="s">
        <v>362</v>
      </c>
      <c r="C148" s="166"/>
      <c r="D148" s="166"/>
      <c r="E148" s="252"/>
      <c r="F148" s="300">
        <f t="shared" si="8"/>
        <v>0</v>
      </c>
    </row>
    <row r="149" spans="1:6" s="55" customFormat="1" ht="12" customHeight="1">
      <c r="A149" s="196" t="s">
        <v>198</v>
      </c>
      <c r="B149" s="7" t="s">
        <v>357</v>
      </c>
      <c r="C149" s="166"/>
      <c r="D149" s="166"/>
      <c r="E149" s="252"/>
      <c r="F149" s="300">
        <f t="shared" si="8"/>
        <v>0</v>
      </c>
    </row>
    <row r="150" spans="1:6" s="55" customFormat="1" ht="12" customHeight="1">
      <c r="A150" s="196" t="s">
        <v>199</v>
      </c>
      <c r="B150" s="7" t="s">
        <v>402</v>
      </c>
      <c r="C150" s="166"/>
      <c r="D150" s="166"/>
      <c r="E150" s="252"/>
      <c r="F150" s="300">
        <f t="shared" si="8"/>
        <v>0</v>
      </c>
    </row>
    <row r="151" spans="1:6" ht="12.75" customHeight="1" thickBot="1">
      <c r="A151" s="205" t="s">
        <v>361</v>
      </c>
      <c r="B151" s="5" t="s">
        <v>364</v>
      </c>
      <c r="C151" s="168"/>
      <c r="D151" s="168"/>
      <c r="E151" s="253"/>
      <c r="F151" s="301">
        <f t="shared" si="8"/>
        <v>0</v>
      </c>
    </row>
    <row r="152" spans="1:6" ht="12.75" customHeight="1" thickBot="1">
      <c r="A152" s="234" t="s">
        <v>14</v>
      </c>
      <c r="B152" s="59" t="s">
        <v>365</v>
      </c>
      <c r="C152" s="243"/>
      <c r="D152" s="243"/>
      <c r="E152" s="256"/>
      <c r="F152" s="237">
        <f t="shared" si="8"/>
        <v>0</v>
      </c>
    </row>
    <row r="153" spans="1:6" ht="12.75" customHeight="1" thickBot="1">
      <c r="A153" s="234" t="s">
        <v>15</v>
      </c>
      <c r="B153" s="59" t="s">
        <v>366</v>
      </c>
      <c r="C153" s="243"/>
      <c r="D153" s="243"/>
      <c r="E153" s="256"/>
      <c r="F153" s="237">
        <f t="shared" si="8"/>
        <v>0</v>
      </c>
    </row>
    <row r="154" spans="1:6" ht="12" customHeight="1" thickBot="1">
      <c r="A154" s="24" t="s">
        <v>16</v>
      </c>
      <c r="B154" s="59" t="s">
        <v>368</v>
      </c>
      <c r="C154" s="244">
        <f>+C129+C133+C140+C146+C152+C153</f>
        <v>182299</v>
      </c>
      <c r="D154" s="244">
        <f>+D129+D133+D140+D146+D152+D153</f>
        <v>182364</v>
      </c>
      <c r="E154" s="257">
        <f>+E129+E133+E140+E146+E152+E153</f>
        <v>4416</v>
      </c>
      <c r="F154" s="238">
        <f>+F129+F133+F140+F146+F152+F153</f>
        <v>186780</v>
      </c>
    </row>
    <row r="155" spans="1:6" ht="15" customHeight="1" thickBot="1">
      <c r="A155" s="207" t="s">
        <v>17</v>
      </c>
      <c r="B155" s="152" t="s">
        <v>367</v>
      </c>
      <c r="C155" s="244">
        <f>+C128+C154</f>
        <v>909446</v>
      </c>
      <c r="D155" s="244">
        <f>+D128+D154</f>
        <v>994793</v>
      </c>
      <c r="E155" s="257">
        <f>+E128+E154</f>
        <v>16866</v>
      </c>
      <c r="F155" s="238">
        <f>+F128+F154</f>
        <v>1011659</v>
      </c>
    </row>
    <row r="156" spans="1:6" ht="13.5" thickBot="1">
      <c r="A156" s="155"/>
      <c r="B156" s="156"/>
      <c r="C156" s="157"/>
      <c r="D156" s="157"/>
      <c r="E156" s="157"/>
      <c r="F156" s="157"/>
    </row>
    <row r="157" spans="1:6" ht="15" customHeight="1" thickBot="1">
      <c r="A157" s="98" t="s">
        <v>403</v>
      </c>
      <c r="B157" s="99"/>
      <c r="C157" s="291">
        <v>10</v>
      </c>
      <c r="D157" s="291">
        <v>10</v>
      </c>
      <c r="E157" s="291"/>
      <c r="F157" s="306">
        <v>10</v>
      </c>
    </row>
    <row r="158" spans="1:6" ht="14.25" customHeight="1" thickBot="1">
      <c r="A158" s="98" t="s">
        <v>125</v>
      </c>
      <c r="B158" s="99"/>
      <c r="C158" s="291">
        <v>15</v>
      </c>
      <c r="D158" s="291">
        <v>15</v>
      </c>
      <c r="E158" s="291"/>
      <c r="F158" s="306">
        <v>15</v>
      </c>
    </row>
  </sheetData>
  <sheetProtection formatCells="0"/>
  <mergeCells count="4">
    <mergeCell ref="A7:F7"/>
    <mergeCell ref="B2:E2"/>
    <mergeCell ref="B3:E3"/>
    <mergeCell ref="A92:F92"/>
  </mergeCells>
  <printOptions horizontalCentered="1"/>
  <pageMargins left="0.1968503937007874" right="0.1968503937007874" top="0.7874015748031497" bottom="0.7874015748031497" header="0.7874015748031497" footer="0.7874015748031497"/>
  <pageSetup fitToHeight="2" fitToWidth="1" horizontalDpi="600" verticalDpi="600" orientation="portrait" paperSize="9" scale="65" r:id="rId1"/>
  <headerFooter alignWithMargins="0">
    <oddFooter>&amp;C&amp;P</oddFooter>
  </headerFooter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workbookViewId="0" topLeftCell="A82">
      <selection activeCell="J56" sqref="J56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6" width="15.875" style="97" customWidth="1"/>
    <col min="7" max="16384" width="9.375" style="97" customWidth="1"/>
  </cols>
  <sheetData>
    <row r="1" spans="1:6" s="83" customFormat="1" ht="21" customHeight="1" thickBot="1">
      <c r="A1" s="82"/>
      <c r="B1" s="84"/>
      <c r="C1" s="1"/>
      <c r="D1" s="1"/>
      <c r="E1" s="1"/>
      <c r="F1" s="282" t="s">
        <v>475</v>
      </c>
    </row>
    <row r="2" spans="1:6" s="216" customFormat="1" ht="24.75" thickBot="1">
      <c r="A2" s="75" t="s">
        <v>439</v>
      </c>
      <c r="B2" s="428" t="s">
        <v>520</v>
      </c>
      <c r="C2" s="429"/>
      <c r="D2" s="429"/>
      <c r="E2" s="430"/>
      <c r="F2" s="294" t="s">
        <v>43</v>
      </c>
    </row>
    <row r="3" spans="1:6" s="216" customFormat="1" ht="24.75" thickBot="1">
      <c r="A3" s="75" t="s">
        <v>123</v>
      </c>
      <c r="B3" s="428" t="s">
        <v>300</v>
      </c>
      <c r="C3" s="429"/>
      <c r="D3" s="429"/>
      <c r="E3" s="430"/>
      <c r="F3" s="294" t="s">
        <v>38</v>
      </c>
    </row>
    <row r="4" spans="1:6" s="217" customFormat="1" ht="15.75" customHeight="1" thickBot="1">
      <c r="A4" s="85"/>
      <c r="B4" s="85"/>
      <c r="C4" s="86"/>
      <c r="D4" s="86"/>
      <c r="E4" s="52"/>
      <c r="F4" s="86" t="s">
        <v>39</v>
      </c>
    </row>
    <row r="5" spans="1:6" ht="24.75" thickBot="1">
      <c r="A5" s="172" t="s">
        <v>124</v>
      </c>
      <c r="B5" s="87" t="s">
        <v>480</v>
      </c>
      <c r="C5" s="320" t="s">
        <v>415</v>
      </c>
      <c r="D5" s="320" t="s">
        <v>531</v>
      </c>
      <c r="E5" s="320" t="s">
        <v>545</v>
      </c>
      <c r="F5" s="321" t="str">
        <f>+CONCATENATE(LEFT(ÖSSZEFÜGGÉSEK!A7,4),"2016. évi 3.",CHAR(10),"Módosítás utáni")</f>
        <v>2016. évi 3.
Módosítás utáni</v>
      </c>
    </row>
    <row r="6" spans="1:6" s="218" customFormat="1" ht="12.75" customHeight="1" thickBot="1">
      <c r="A6" s="76" t="s">
        <v>382</v>
      </c>
      <c r="B6" s="77" t="s">
        <v>383</v>
      </c>
      <c r="C6" s="77" t="s">
        <v>384</v>
      </c>
      <c r="D6" s="286" t="s">
        <v>386</v>
      </c>
      <c r="E6" s="286" t="s">
        <v>385</v>
      </c>
      <c r="F6" s="331" t="s">
        <v>530</v>
      </c>
    </row>
    <row r="7" spans="1:6" s="218" customFormat="1" ht="15.75" customHeight="1" thickBot="1">
      <c r="A7" s="424" t="s">
        <v>40</v>
      </c>
      <c r="B7" s="425"/>
      <c r="C7" s="425"/>
      <c r="D7" s="425"/>
      <c r="E7" s="425"/>
      <c r="F7" s="426"/>
    </row>
    <row r="8" spans="1:6" s="151" customFormat="1" ht="12" customHeight="1" thickBot="1">
      <c r="A8" s="76" t="s">
        <v>7</v>
      </c>
      <c r="B8" s="88" t="s">
        <v>404</v>
      </c>
      <c r="C8" s="111">
        <f>SUM(C9:C19)</f>
        <v>2176</v>
      </c>
      <c r="D8" s="111">
        <f>SUM(D9:D19)</f>
        <v>2509</v>
      </c>
      <c r="E8" s="111">
        <f>SUM(E9:E19)</f>
        <v>1371</v>
      </c>
      <c r="F8" s="146">
        <f>SUM(F9:F19)</f>
        <v>3880</v>
      </c>
    </row>
    <row r="9" spans="1:6" s="151" customFormat="1" ht="12" customHeight="1">
      <c r="A9" s="211" t="s">
        <v>65</v>
      </c>
      <c r="B9" s="8" t="s">
        <v>175</v>
      </c>
      <c r="C9" s="271"/>
      <c r="D9" s="271"/>
      <c r="E9" s="271"/>
      <c r="F9" s="322">
        <f>C9+E9</f>
        <v>0</v>
      </c>
    </row>
    <row r="10" spans="1:6" s="151" customFormat="1" ht="12" customHeight="1">
      <c r="A10" s="212" t="s">
        <v>66</v>
      </c>
      <c r="B10" s="6" t="s">
        <v>176</v>
      </c>
      <c r="C10" s="108">
        <v>205</v>
      </c>
      <c r="D10" s="108">
        <v>205</v>
      </c>
      <c r="E10" s="108"/>
      <c r="F10" s="316">
        <f>D10+E10</f>
        <v>205</v>
      </c>
    </row>
    <row r="11" spans="1:6" s="151" customFormat="1" ht="12" customHeight="1">
      <c r="A11" s="212" t="s">
        <v>67</v>
      </c>
      <c r="B11" s="6" t="s">
        <v>177</v>
      </c>
      <c r="C11" s="108">
        <v>1230</v>
      </c>
      <c r="D11" s="108">
        <v>1500</v>
      </c>
      <c r="E11" s="108">
        <v>866</v>
      </c>
      <c r="F11" s="316">
        <f aca="true" t="shared" si="0" ref="F11:F19">D11+E11</f>
        <v>2366</v>
      </c>
    </row>
    <row r="12" spans="1:6" s="151" customFormat="1" ht="12" customHeight="1">
      <c r="A12" s="212" t="s">
        <v>68</v>
      </c>
      <c r="B12" s="6" t="s">
        <v>178</v>
      </c>
      <c r="C12" s="108"/>
      <c r="D12" s="108"/>
      <c r="E12" s="108"/>
      <c r="F12" s="316">
        <f t="shared" si="0"/>
        <v>0</v>
      </c>
    </row>
    <row r="13" spans="1:6" s="151" customFormat="1" ht="12" customHeight="1">
      <c r="A13" s="212" t="s">
        <v>85</v>
      </c>
      <c r="B13" s="6" t="s">
        <v>179</v>
      </c>
      <c r="C13" s="108"/>
      <c r="D13" s="108"/>
      <c r="E13" s="108"/>
      <c r="F13" s="316">
        <f t="shared" si="0"/>
        <v>0</v>
      </c>
    </row>
    <row r="14" spans="1:6" s="151" customFormat="1" ht="12" customHeight="1">
      <c r="A14" s="212" t="s">
        <v>69</v>
      </c>
      <c r="B14" s="6" t="s">
        <v>301</v>
      </c>
      <c r="C14" s="108">
        <v>387</v>
      </c>
      <c r="D14" s="108">
        <v>450</v>
      </c>
      <c r="E14" s="108">
        <v>234</v>
      </c>
      <c r="F14" s="316">
        <f t="shared" si="0"/>
        <v>684</v>
      </c>
    </row>
    <row r="15" spans="1:6" s="151" customFormat="1" ht="12" customHeight="1">
      <c r="A15" s="212" t="s">
        <v>70</v>
      </c>
      <c r="B15" s="5" t="s">
        <v>302</v>
      </c>
      <c r="C15" s="108">
        <v>350</v>
      </c>
      <c r="D15" s="108">
        <v>350</v>
      </c>
      <c r="E15" s="108"/>
      <c r="F15" s="316">
        <f t="shared" si="0"/>
        <v>350</v>
      </c>
    </row>
    <row r="16" spans="1:6" s="151" customFormat="1" ht="12" customHeight="1">
      <c r="A16" s="212" t="s">
        <v>77</v>
      </c>
      <c r="B16" s="6" t="s">
        <v>182</v>
      </c>
      <c r="C16" s="269">
        <v>2</v>
      </c>
      <c r="D16" s="269">
        <v>2</v>
      </c>
      <c r="E16" s="269"/>
      <c r="F16" s="316">
        <f t="shared" si="0"/>
        <v>2</v>
      </c>
    </row>
    <row r="17" spans="1:6" s="219" customFormat="1" ht="12" customHeight="1">
      <c r="A17" s="212" t="s">
        <v>78</v>
      </c>
      <c r="B17" s="6" t="s">
        <v>183</v>
      </c>
      <c r="C17" s="108"/>
      <c r="D17" s="108"/>
      <c r="E17" s="108"/>
      <c r="F17" s="316">
        <f t="shared" si="0"/>
        <v>0</v>
      </c>
    </row>
    <row r="18" spans="1:6" s="219" customFormat="1" ht="12" customHeight="1">
      <c r="A18" s="212" t="s">
        <v>79</v>
      </c>
      <c r="B18" s="6" t="s">
        <v>331</v>
      </c>
      <c r="C18" s="110"/>
      <c r="D18" s="110"/>
      <c r="E18" s="110"/>
      <c r="F18" s="316">
        <f t="shared" si="0"/>
        <v>0</v>
      </c>
    </row>
    <row r="19" spans="1:6" s="219" customFormat="1" ht="12" customHeight="1" thickBot="1">
      <c r="A19" s="212" t="s">
        <v>80</v>
      </c>
      <c r="B19" s="5" t="s">
        <v>184</v>
      </c>
      <c r="C19" s="110">
        <v>2</v>
      </c>
      <c r="D19" s="110">
        <v>2</v>
      </c>
      <c r="E19" s="110">
        <v>271</v>
      </c>
      <c r="F19" s="316">
        <f t="shared" si="0"/>
        <v>273</v>
      </c>
    </row>
    <row r="20" spans="1:6" s="151" customFormat="1" ht="12" customHeight="1" thickBot="1">
      <c r="A20" s="76" t="s">
        <v>8</v>
      </c>
      <c r="B20" s="88" t="s">
        <v>303</v>
      </c>
      <c r="C20" s="111">
        <f>SUM(C21:C23)</f>
        <v>16174</v>
      </c>
      <c r="D20" s="111">
        <f>SUM(D21:D23)</f>
        <v>16174</v>
      </c>
      <c r="E20" s="111">
        <f>SUM(E21:E23)</f>
        <v>2509</v>
      </c>
      <c r="F20" s="146">
        <f>SUM(F21:F23)</f>
        <v>18683</v>
      </c>
    </row>
    <row r="21" spans="1:6" s="219" customFormat="1" ht="12" customHeight="1">
      <c r="A21" s="212" t="s">
        <v>71</v>
      </c>
      <c r="B21" s="7" t="s">
        <v>157</v>
      </c>
      <c r="C21" s="108"/>
      <c r="D21" s="108"/>
      <c r="E21" s="108"/>
      <c r="F21" s="316">
        <f>C21+E21</f>
        <v>0</v>
      </c>
    </row>
    <row r="22" spans="1:6" s="219" customFormat="1" ht="12" customHeight="1">
      <c r="A22" s="212" t="s">
        <v>72</v>
      </c>
      <c r="B22" s="6" t="s">
        <v>304</v>
      </c>
      <c r="C22" s="108"/>
      <c r="D22" s="108"/>
      <c r="E22" s="108"/>
      <c r="F22" s="316">
        <f>C22+E22</f>
        <v>0</v>
      </c>
    </row>
    <row r="23" spans="1:6" s="219" customFormat="1" ht="12" customHeight="1">
      <c r="A23" s="212" t="s">
        <v>73</v>
      </c>
      <c r="B23" s="6" t="s">
        <v>305</v>
      </c>
      <c r="C23" s="108">
        <v>16174</v>
      </c>
      <c r="D23" s="108">
        <v>16174</v>
      </c>
      <c r="E23" s="108">
        <v>2509</v>
      </c>
      <c r="F23" s="316">
        <f>D23+E23</f>
        <v>18683</v>
      </c>
    </row>
    <row r="24" spans="1:6" s="219" customFormat="1" ht="12" customHeight="1" thickBot="1">
      <c r="A24" s="212" t="s">
        <v>74</v>
      </c>
      <c r="B24" s="6" t="s">
        <v>405</v>
      </c>
      <c r="C24" s="108"/>
      <c r="D24" s="108"/>
      <c r="E24" s="108"/>
      <c r="F24" s="316">
        <f>C24+E24</f>
        <v>0</v>
      </c>
    </row>
    <row r="25" spans="1:6" s="219" customFormat="1" ht="12" customHeight="1" thickBot="1">
      <c r="A25" s="78" t="s">
        <v>9</v>
      </c>
      <c r="B25" s="59" t="s">
        <v>101</v>
      </c>
      <c r="C25" s="295">
        <v>5</v>
      </c>
      <c r="D25" s="295">
        <v>5</v>
      </c>
      <c r="E25" s="295"/>
      <c r="F25" s="146">
        <v>5</v>
      </c>
    </row>
    <row r="26" spans="1:6" s="219" customFormat="1" ht="12" customHeight="1" thickBot="1">
      <c r="A26" s="78" t="s">
        <v>10</v>
      </c>
      <c r="B26" s="59" t="s">
        <v>406</v>
      </c>
      <c r="C26" s="111">
        <f>+C27+C28+C29</f>
        <v>0</v>
      </c>
      <c r="D26" s="111">
        <f>+D27+D28+D29</f>
        <v>0</v>
      </c>
      <c r="E26" s="111">
        <f>+E27+E28+E29</f>
        <v>0</v>
      </c>
      <c r="F26" s="146">
        <f>+F27+F28+F29</f>
        <v>0</v>
      </c>
    </row>
    <row r="27" spans="1:6" s="219" customFormat="1" ht="12" customHeight="1">
      <c r="A27" s="213" t="s">
        <v>166</v>
      </c>
      <c r="B27" s="214" t="s">
        <v>162</v>
      </c>
      <c r="C27" s="270"/>
      <c r="D27" s="270"/>
      <c r="E27" s="270"/>
      <c r="F27" s="318">
        <f>C27+E27</f>
        <v>0</v>
      </c>
    </row>
    <row r="28" spans="1:6" s="219" customFormat="1" ht="12" customHeight="1">
      <c r="A28" s="213" t="s">
        <v>167</v>
      </c>
      <c r="B28" s="214" t="s">
        <v>304</v>
      </c>
      <c r="C28" s="108"/>
      <c r="D28" s="108"/>
      <c r="E28" s="108"/>
      <c r="F28" s="316">
        <f>C28+E28</f>
        <v>0</v>
      </c>
    </row>
    <row r="29" spans="1:6" s="219" customFormat="1" ht="12" customHeight="1">
      <c r="A29" s="213" t="s">
        <v>168</v>
      </c>
      <c r="B29" s="215" t="s">
        <v>307</v>
      </c>
      <c r="C29" s="108"/>
      <c r="D29" s="108"/>
      <c r="E29" s="108"/>
      <c r="F29" s="316">
        <f>C29+E29</f>
        <v>0</v>
      </c>
    </row>
    <row r="30" spans="1:6" s="219" customFormat="1" ht="12" customHeight="1" thickBot="1">
      <c r="A30" s="212" t="s">
        <v>169</v>
      </c>
      <c r="B30" s="64" t="s">
        <v>407</v>
      </c>
      <c r="C30" s="50"/>
      <c r="D30" s="50"/>
      <c r="E30" s="50"/>
      <c r="F30" s="324">
        <f>C30+E30</f>
        <v>0</v>
      </c>
    </row>
    <row r="31" spans="1:6" s="219" customFormat="1" ht="12" customHeight="1" thickBot="1">
      <c r="A31" s="78" t="s">
        <v>11</v>
      </c>
      <c r="B31" s="59" t="s">
        <v>308</v>
      </c>
      <c r="C31" s="111">
        <f>+C32+C33+C34</f>
        <v>0</v>
      </c>
      <c r="D31" s="111">
        <f>+D32+D33+D34</f>
        <v>0</v>
      </c>
      <c r="E31" s="111">
        <f>+E32+E33+E34</f>
        <v>0</v>
      </c>
      <c r="F31" s="146">
        <f>+F32+F33+F34</f>
        <v>0</v>
      </c>
    </row>
    <row r="32" spans="1:6" s="219" customFormat="1" ht="12" customHeight="1">
      <c r="A32" s="213" t="s">
        <v>58</v>
      </c>
      <c r="B32" s="214" t="s">
        <v>189</v>
      </c>
      <c r="C32" s="270"/>
      <c r="D32" s="270"/>
      <c r="E32" s="270"/>
      <c r="F32" s="318">
        <f>C32+E32</f>
        <v>0</v>
      </c>
    </row>
    <row r="33" spans="1:6" s="219" customFormat="1" ht="12" customHeight="1">
      <c r="A33" s="213" t="s">
        <v>59</v>
      </c>
      <c r="B33" s="215" t="s">
        <v>190</v>
      </c>
      <c r="C33" s="112"/>
      <c r="D33" s="112"/>
      <c r="E33" s="112"/>
      <c r="F33" s="313">
        <f>C33+E33</f>
        <v>0</v>
      </c>
    </row>
    <row r="34" spans="1:6" s="219" customFormat="1" ht="12" customHeight="1" thickBot="1">
      <c r="A34" s="212" t="s">
        <v>60</v>
      </c>
      <c r="B34" s="64" t="s">
        <v>191</v>
      </c>
      <c r="C34" s="50"/>
      <c r="D34" s="50"/>
      <c r="E34" s="50"/>
      <c r="F34" s="324">
        <f>C34+E34</f>
        <v>0</v>
      </c>
    </row>
    <row r="35" spans="1:6" s="151" customFormat="1" ht="12" customHeight="1" thickBot="1">
      <c r="A35" s="78" t="s">
        <v>12</v>
      </c>
      <c r="B35" s="59" t="s">
        <v>277</v>
      </c>
      <c r="C35" s="295"/>
      <c r="D35" s="295"/>
      <c r="E35" s="295"/>
      <c r="F35" s="146">
        <f>C35+E35</f>
        <v>0</v>
      </c>
    </row>
    <row r="36" spans="1:6" s="151" customFormat="1" ht="12" customHeight="1" thickBot="1">
      <c r="A36" s="78" t="s">
        <v>13</v>
      </c>
      <c r="B36" s="59" t="s">
        <v>309</v>
      </c>
      <c r="C36" s="295"/>
      <c r="D36" s="295"/>
      <c r="E36" s="295"/>
      <c r="F36" s="146">
        <f>C36+E36</f>
        <v>0</v>
      </c>
    </row>
    <row r="37" spans="1:6" s="151" customFormat="1" ht="12" customHeight="1" thickBot="1">
      <c r="A37" s="76" t="s">
        <v>14</v>
      </c>
      <c r="B37" s="59" t="s">
        <v>310</v>
      </c>
      <c r="C37" s="111">
        <f>+C8+C20+C25+C26+C31+C35+C36</f>
        <v>18355</v>
      </c>
      <c r="D37" s="111">
        <f>+D8+D20+D25+D26+D31+D35+D36</f>
        <v>18688</v>
      </c>
      <c r="E37" s="111">
        <f>+E8+E20+E25+E26+E31+E35+E36</f>
        <v>3880</v>
      </c>
      <c r="F37" s="146">
        <f>+F8+F20+F25+F26+F31+F35+F36</f>
        <v>22568</v>
      </c>
    </row>
    <row r="38" spans="1:6" s="151" customFormat="1" ht="12" customHeight="1" thickBot="1">
      <c r="A38" s="89" t="s">
        <v>15</v>
      </c>
      <c r="B38" s="59" t="s">
        <v>311</v>
      </c>
      <c r="C38" s="111">
        <f>+C39+C40+C41</f>
        <v>129940</v>
      </c>
      <c r="D38" s="111">
        <f>+D39+D40+D41</f>
        <v>131671</v>
      </c>
      <c r="E38" s="111">
        <f>+E39+E40+E41</f>
        <v>-5827</v>
      </c>
      <c r="F38" s="146">
        <f>+F39+F40+F41</f>
        <v>125844</v>
      </c>
    </row>
    <row r="39" spans="1:6" s="151" customFormat="1" ht="12" customHeight="1">
      <c r="A39" s="213" t="s">
        <v>312</v>
      </c>
      <c r="B39" s="214" t="s">
        <v>139</v>
      </c>
      <c r="C39" s="270">
        <v>187</v>
      </c>
      <c r="D39" s="270">
        <v>1307</v>
      </c>
      <c r="E39" s="270"/>
      <c r="F39" s="318">
        <v>1307</v>
      </c>
    </row>
    <row r="40" spans="1:6" s="151" customFormat="1" ht="12" customHeight="1">
      <c r="A40" s="213" t="s">
        <v>313</v>
      </c>
      <c r="B40" s="215" t="s">
        <v>2</v>
      </c>
      <c r="C40" s="112"/>
      <c r="D40" s="112"/>
      <c r="E40" s="112"/>
      <c r="F40" s="313">
        <f>C40+E40</f>
        <v>0</v>
      </c>
    </row>
    <row r="41" spans="1:6" s="219" customFormat="1" ht="12" customHeight="1" thickBot="1">
      <c r="A41" s="212" t="s">
        <v>314</v>
      </c>
      <c r="B41" s="64" t="s">
        <v>315</v>
      </c>
      <c r="C41" s="50">
        <v>129753</v>
      </c>
      <c r="D41" s="50">
        <v>130364</v>
      </c>
      <c r="E41" s="50">
        <v>-5827</v>
      </c>
      <c r="F41" s="316">
        <f>D41+E41</f>
        <v>124537</v>
      </c>
    </row>
    <row r="42" spans="1:6" s="219" customFormat="1" ht="15" customHeight="1" thickBot="1">
      <c r="A42" s="89" t="s">
        <v>16</v>
      </c>
      <c r="B42" s="90" t="s">
        <v>316</v>
      </c>
      <c r="C42" s="296">
        <f>+C37+C38</f>
        <v>148295</v>
      </c>
      <c r="D42" s="296">
        <f>+D37+D38</f>
        <v>150359</v>
      </c>
      <c r="E42" s="296">
        <f>+E37+E38</f>
        <v>-1947</v>
      </c>
      <c r="F42" s="149">
        <f>+F37+F38</f>
        <v>148412</v>
      </c>
    </row>
    <row r="43" spans="1:4" s="219" customFormat="1" ht="15" customHeight="1">
      <c r="A43" s="91"/>
      <c r="B43" s="92"/>
      <c r="C43" s="147"/>
      <c r="D43" s="147"/>
    </row>
    <row r="44" spans="1:4" ht="13.5" thickBot="1">
      <c r="A44" s="93"/>
      <c r="B44" s="94"/>
      <c r="C44" s="148"/>
      <c r="D44" s="148"/>
    </row>
    <row r="45" spans="1:6" s="218" customFormat="1" ht="16.5" customHeight="1" thickBot="1">
      <c r="A45" s="424" t="s">
        <v>41</v>
      </c>
      <c r="B45" s="425"/>
      <c r="C45" s="425"/>
      <c r="D45" s="425"/>
      <c r="E45" s="425"/>
      <c r="F45" s="426"/>
    </row>
    <row r="46" spans="1:6" s="220" customFormat="1" ht="12" customHeight="1" thickBot="1">
      <c r="A46" s="78" t="s">
        <v>7</v>
      </c>
      <c r="B46" s="59" t="s">
        <v>317</v>
      </c>
      <c r="C46" s="111">
        <f>SUM(C47:C51)</f>
        <v>146612</v>
      </c>
      <c r="D46" s="111">
        <f>SUM(D47:D51)</f>
        <v>148676</v>
      </c>
      <c r="E46" s="111">
        <f>SUM(E47:E51)</f>
        <v>-1028</v>
      </c>
      <c r="F46" s="146">
        <f>SUM(F47:F51)</f>
        <v>147648</v>
      </c>
    </row>
    <row r="47" spans="1:6" ht="12" customHeight="1">
      <c r="A47" s="212" t="s">
        <v>65</v>
      </c>
      <c r="B47" s="7" t="s">
        <v>36</v>
      </c>
      <c r="C47" s="270">
        <v>92456</v>
      </c>
      <c r="D47" s="270">
        <v>92456</v>
      </c>
      <c r="E47" s="270">
        <v>2038</v>
      </c>
      <c r="F47" s="318">
        <f>D47+E47</f>
        <v>94494</v>
      </c>
    </row>
    <row r="48" spans="1:6" ht="12" customHeight="1">
      <c r="A48" s="212" t="s">
        <v>66</v>
      </c>
      <c r="B48" s="6" t="s">
        <v>110</v>
      </c>
      <c r="C48" s="49">
        <v>25149</v>
      </c>
      <c r="D48" s="49">
        <v>25149</v>
      </c>
      <c r="E48" s="49">
        <v>733</v>
      </c>
      <c r="F48" s="318">
        <f>D48+E48</f>
        <v>25882</v>
      </c>
    </row>
    <row r="49" spans="1:6" ht="12" customHeight="1">
      <c r="A49" s="212" t="s">
        <v>67</v>
      </c>
      <c r="B49" s="6" t="s">
        <v>84</v>
      </c>
      <c r="C49" s="49">
        <v>29007</v>
      </c>
      <c r="D49" s="49">
        <v>30460</v>
      </c>
      <c r="E49" s="49">
        <v>-3799</v>
      </c>
      <c r="F49" s="318">
        <f>D49+E49</f>
        <v>26661</v>
      </c>
    </row>
    <row r="50" spans="1:6" ht="12" customHeight="1">
      <c r="A50" s="212" t="s">
        <v>68</v>
      </c>
      <c r="B50" s="6" t="s">
        <v>111</v>
      </c>
      <c r="C50" s="49"/>
      <c r="D50" s="49"/>
      <c r="E50" s="49"/>
      <c r="F50" s="314">
        <f>C50+E50</f>
        <v>0</v>
      </c>
    </row>
    <row r="51" spans="1:6" ht="12" customHeight="1" thickBot="1">
      <c r="A51" s="212" t="s">
        <v>85</v>
      </c>
      <c r="B51" s="6" t="s">
        <v>112</v>
      </c>
      <c r="C51" s="49"/>
      <c r="D51" s="49">
        <v>611</v>
      </c>
      <c r="E51" s="49"/>
      <c r="F51" s="314">
        <v>611</v>
      </c>
    </row>
    <row r="52" spans="1:6" ht="12" customHeight="1" thickBot="1">
      <c r="A52" s="78" t="s">
        <v>8</v>
      </c>
      <c r="B52" s="59" t="s">
        <v>318</v>
      </c>
      <c r="C52" s="111">
        <f>SUM(C53:C55)</f>
        <v>1683</v>
      </c>
      <c r="D52" s="111">
        <f>SUM(D53:D55)</f>
        <v>1683</v>
      </c>
      <c r="E52" s="111">
        <f>SUM(E53:E55)</f>
        <v>-919</v>
      </c>
      <c r="F52" s="146">
        <f>SUM(F53:F55)</f>
        <v>764</v>
      </c>
    </row>
    <row r="53" spans="1:6" s="220" customFormat="1" ht="12" customHeight="1">
      <c r="A53" s="212" t="s">
        <v>71</v>
      </c>
      <c r="B53" s="7" t="s">
        <v>129</v>
      </c>
      <c r="C53" s="270">
        <v>1683</v>
      </c>
      <c r="D53" s="270">
        <v>1683</v>
      </c>
      <c r="E53" s="270">
        <v>-919</v>
      </c>
      <c r="F53" s="318">
        <f>C53+E53</f>
        <v>764</v>
      </c>
    </row>
    <row r="54" spans="1:6" ht="12" customHeight="1">
      <c r="A54" s="212" t="s">
        <v>72</v>
      </c>
      <c r="B54" s="6" t="s">
        <v>114</v>
      </c>
      <c r="C54" s="49"/>
      <c r="D54" s="49"/>
      <c r="E54" s="49"/>
      <c r="F54" s="314">
        <f>C54+E54</f>
        <v>0</v>
      </c>
    </row>
    <row r="55" spans="1:6" ht="12" customHeight="1">
      <c r="A55" s="212" t="s">
        <v>73</v>
      </c>
      <c r="B55" s="6" t="s">
        <v>42</v>
      </c>
      <c r="C55" s="49"/>
      <c r="D55" s="49"/>
      <c r="E55" s="49"/>
      <c r="F55" s="314">
        <f>C55+E55</f>
        <v>0</v>
      </c>
    </row>
    <row r="56" spans="1:6" ht="12" customHeight="1" thickBot="1">
      <c r="A56" s="212" t="s">
        <v>74</v>
      </c>
      <c r="B56" s="6" t="s">
        <v>408</v>
      </c>
      <c r="C56" s="49"/>
      <c r="D56" s="49"/>
      <c r="E56" s="49"/>
      <c r="F56" s="314">
        <f>C56+E56</f>
        <v>0</v>
      </c>
    </row>
    <row r="57" spans="1:6" ht="12" customHeight="1" thickBot="1">
      <c r="A57" s="78" t="s">
        <v>9</v>
      </c>
      <c r="B57" s="59" t="s">
        <v>4</v>
      </c>
      <c r="C57" s="295"/>
      <c r="D57" s="295"/>
      <c r="E57" s="295"/>
      <c r="F57" s="146">
        <f>C57+E57</f>
        <v>0</v>
      </c>
    </row>
    <row r="58" spans="1:6" ht="15" customHeight="1" thickBot="1">
      <c r="A58" s="78" t="s">
        <v>10</v>
      </c>
      <c r="B58" s="95" t="s">
        <v>412</v>
      </c>
      <c r="C58" s="296">
        <f>+C46+C52+C57</f>
        <v>148295</v>
      </c>
      <c r="D58" s="296">
        <f>+D46+D52+D57</f>
        <v>150359</v>
      </c>
      <c r="E58" s="296">
        <f>+E46+E52+E57</f>
        <v>-1947</v>
      </c>
      <c r="F58" s="149">
        <f>+F46+F52+F57</f>
        <v>148412</v>
      </c>
    </row>
    <row r="59" spans="3:6" ht="13.5" thickBot="1">
      <c r="C59" s="150"/>
      <c r="D59" s="150"/>
      <c r="E59" s="150"/>
      <c r="F59" s="150"/>
    </row>
    <row r="60" spans="1:6" ht="15" customHeight="1" thickBot="1">
      <c r="A60" s="98" t="s">
        <v>403</v>
      </c>
      <c r="B60" s="99"/>
      <c r="C60" s="291">
        <v>31</v>
      </c>
      <c r="D60" s="291">
        <v>31</v>
      </c>
      <c r="E60" s="291"/>
      <c r="F60" s="306">
        <f>C60+E60</f>
        <v>31</v>
      </c>
    </row>
    <row r="61" spans="1:6" ht="14.25" customHeight="1" thickBot="1">
      <c r="A61" s="98" t="s">
        <v>125</v>
      </c>
      <c r="B61" s="99"/>
      <c r="C61" s="291"/>
      <c r="D61" s="291"/>
      <c r="E61" s="291"/>
      <c r="F61" s="306"/>
    </row>
  </sheetData>
  <sheetProtection formatCells="0"/>
  <mergeCells count="4">
    <mergeCell ref="B2:E2"/>
    <mergeCell ref="B3:E3"/>
    <mergeCell ref="A7:F7"/>
    <mergeCell ref="A45:F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20" zoomScaleNormal="120" workbookViewId="0" topLeftCell="A25">
      <selection activeCell="K59" sqref="K59"/>
    </sheetView>
  </sheetViews>
  <sheetFormatPr defaultColWidth="9.00390625" defaultRowHeight="12.75"/>
  <cols>
    <col min="1" max="1" width="11.00390625" style="96" customWidth="1"/>
    <col min="2" max="2" width="54.50390625" style="97" customWidth="1"/>
    <col min="3" max="6" width="15.875" style="97" customWidth="1"/>
    <col min="7" max="16384" width="9.375" style="97" customWidth="1"/>
  </cols>
  <sheetData>
    <row r="1" spans="1:6" s="83" customFormat="1" ht="16.5" thickBot="1">
      <c r="A1" s="82"/>
      <c r="B1" s="84"/>
      <c r="C1" s="1"/>
      <c r="D1" s="1"/>
      <c r="E1" s="1"/>
      <c r="F1" s="282" t="s">
        <v>476</v>
      </c>
    </row>
    <row r="2" spans="1:6" s="216" customFormat="1" ht="25.5" customHeight="1" thickBot="1">
      <c r="A2" s="75" t="s">
        <v>439</v>
      </c>
      <c r="B2" s="428" t="s">
        <v>521</v>
      </c>
      <c r="C2" s="429"/>
      <c r="D2" s="429"/>
      <c r="E2" s="430"/>
      <c r="F2" s="294" t="s">
        <v>44</v>
      </c>
    </row>
    <row r="3" spans="1:6" s="216" customFormat="1" ht="36.75" thickBot="1">
      <c r="A3" s="75" t="s">
        <v>123</v>
      </c>
      <c r="B3" s="428" t="s">
        <v>300</v>
      </c>
      <c r="C3" s="429"/>
      <c r="D3" s="429"/>
      <c r="E3" s="430"/>
      <c r="F3" s="294" t="s">
        <v>38</v>
      </c>
    </row>
    <row r="4" spans="1:6" s="217" customFormat="1" ht="15.75" customHeight="1" thickBot="1">
      <c r="A4" s="85"/>
      <c r="B4" s="85"/>
      <c r="C4" s="86"/>
      <c r="D4" s="86"/>
      <c r="E4" s="52"/>
      <c r="F4" s="86" t="s">
        <v>39</v>
      </c>
    </row>
    <row r="5" spans="1:6" ht="24.75" thickBot="1">
      <c r="A5" s="172" t="s">
        <v>124</v>
      </c>
      <c r="B5" s="87" t="s">
        <v>480</v>
      </c>
      <c r="C5" s="320" t="s">
        <v>415</v>
      </c>
      <c r="D5" s="320" t="s">
        <v>531</v>
      </c>
      <c r="E5" s="320" t="s">
        <v>545</v>
      </c>
      <c r="F5" s="321" t="str">
        <f>+CONCATENATE(LEFT(ÖSSZEFÜGGÉSEK!A7,4),"2016. évi 3.",CHAR(10),"Módosítás utáni")</f>
        <v>2016. évi 3.
Módosítás utáni</v>
      </c>
    </row>
    <row r="6" spans="1:6" s="218" customFormat="1" ht="12.75" customHeight="1" thickBot="1">
      <c r="A6" s="76" t="s">
        <v>382</v>
      </c>
      <c r="B6" s="77" t="s">
        <v>383</v>
      </c>
      <c r="C6" s="77" t="s">
        <v>384</v>
      </c>
      <c r="D6" s="286"/>
      <c r="E6" s="286" t="s">
        <v>386</v>
      </c>
      <c r="F6" s="331" t="s">
        <v>478</v>
      </c>
    </row>
    <row r="7" spans="1:6" s="218" customFormat="1" ht="15.75" customHeight="1" thickBot="1">
      <c r="A7" s="424" t="s">
        <v>40</v>
      </c>
      <c r="B7" s="425"/>
      <c r="C7" s="425"/>
      <c r="D7" s="425"/>
      <c r="E7" s="425"/>
      <c r="F7" s="426"/>
    </row>
    <row r="8" spans="1:6" s="151" customFormat="1" ht="12" customHeight="1" thickBot="1">
      <c r="A8" s="76" t="s">
        <v>7</v>
      </c>
      <c r="B8" s="88" t="s">
        <v>404</v>
      </c>
      <c r="C8" s="111">
        <f>SUM(C9:C19)</f>
        <v>652</v>
      </c>
      <c r="D8" s="111">
        <f>SUM(D9:D19)</f>
        <v>652</v>
      </c>
      <c r="E8" s="111">
        <f>SUM(E9:E19)</f>
        <v>0</v>
      </c>
      <c r="F8" s="146">
        <f>SUM(F9:F19)</f>
        <v>652</v>
      </c>
    </row>
    <row r="9" spans="1:6" s="151" customFormat="1" ht="12" customHeight="1">
      <c r="A9" s="211" t="s">
        <v>65</v>
      </c>
      <c r="B9" s="8" t="s">
        <v>175</v>
      </c>
      <c r="C9" s="271"/>
      <c r="D9" s="271"/>
      <c r="E9" s="271"/>
      <c r="F9" s="322">
        <f>C9+E9</f>
        <v>0</v>
      </c>
    </row>
    <row r="10" spans="1:6" s="151" customFormat="1" ht="12" customHeight="1">
      <c r="A10" s="212" t="s">
        <v>66</v>
      </c>
      <c r="B10" s="6" t="s">
        <v>176</v>
      </c>
      <c r="C10" s="108">
        <v>450</v>
      </c>
      <c r="D10" s="108">
        <v>450</v>
      </c>
      <c r="E10" s="261"/>
      <c r="F10" s="316">
        <f aca="true" t="shared" si="0" ref="F10:F25">C10+E10</f>
        <v>450</v>
      </c>
    </row>
    <row r="11" spans="1:6" s="151" customFormat="1" ht="12" customHeight="1">
      <c r="A11" s="212" t="s">
        <v>67</v>
      </c>
      <c r="B11" s="6" t="s">
        <v>177</v>
      </c>
      <c r="C11" s="108"/>
      <c r="D11" s="108"/>
      <c r="E11" s="261"/>
      <c r="F11" s="316">
        <f t="shared" si="0"/>
        <v>0</v>
      </c>
    </row>
    <row r="12" spans="1:6" s="151" customFormat="1" ht="12" customHeight="1">
      <c r="A12" s="212" t="s">
        <v>68</v>
      </c>
      <c r="B12" s="6" t="s">
        <v>178</v>
      </c>
      <c r="C12" s="108">
        <v>200</v>
      </c>
      <c r="D12" s="108">
        <v>200</v>
      </c>
      <c r="E12" s="261"/>
      <c r="F12" s="316">
        <f t="shared" si="0"/>
        <v>200</v>
      </c>
    </row>
    <row r="13" spans="1:6" s="151" customFormat="1" ht="12" customHeight="1">
      <c r="A13" s="212" t="s">
        <v>85</v>
      </c>
      <c r="B13" s="6" t="s">
        <v>179</v>
      </c>
      <c r="C13" s="108"/>
      <c r="D13" s="108"/>
      <c r="E13" s="261"/>
      <c r="F13" s="316">
        <f t="shared" si="0"/>
        <v>0</v>
      </c>
    </row>
    <row r="14" spans="1:6" s="151" customFormat="1" ht="12" customHeight="1">
      <c r="A14" s="212" t="s">
        <v>69</v>
      </c>
      <c r="B14" s="6" t="s">
        <v>301</v>
      </c>
      <c r="C14" s="108"/>
      <c r="D14" s="108"/>
      <c r="E14" s="261"/>
      <c r="F14" s="316">
        <f t="shared" si="0"/>
        <v>0</v>
      </c>
    </row>
    <row r="15" spans="1:6" s="151" customFormat="1" ht="12" customHeight="1">
      <c r="A15" s="212" t="s">
        <v>70</v>
      </c>
      <c r="B15" s="5" t="s">
        <v>302</v>
      </c>
      <c r="C15" s="108"/>
      <c r="D15" s="108"/>
      <c r="E15" s="261"/>
      <c r="F15" s="316">
        <f t="shared" si="0"/>
        <v>0</v>
      </c>
    </row>
    <row r="16" spans="1:6" s="151" customFormat="1" ht="12" customHeight="1">
      <c r="A16" s="212" t="s">
        <v>77</v>
      </c>
      <c r="B16" s="6" t="s">
        <v>182</v>
      </c>
      <c r="C16" s="269">
        <v>1</v>
      </c>
      <c r="D16" s="269">
        <v>1</v>
      </c>
      <c r="E16" s="298"/>
      <c r="F16" s="317">
        <f t="shared" si="0"/>
        <v>1</v>
      </c>
    </row>
    <row r="17" spans="1:6" s="219" customFormat="1" ht="12" customHeight="1">
      <c r="A17" s="212" t="s">
        <v>78</v>
      </c>
      <c r="B17" s="6" t="s">
        <v>183</v>
      </c>
      <c r="C17" s="108"/>
      <c r="D17" s="108"/>
      <c r="E17" s="261"/>
      <c r="F17" s="316">
        <f t="shared" si="0"/>
        <v>0</v>
      </c>
    </row>
    <row r="18" spans="1:6" s="219" customFormat="1" ht="12" customHeight="1">
      <c r="A18" s="212" t="s">
        <v>79</v>
      </c>
      <c r="B18" s="6" t="s">
        <v>331</v>
      </c>
      <c r="C18" s="110"/>
      <c r="D18" s="110"/>
      <c r="E18" s="262"/>
      <c r="F18" s="323">
        <f t="shared" si="0"/>
        <v>0</v>
      </c>
    </row>
    <row r="19" spans="1:6" s="219" customFormat="1" ht="12" customHeight="1" thickBot="1">
      <c r="A19" s="212" t="s">
        <v>80</v>
      </c>
      <c r="B19" s="5" t="s">
        <v>184</v>
      </c>
      <c r="C19" s="110">
        <v>1</v>
      </c>
      <c r="D19" s="110">
        <v>1</v>
      </c>
      <c r="E19" s="262"/>
      <c r="F19" s="323">
        <f t="shared" si="0"/>
        <v>1</v>
      </c>
    </row>
    <row r="20" spans="1:6" s="151" customFormat="1" ht="12" customHeight="1" thickBot="1">
      <c r="A20" s="76" t="s">
        <v>8</v>
      </c>
      <c r="B20" s="88" t="s">
        <v>303</v>
      </c>
      <c r="C20" s="111">
        <f>SUM(C21:C23)</f>
        <v>0</v>
      </c>
      <c r="D20" s="111">
        <f>SUM(D21:D23)</f>
        <v>0</v>
      </c>
      <c r="E20" s="263">
        <f>SUM(E21:E23)</f>
        <v>0</v>
      </c>
      <c r="F20" s="146">
        <f>SUM(F21:F23)</f>
        <v>0</v>
      </c>
    </row>
    <row r="21" spans="1:6" s="219" customFormat="1" ht="12" customHeight="1">
      <c r="A21" s="212" t="s">
        <v>71</v>
      </c>
      <c r="B21" s="7" t="s">
        <v>157</v>
      </c>
      <c r="C21" s="108"/>
      <c r="D21" s="108"/>
      <c r="E21" s="261"/>
      <c r="F21" s="316">
        <f t="shared" si="0"/>
        <v>0</v>
      </c>
    </row>
    <row r="22" spans="1:6" s="219" customFormat="1" ht="12" customHeight="1">
      <c r="A22" s="212" t="s">
        <v>72</v>
      </c>
      <c r="B22" s="6" t="s">
        <v>304</v>
      </c>
      <c r="C22" s="108"/>
      <c r="D22" s="108"/>
      <c r="E22" s="261"/>
      <c r="F22" s="316">
        <f t="shared" si="0"/>
        <v>0</v>
      </c>
    </row>
    <row r="23" spans="1:6" s="219" customFormat="1" ht="12" customHeight="1">
      <c r="A23" s="212" t="s">
        <v>73</v>
      </c>
      <c r="B23" s="6" t="s">
        <v>305</v>
      </c>
      <c r="C23" s="108"/>
      <c r="D23" s="108"/>
      <c r="E23" s="261"/>
      <c r="F23" s="316">
        <f t="shared" si="0"/>
        <v>0</v>
      </c>
    </row>
    <row r="24" spans="1:6" s="219" customFormat="1" ht="12" customHeight="1" thickBot="1">
      <c r="A24" s="212" t="s">
        <v>74</v>
      </c>
      <c r="B24" s="6" t="s">
        <v>409</v>
      </c>
      <c r="C24" s="108"/>
      <c r="D24" s="108"/>
      <c r="E24" s="261"/>
      <c r="F24" s="316">
        <f t="shared" si="0"/>
        <v>0</v>
      </c>
    </row>
    <row r="25" spans="1:6" s="219" customFormat="1" ht="12" customHeight="1" thickBot="1">
      <c r="A25" s="78" t="s">
        <v>9</v>
      </c>
      <c r="B25" s="59" t="s">
        <v>101</v>
      </c>
      <c r="C25" s="295"/>
      <c r="D25" s="295"/>
      <c r="E25" s="297"/>
      <c r="F25" s="146">
        <f t="shared" si="0"/>
        <v>0</v>
      </c>
    </row>
    <row r="26" spans="1:6" s="219" customFormat="1" ht="12" customHeight="1" thickBot="1">
      <c r="A26" s="78" t="s">
        <v>10</v>
      </c>
      <c r="B26" s="59" t="s">
        <v>306</v>
      </c>
      <c r="C26" s="111">
        <f>+C27+C28</f>
        <v>0</v>
      </c>
      <c r="D26" s="111">
        <f>+D27+D28</f>
        <v>0</v>
      </c>
      <c r="E26" s="263">
        <f>+E27+E28</f>
        <v>0</v>
      </c>
      <c r="F26" s="146">
        <f>+F27+F28+F29</f>
        <v>0</v>
      </c>
    </row>
    <row r="27" spans="1:6" s="219" customFormat="1" ht="12" customHeight="1">
      <c r="A27" s="213" t="s">
        <v>166</v>
      </c>
      <c r="B27" s="214" t="s">
        <v>304</v>
      </c>
      <c r="C27" s="270"/>
      <c r="D27" s="270"/>
      <c r="E27" s="61"/>
      <c r="F27" s="318">
        <f>C27+E27</f>
        <v>0</v>
      </c>
    </row>
    <row r="28" spans="1:6" s="219" customFormat="1" ht="12" customHeight="1">
      <c r="A28" s="213" t="s">
        <v>167</v>
      </c>
      <c r="B28" s="215" t="s">
        <v>307</v>
      </c>
      <c r="C28" s="112"/>
      <c r="D28" s="112"/>
      <c r="E28" s="264"/>
      <c r="F28" s="316">
        <f>C28+E28</f>
        <v>0</v>
      </c>
    </row>
    <row r="29" spans="1:6" s="219" customFormat="1" ht="12" customHeight="1" thickBot="1">
      <c r="A29" s="212" t="s">
        <v>168</v>
      </c>
      <c r="B29" s="64" t="s">
        <v>410</v>
      </c>
      <c r="C29" s="50"/>
      <c r="D29" s="50"/>
      <c r="E29" s="326"/>
      <c r="F29" s="323">
        <f>C29+E29</f>
        <v>0</v>
      </c>
    </row>
    <row r="30" spans="1:6" s="219" customFormat="1" ht="12" customHeight="1" thickBot="1">
      <c r="A30" s="78" t="s">
        <v>11</v>
      </c>
      <c r="B30" s="59" t="s">
        <v>308</v>
      </c>
      <c r="C30" s="111">
        <f>+C31+C32+C33</f>
        <v>0</v>
      </c>
      <c r="D30" s="111">
        <f>+D31+D32+D33</f>
        <v>0</v>
      </c>
      <c r="E30" s="111">
        <f>+E31+E32+E33</f>
        <v>0</v>
      </c>
      <c r="F30" s="327">
        <f>C30+E30</f>
        <v>0</v>
      </c>
    </row>
    <row r="31" spans="1:6" s="219" customFormat="1" ht="12" customHeight="1">
      <c r="A31" s="213" t="s">
        <v>58</v>
      </c>
      <c r="B31" s="214" t="s">
        <v>189</v>
      </c>
      <c r="C31" s="270"/>
      <c r="D31" s="270"/>
      <c r="E31" s="61"/>
      <c r="F31" s="328">
        <f>+F32+F33+F34</f>
        <v>0</v>
      </c>
    </row>
    <row r="32" spans="1:6" s="219" customFormat="1" ht="12" customHeight="1">
      <c r="A32" s="213" t="s">
        <v>59</v>
      </c>
      <c r="B32" s="215" t="s">
        <v>190</v>
      </c>
      <c r="C32" s="112"/>
      <c r="D32" s="112"/>
      <c r="E32" s="264"/>
      <c r="F32" s="318">
        <f>C32+E32</f>
        <v>0</v>
      </c>
    </row>
    <row r="33" spans="1:6" s="219" customFormat="1" ht="12" customHeight="1" thickBot="1">
      <c r="A33" s="212" t="s">
        <v>60</v>
      </c>
      <c r="B33" s="64" t="s">
        <v>191</v>
      </c>
      <c r="C33" s="50"/>
      <c r="D33" s="50"/>
      <c r="E33" s="299"/>
      <c r="F33" s="313">
        <f>C33+E33</f>
        <v>0</v>
      </c>
    </row>
    <row r="34" spans="1:6" s="151" customFormat="1" ht="12" customHeight="1" thickBot="1">
      <c r="A34" s="78" t="s">
        <v>12</v>
      </c>
      <c r="B34" s="59" t="s">
        <v>277</v>
      </c>
      <c r="C34" s="295"/>
      <c r="D34" s="295"/>
      <c r="E34" s="297"/>
      <c r="F34" s="329">
        <f>C34+E34</f>
        <v>0</v>
      </c>
    </row>
    <row r="35" spans="1:6" s="151" customFormat="1" ht="12" customHeight="1" thickBot="1">
      <c r="A35" s="78" t="s">
        <v>13</v>
      </c>
      <c r="B35" s="59" t="s">
        <v>309</v>
      </c>
      <c r="C35" s="295"/>
      <c r="D35" s="295"/>
      <c r="E35" s="297"/>
      <c r="F35" s="146">
        <f>C35+E35</f>
        <v>0</v>
      </c>
    </row>
    <row r="36" spans="1:6" s="151" customFormat="1" ht="12" customHeight="1" thickBot="1">
      <c r="A36" s="76" t="s">
        <v>14</v>
      </c>
      <c r="B36" s="59" t="s">
        <v>411</v>
      </c>
      <c r="C36" s="111">
        <f>+C8+C20+C25+C26+C30+C34+C35</f>
        <v>652</v>
      </c>
      <c r="D36" s="111">
        <f>+D8+D20+D25+D26+D30+D34+D35</f>
        <v>652</v>
      </c>
      <c r="E36" s="263">
        <f>+E8+E20+E25+E26+E30+E34+E35</f>
        <v>0</v>
      </c>
      <c r="F36" s="146">
        <f>C36+E36</f>
        <v>652</v>
      </c>
    </row>
    <row r="37" spans="1:6" s="151" customFormat="1" ht="12" customHeight="1" thickBot="1">
      <c r="A37" s="89" t="s">
        <v>15</v>
      </c>
      <c r="B37" s="59" t="s">
        <v>311</v>
      </c>
      <c r="C37" s="111">
        <f>+C38+C39+C40</f>
        <v>20004</v>
      </c>
      <c r="D37" s="111">
        <f>+D38+D39+D40</f>
        <v>18391</v>
      </c>
      <c r="E37" s="263">
        <f>+E38+E39+E40</f>
        <v>-988</v>
      </c>
      <c r="F37" s="340">
        <f>+F8+F20+F25+F26+F31+F35+F36</f>
        <v>1304</v>
      </c>
    </row>
    <row r="38" spans="1:6" s="151" customFormat="1" ht="12" customHeight="1">
      <c r="A38" s="213" t="s">
        <v>312</v>
      </c>
      <c r="B38" s="214" t="s">
        <v>139</v>
      </c>
      <c r="C38" s="270">
        <v>517</v>
      </c>
      <c r="D38" s="270">
        <v>604</v>
      </c>
      <c r="E38" s="61"/>
      <c r="F38" s="310">
        <f>D38+E38</f>
        <v>604</v>
      </c>
    </row>
    <row r="39" spans="1:6" s="151" customFormat="1" ht="12" customHeight="1">
      <c r="A39" s="213" t="s">
        <v>313</v>
      </c>
      <c r="B39" s="215" t="s">
        <v>2</v>
      </c>
      <c r="C39" s="112"/>
      <c r="D39" s="112"/>
      <c r="E39" s="264"/>
      <c r="F39" s="310">
        <f>C39+E39</f>
        <v>0</v>
      </c>
    </row>
    <row r="40" spans="1:6" s="219" customFormat="1" ht="12" customHeight="1" thickBot="1">
      <c r="A40" s="212" t="s">
        <v>314</v>
      </c>
      <c r="B40" s="64" t="s">
        <v>315</v>
      </c>
      <c r="C40" s="50">
        <v>19487</v>
      </c>
      <c r="D40" s="50">
        <v>17787</v>
      </c>
      <c r="E40" s="299">
        <v>-988</v>
      </c>
      <c r="F40" s="313">
        <f>D40+E40</f>
        <v>16799</v>
      </c>
    </row>
    <row r="41" spans="1:6" s="219" customFormat="1" ht="15" customHeight="1" thickBot="1">
      <c r="A41" s="89" t="s">
        <v>16</v>
      </c>
      <c r="B41" s="90" t="s">
        <v>316</v>
      </c>
      <c r="C41" s="111">
        <f>+C36+C37</f>
        <v>20656</v>
      </c>
      <c r="D41" s="111">
        <f>+D36+D37</f>
        <v>19043</v>
      </c>
      <c r="E41" s="263">
        <f>+E36+E37</f>
        <v>-988</v>
      </c>
      <c r="F41" s="335">
        <f>C41+E41</f>
        <v>19668</v>
      </c>
    </row>
    <row r="42" spans="1:6" s="219" customFormat="1" ht="15" customHeight="1">
      <c r="A42" s="91"/>
      <c r="B42" s="92"/>
      <c r="C42" s="147"/>
      <c r="D42" s="147"/>
      <c r="F42" s="325"/>
    </row>
    <row r="43" spans="1:4" ht="13.5" thickBot="1">
      <c r="A43" s="93"/>
      <c r="B43" s="94"/>
      <c r="C43" s="148"/>
      <c r="D43" s="148"/>
    </row>
    <row r="44" spans="1:6" s="218" customFormat="1" ht="16.5" customHeight="1" thickBot="1">
      <c r="A44" s="424" t="s">
        <v>41</v>
      </c>
      <c r="B44" s="425"/>
      <c r="C44" s="425"/>
      <c r="D44" s="425"/>
      <c r="E44" s="425"/>
      <c r="F44" s="426"/>
    </row>
    <row r="45" spans="1:6" s="220" customFormat="1" ht="12" customHeight="1" thickBot="1">
      <c r="A45" s="78" t="s">
        <v>7</v>
      </c>
      <c r="B45" s="59" t="s">
        <v>317</v>
      </c>
      <c r="C45" s="111">
        <f>SUM(C46:C50)</f>
        <v>19335</v>
      </c>
      <c r="D45" s="111">
        <f>SUM(D46:D50)</f>
        <v>18840</v>
      </c>
      <c r="E45" s="111">
        <f>SUM(E46:E50)</f>
        <v>-948</v>
      </c>
      <c r="F45" s="146">
        <f>SUM(F46:F50)</f>
        <v>17892</v>
      </c>
    </row>
    <row r="46" spans="1:6" ht="12" customHeight="1">
      <c r="A46" s="212" t="s">
        <v>65</v>
      </c>
      <c r="B46" s="7" t="s">
        <v>36</v>
      </c>
      <c r="C46" s="270">
        <v>9183</v>
      </c>
      <c r="D46" s="270">
        <v>7942</v>
      </c>
      <c r="E46" s="61">
        <v>394</v>
      </c>
      <c r="F46" s="318">
        <f>D46+E46</f>
        <v>8336</v>
      </c>
    </row>
    <row r="47" spans="1:6" ht="12" customHeight="1">
      <c r="A47" s="212" t="s">
        <v>66</v>
      </c>
      <c r="B47" s="6" t="s">
        <v>110</v>
      </c>
      <c r="C47" s="49">
        <v>2281</v>
      </c>
      <c r="D47" s="49">
        <v>1946</v>
      </c>
      <c r="E47" s="62">
        <v>259</v>
      </c>
      <c r="F47" s="314">
        <f>D47+E47</f>
        <v>2205</v>
      </c>
    </row>
    <row r="48" spans="1:6" ht="12" customHeight="1">
      <c r="A48" s="212" t="s">
        <v>67</v>
      </c>
      <c r="B48" s="6" t="s">
        <v>84</v>
      </c>
      <c r="C48" s="49">
        <v>7871</v>
      </c>
      <c r="D48" s="49">
        <v>8952</v>
      </c>
      <c r="E48" s="62">
        <v>-1601</v>
      </c>
      <c r="F48" s="314">
        <f>D48+E48</f>
        <v>7351</v>
      </c>
    </row>
    <row r="49" spans="1:6" ht="12" customHeight="1">
      <c r="A49" s="212" t="s">
        <v>68</v>
      </c>
      <c r="B49" s="6" t="s">
        <v>111</v>
      </c>
      <c r="C49" s="49"/>
      <c r="D49" s="49"/>
      <c r="E49" s="62"/>
      <c r="F49" s="314">
        <f>C49+E49</f>
        <v>0</v>
      </c>
    </row>
    <row r="50" spans="1:6" ht="12" customHeight="1" thickBot="1">
      <c r="A50" s="212" t="s">
        <v>85</v>
      </c>
      <c r="B50" s="6" t="s">
        <v>112</v>
      </c>
      <c r="C50" s="49"/>
      <c r="D50" s="49"/>
      <c r="E50" s="62"/>
      <c r="F50" s="314">
        <f>C50+E50</f>
        <v>0</v>
      </c>
    </row>
    <row r="51" spans="1:6" ht="12" customHeight="1" thickBot="1">
      <c r="A51" s="78" t="s">
        <v>8</v>
      </c>
      <c r="B51" s="59" t="s">
        <v>318</v>
      </c>
      <c r="C51" s="111">
        <f>SUM(C52:C54)</f>
        <v>1321</v>
      </c>
      <c r="D51" s="111">
        <f>SUM(D52:D54)</f>
        <v>203</v>
      </c>
      <c r="E51" s="263">
        <f>SUM(E52:E54)</f>
        <v>-40</v>
      </c>
      <c r="F51" s="146">
        <f>SUM(F52:F54)</f>
        <v>163</v>
      </c>
    </row>
    <row r="52" spans="1:6" s="220" customFormat="1" ht="12" customHeight="1">
      <c r="A52" s="212" t="s">
        <v>71</v>
      </c>
      <c r="B52" s="7" t="s">
        <v>129</v>
      </c>
      <c r="C52" s="270">
        <v>1321</v>
      </c>
      <c r="D52" s="270">
        <v>203</v>
      </c>
      <c r="E52" s="61">
        <v>-40</v>
      </c>
      <c r="F52" s="318">
        <f>D52+E52</f>
        <v>163</v>
      </c>
    </row>
    <row r="53" spans="1:6" ht="12" customHeight="1">
      <c r="A53" s="212" t="s">
        <v>72</v>
      </c>
      <c r="B53" s="6" t="s">
        <v>114</v>
      </c>
      <c r="C53" s="49"/>
      <c r="D53" s="49"/>
      <c r="E53" s="62"/>
      <c r="F53" s="314">
        <f>C53+E53</f>
        <v>0</v>
      </c>
    </row>
    <row r="54" spans="1:6" ht="12" customHeight="1">
      <c r="A54" s="212" t="s">
        <v>73</v>
      </c>
      <c r="B54" s="6" t="s">
        <v>42</v>
      </c>
      <c r="C54" s="49"/>
      <c r="D54" s="49"/>
      <c r="E54" s="62"/>
      <c r="F54" s="314">
        <f>C54+E54</f>
        <v>0</v>
      </c>
    </row>
    <row r="55" spans="1:6" ht="12" customHeight="1" thickBot="1">
      <c r="A55" s="212" t="s">
        <v>74</v>
      </c>
      <c r="B55" s="6" t="s">
        <v>408</v>
      </c>
      <c r="C55" s="49"/>
      <c r="D55" s="49"/>
      <c r="E55" s="62"/>
      <c r="F55" s="314">
        <f>C55+E55</f>
        <v>0</v>
      </c>
    </row>
    <row r="56" spans="1:6" ht="15" customHeight="1" thickBot="1">
      <c r="A56" s="78" t="s">
        <v>9</v>
      </c>
      <c r="B56" s="59" t="s">
        <v>4</v>
      </c>
      <c r="C56" s="295"/>
      <c r="D56" s="295"/>
      <c r="E56" s="297"/>
      <c r="F56" s="146">
        <f>C56+E56</f>
        <v>0</v>
      </c>
    </row>
    <row r="57" spans="1:6" ht="13.5" thickBot="1">
      <c r="A57" s="78" t="s">
        <v>10</v>
      </c>
      <c r="B57" s="95" t="s">
        <v>412</v>
      </c>
      <c r="C57" s="296">
        <f>+C45+C51+C56</f>
        <v>20656</v>
      </c>
      <c r="D57" s="296">
        <f>+D45+D51+D56</f>
        <v>19043</v>
      </c>
      <c r="E57" s="293">
        <f>+E45+E51+E56</f>
        <v>-988</v>
      </c>
      <c r="F57" s="149">
        <f>+F45+F51+F56</f>
        <v>18055</v>
      </c>
    </row>
    <row r="58" spans="3:6" ht="15" customHeight="1" thickBot="1">
      <c r="C58" s="150"/>
      <c r="D58" s="150"/>
      <c r="F58" s="150"/>
    </row>
    <row r="59" spans="1:6" ht="14.25" customHeight="1" thickBot="1">
      <c r="A59" s="98" t="s">
        <v>403</v>
      </c>
      <c r="B59" s="99"/>
      <c r="C59" s="291">
        <v>6</v>
      </c>
      <c r="D59" s="291">
        <v>6</v>
      </c>
      <c r="E59" s="291"/>
      <c r="F59" s="306">
        <v>3</v>
      </c>
    </row>
    <row r="60" spans="1:6" ht="13.5" thickBot="1">
      <c r="A60" s="98" t="s">
        <v>125</v>
      </c>
      <c r="B60" s="99"/>
      <c r="C60" s="291"/>
      <c r="D60" s="291"/>
      <c r="E60" s="291"/>
      <c r="F60" s="306"/>
    </row>
  </sheetData>
  <sheetProtection formatCells="0"/>
  <mergeCells count="4">
    <mergeCell ref="B2:E2"/>
    <mergeCell ref="B3:E3"/>
    <mergeCell ref="A7:F7"/>
    <mergeCell ref="A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34">
      <selection activeCell="I56" sqref="I56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6" width="15.875" style="97" customWidth="1"/>
    <col min="7" max="16384" width="9.375" style="97" customWidth="1"/>
  </cols>
  <sheetData>
    <row r="1" spans="1:6" s="83" customFormat="1" ht="16.5" thickBot="1">
      <c r="A1" s="82"/>
      <c r="B1" s="84"/>
      <c r="C1" s="1"/>
      <c r="D1" s="1"/>
      <c r="E1" s="1"/>
      <c r="F1" s="282" t="s">
        <v>479</v>
      </c>
    </row>
    <row r="2" spans="1:6" s="216" customFormat="1" ht="25.5" customHeight="1" thickBot="1">
      <c r="A2" s="75" t="s">
        <v>439</v>
      </c>
      <c r="B2" s="428" t="s">
        <v>522</v>
      </c>
      <c r="C2" s="429"/>
      <c r="D2" s="429"/>
      <c r="E2" s="430"/>
      <c r="F2" s="294" t="s">
        <v>44</v>
      </c>
    </row>
    <row r="3" spans="1:6" s="216" customFormat="1" ht="24.75" thickBot="1">
      <c r="A3" s="75" t="s">
        <v>123</v>
      </c>
      <c r="B3" s="428" t="s">
        <v>300</v>
      </c>
      <c r="C3" s="429"/>
      <c r="D3" s="429"/>
      <c r="E3" s="430"/>
      <c r="F3" s="294" t="s">
        <v>38</v>
      </c>
    </row>
    <row r="4" spans="1:6" s="217" customFormat="1" ht="15.75" customHeight="1" thickBot="1">
      <c r="A4" s="85"/>
      <c r="B4" s="85"/>
      <c r="C4" s="86"/>
      <c r="D4" s="86"/>
      <c r="E4" s="52"/>
      <c r="F4" s="86" t="s">
        <v>39</v>
      </c>
    </row>
    <row r="5" spans="1:6" ht="36.75" thickBot="1">
      <c r="A5" s="172" t="s">
        <v>124</v>
      </c>
      <c r="B5" s="87" t="s">
        <v>480</v>
      </c>
      <c r="C5" s="320" t="s">
        <v>415</v>
      </c>
      <c r="D5" s="320" t="s">
        <v>531</v>
      </c>
      <c r="E5" s="320" t="s">
        <v>545</v>
      </c>
      <c r="F5" s="321" t="str">
        <f>+CONCATENATE(LEFT(ÖSSZEFÜGGÉSEK!A7,4),"2016. évi",CHAR(10),"3. Módosítás utáni")</f>
        <v>2016. évi
3. Módosítás utáni</v>
      </c>
    </row>
    <row r="6" spans="1:6" s="218" customFormat="1" ht="12.75" customHeight="1" thickBot="1">
      <c r="A6" s="76" t="s">
        <v>382</v>
      </c>
      <c r="B6" s="77" t="s">
        <v>383</v>
      </c>
      <c r="C6" s="77" t="s">
        <v>384</v>
      </c>
      <c r="D6" s="286"/>
      <c r="E6" s="286" t="s">
        <v>386</v>
      </c>
      <c r="F6" s="331" t="s">
        <v>478</v>
      </c>
    </row>
    <row r="7" spans="1:6" s="218" customFormat="1" ht="15.75" customHeight="1" thickBot="1">
      <c r="A7" s="424" t="s">
        <v>40</v>
      </c>
      <c r="B7" s="425"/>
      <c r="C7" s="425"/>
      <c r="D7" s="425"/>
      <c r="E7" s="425"/>
      <c r="F7" s="426"/>
    </row>
    <row r="8" spans="1:6" s="151" customFormat="1" ht="12" customHeight="1" thickBot="1">
      <c r="A8" s="76" t="s">
        <v>7</v>
      </c>
      <c r="B8" s="88" t="s">
        <v>404</v>
      </c>
      <c r="C8" s="111">
        <f>SUM(C9:C19)</f>
        <v>381</v>
      </c>
      <c r="D8" s="111">
        <f>SUM(D9:D19)</f>
        <v>392</v>
      </c>
      <c r="E8" s="111">
        <f>SUM(E9:E19)</f>
        <v>0</v>
      </c>
      <c r="F8" s="146">
        <f>SUM(F9:F19)</f>
        <v>381</v>
      </c>
    </row>
    <row r="9" spans="1:6" s="151" customFormat="1" ht="12" customHeight="1">
      <c r="A9" s="211" t="s">
        <v>65</v>
      </c>
      <c r="B9" s="8" t="s">
        <v>175</v>
      </c>
      <c r="C9" s="271">
        <v>20</v>
      </c>
      <c r="D9" s="271">
        <v>20</v>
      </c>
      <c r="E9" s="271"/>
      <c r="F9" s="322">
        <f>C9+E9</f>
        <v>20</v>
      </c>
    </row>
    <row r="10" spans="1:6" s="151" customFormat="1" ht="12" customHeight="1">
      <c r="A10" s="212" t="s">
        <v>66</v>
      </c>
      <c r="B10" s="6" t="s">
        <v>176</v>
      </c>
      <c r="C10" s="108">
        <v>350</v>
      </c>
      <c r="D10" s="108">
        <v>361</v>
      </c>
      <c r="E10" s="261"/>
      <c r="F10" s="316">
        <f aca="true" t="shared" si="0" ref="F10:F25">C10+E10</f>
        <v>350</v>
      </c>
    </row>
    <row r="11" spans="1:6" s="151" customFormat="1" ht="12" customHeight="1">
      <c r="A11" s="212" t="s">
        <v>67</v>
      </c>
      <c r="B11" s="6" t="s">
        <v>177</v>
      </c>
      <c r="C11" s="108"/>
      <c r="D11" s="108"/>
      <c r="E11" s="261"/>
      <c r="F11" s="316">
        <f t="shared" si="0"/>
        <v>0</v>
      </c>
    </row>
    <row r="12" spans="1:6" s="151" customFormat="1" ht="12" customHeight="1">
      <c r="A12" s="212" t="s">
        <v>68</v>
      </c>
      <c r="B12" s="6" t="s">
        <v>178</v>
      </c>
      <c r="C12" s="108"/>
      <c r="D12" s="108"/>
      <c r="E12" s="261"/>
      <c r="F12" s="316">
        <f t="shared" si="0"/>
        <v>0</v>
      </c>
    </row>
    <row r="13" spans="1:6" s="151" customFormat="1" ht="12" customHeight="1">
      <c r="A13" s="212" t="s">
        <v>85</v>
      </c>
      <c r="B13" s="6" t="s">
        <v>179</v>
      </c>
      <c r="C13" s="108"/>
      <c r="D13" s="108"/>
      <c r="E13" s="261"/>
      <c r="F13" s="316">
        <f t="shared" si="0"/>
        <v>0</v>
      </c>
    </row>
    <row r="14" spans="1:6" s="151" customFormat="1" ht="12" customHeight="1">
      <c r="A14" s="212" t="s">
        <v>69</v>
      </c>
      <c r="B14" s="6" t="s">
        <v>301</v>
      </c>
      <c r="C14" s="108"/>
      <c r="D14" s="108"/>
      <c r="E14" s="261"/>
      <c r="F14" s="316">
        <f t="shared" si="0"/>
        <v>0</v>
      </c>
    </row>
    <row r="15" spans="1:6" s="151" customFormat="1" ht="12" customHeight="1">
      <c r="A15" s="212" t="s">
        <v>70</v>
      </c>
      <c r="B15" s="5" t="s">
        <v>302</v>
      </c>
      <c r="C15" s="108"/>
      <c r="D15" s="108"/>
      <c r="E15" s="261"/>
      <c r="F15" s="316">
        <f t="shared" si="0"/>
        <v>0</v>
      </c>
    </row>
    <row r="16" spans="1:6" s="151" customFormat="1" ht="12" customHeight="1">
      <c r="A16" s="212" t="s">
        <v>77</v>
      </c>
      <c r="B16" s="6" t="s">
        <v>182</v>
      </c>
      <c r="C16" s="269"/>
      <c r="D16" s="269"/>
      <c r="E16" s="298"/>
      <c r="F16" s="317">
        <f t="shared" si="0"/>
        <v>0</v>
      </c>
    </row>
    <row r="17" spans="1:6" s="219" customFormat="1" ht="12" customHeight="1">
      <c r="A17" s="212" t="s">
        <v>78</v>
      </c>
      <c r="B17" s="6" t="s">
        <v>183</v>
      </c>
      <c r="C17" s="108"/>
      <c r="D17" s="108"/>
      <c r="E17" s="261"/>
      <c r="F17" s="316">
        <f t="shared" si="0"/>
        <v>0</v>
      </c>
    </row>
    <row r="18" spans="1:6" s="219" customFormat="1" ht="12" customHeight="1">
      <c r="A18" s="212" t="s">
        <v>79</v>
      </c>
      <c r="B18" s="6" t="s">
        <v>331</v>
      </c>
      <c r="C18" s="110"/>
      <c r="D18" s="110"/>
      <c r="E18" s="262"/>
      <c r="F18" s="323">
        <f t="shared" si="0"/>
        <v>0</v>
      </c>
    </row>
    <row r="19" spans="1:6" s="219" customFormat="1" ht="12" customHeight="1" thickBot="1">
      <c r="A19" s="212" t="s">
        <v>80</v>
      </c>
      <c r="B19" s="5" t="s">
        <v>184</v>
      </c>
      <c r="C19" s="110">
        <v>11</v>
      </c>
      <c r="D19" s="110">
        <v>11</v>
      </c>
      <c r="E19" s="262"/>
      <c r="F19" s="323">
        <f t="shared" si="0"/>
        <v>11</v>
      </c>
    </row>
    <row r="20" spans="1:6" s="151" customFormat="1" ht="12" customHeight="1" thickBot="1">
      <c r="A20" s="76" t="s">
        <v>8</v>
      </c>
      <c r="B20" s="88" t="s">
        <v>303</v>
      </c>
      <c r="C20" s="111">
        <f>SUM(C21:C23)</f>
        <v>0</v>
      </c>
      <c r="D20" s="111">
        <f>SUM(D21:D23)</f>
        <v>0</v>
      </c>
      <c r="E20" s="263">
        <f>SUM(E21:E23)</f>
        <v>0</v>
      </c>
      <c r="F20" s="146">
        <f>SUM(F21:F23)</f>
        <v>0</v>
      </c>
    </row>
    <row r="21" spans="1:6" s="219" customFormat="1" ht="12" customHeight="1">
      <c r="A21" s="212" t="s">
        <v>71</v>
      </c>
      <c r="B21" s="7" t="s">
        <v>157</v>
      </c>
      <c r="C21" s="108"/>
      <c r="D21" s="108"/>
      <c r="E21" s="261"/>
      <c r="F21" s="316">
        <f t="shared" si="0"/>
        <v>0</v>
      </c>
    </row>
    <row r="22" spans="1:6" s="219" customFormat="1" ht="12" customHeight="1">
      <c r="A22" s="212" t="s">
        <v>72</v>
      </c>
      <c r="B22" s="6" t="s">
        <v>304</v>
      </c>
      <c r="C22" s="108"/>
      <c r="D22" s="108"/>
      <c r="E22" s="261"/>
      <c r="F22" s="316">
        <f t="shared" si="0"/>
        <v>0</v>
      </c>
    </row>
    <row r="23" spans="1:6" s="219" customFormat="1" ht="12" customHeight="1">
      <c r="A23" s="212" t="s">
        <v>73</v>
      </c>
      <c r="B23" s="6" t="s">
        <v>305</v>
      </c>
      <c r="C23" s="108"/>
      <c r="D23" s="108"/>
      <c r="E23" s="261"/>
      <c r="F23" s="316">
        <f t="shared" si="0"/>
        <v>0</v>
      </c>
    </row>
    <row r="24" spans="1:6" s="219" customFormat="1" ht="12" customHeight="1" thickBot="1">
      <c r="A24" s="212" t="s">
        <v>74</v>
      </c>
      <c r="B24" s="6" t="s">
        <v>409</v>
      </c>
      <c r="C24" s="108"/>
      <c r="D24" s="108"/>
      <c r="E24" s="261"/>
      <c r="F24" s="316">
        <f t="shared" si="0"/>
        <v>0</v>
      </c>
    </row>
    <row r="25" spans="1:6" s="219" customFormat="1" ht="12" customHeight="1" thickBot="1">
      <c r="A25" s="78" t="s">
        <v>9</v>
      </c>
      <c r="B25" s="59" t="s">
        <v>101</v>
      </c>
      <c r="C25" s="295"/>
      <c r="D25" s="295"/>
      <c r="E25" s="297"/>
      <c r="F25" s="146">
        <f t="shared" si="0"/>
        <v>0</v>
      </c>
    </row>
    <row r="26" spans="1:6" s="219" customFormat="1" ht="12" customHeight="1" thickBot="1">
      <c r="A26" s="78" t="s">
        <v>10</v>
      </c>
      <c r="B26" s="59" t="s">
        <v>306</v>
      </c>
      <c r="C26" s="111">
        <f>+C27+C28</f>
        <v>0</v>
      </c>
      <c r="D26" s="111">
        <f>+D27+D28</f>
        <v>0</v>
      </c>
      <c r="E26" s="263">
        <f>+E27+E28</f>
        <v>0</v>
      </c>
      <c r="F26" s="146">
        <f>+F27+F28+F29</f>
        <v>0</v>
      </c>
    </row>
    <row r="27" spans="1:6" s="219" customFormat="1" ht="12" customHeight="1">
      <c r="A27" s="213" t="s">
        <v>166</v>
      </c>
      <c r="B27" s="214" t="s">
        <v>304</v>
      </c>
      <c r="C27" s="270"/>
      <c r="D27" s="270"/>
      <c r="E27" s="61"/>
      <c r="F27" s="318">
        <f>C27+E27</f>
        <v>0</v>
      </c>
    </row>
    <row r="28" spans="1:6" s="219" customFormat="1" ht="12" customHeight="1">
      <c r="A28" s="213" t="s">
        <v>167</v>
      </c>
      <c r="B28" s="215" t="s">
        <v>307</v>
      </c>
      <c r="C28" s="112"/>
      <c r="D28" s="112"/>
      <c r="E28" s="264"/>
      <c r="F28" s="316">
        <f>C28+E28</f>
        <v>0</v>
      </c>
    </row>
    <row r="29" spans="1:6" s="219" customFormat="1" ht="12" customHeight="1" thickBot="1">
      <c r="A29" s="212" t="s">
        <v>168</v>
      </c>
      <c r="B29" s="64" t="s">
        <v>410</v>
      </c>
      <c r="C29" s="50"/>
      <c r="D29" s="50"/>
      <c r="E29" s="326"/>
      <c r="F29" s="323">
        <f>C29+E29</f>
        <v>0</v>
      </c>
    </row>
    <row r="30" spans="1:6" s="219" customFormat="1" ht="12" customHeight="1" thickBot="1">
      <c r="A30" s="78" t="s">
        <v>11</v>
      </c>
      <c r="B30" s="59" t="s">
        <v>308</v>
      </c>
      <c r="C30" s="111">
        <f>+C31+C32+C33</f>
        <v>0</v>
      </c>
      <c r="D30" s="111">
        <f>+D31+D32+D33</f>
        <v>0</v>
      </c>
      <c r="E30" s="111">
        <f>+E31+E32+E33</f>
        <v>0</v>
      </c>
      <c r="F30" s="327">
        <f>C30+E30</f>
        <v>0</v>
      </c>
    </row>
    <row r="31" spans="1:6" s="219" customFormat="1" ht="12" customHeight="1">
      <c r="A31" s="213" t="s">
        <v>58</v>
      </c>
      <c r="B31" s="214" t="s">
        <v>189</v>
      </c>
      <c r="C31" s="270"/>
      <c r="D31" s="270"/>
      <c r="E31" s="61"/>
      <c r="F31" s="328">
        <f>+F32+F33+F34</f>
        <v>0</v>
      </c>
    </row>
    <row r="32" spans="1:6" s="219" customFormat="1" ht="12" customHeight="1">
      <c r="A32" s="213" t="s">
        <v>59</v>
      </c>
      <c r="B32" s="215" t="s">
        <v>190</v>
      </c>
      <c r="C32" s="112"/>
      <c r="D32" s="112"/>
      <c r="E32" s="264"/>
      <c r="F32" s="318">
        <f>C32+E32</f>
        <v>0</v>
      </c>
    </row>
    <row r="33" spans="1:6" s="219" customFormat="1" ht="12" customHeight="1" thickBot="1">
      <c r="A33" s="212" t="s">
        <v>60</v>
      </c>
      <c r="B33" s="64" t="s">
        <v>191</v>
      </c>
      <c r="C33" s="50"/>
      <c r="D33" s="50"/>
      <c r="E33" s="299"/>
      <c r="F33" s="313">
        <f>C33+E33</f>
        <v>0</v>
      </c>
    </row>
    <row r="34" spans="1:6" s="151" customFormat="1" ht="12" customHeight="1" thickBot="1">
      <c r="A34" s="78" t="s">
        <v>12</v>
      </c>
      <c r="B34" s="59" t="s">
        <v>277</v>
      </c>
      <c r="C34" s="295"/>
      <c r="D34" s="295"/>
      <c r="E34" s="297"/>
      <c r="F34" s="329">
        <f>C34+E34</f>
        <v>0</v>
      </c>
    </row>
    <row r="35" spans="1:6" s="151" customFormat="1" ht="12" customHeight="1" thickBot="1">
      <c r="A35" s="78" t="s">
        <v>13</v>
      </c>
      <c r="B35" s="59" t="s">
        <v>309</v>
      </c>
      <c r="C35" s="295"/>
      <c r="D35" s="295"/>
      <c r="E35" s="297"/>
      <c r="F35" s="146">
        <f>C35+E35</f>
        <v>0</v>
      </c>
    </row>
    <row r="36" spans="1:6" s="151" customFormat="1" ht="12" customHeight="1" thickBot="1">
      <c r="A36" s="76" t="s">
        <v>14</v>
      </c>
      <c r="B36" s="59" t="s">
        <v>411</v>
      </c>
      <c r="C36" s="111">
        <f>+C8+C20+C25+C26+C30+C34+C35</f>
        <v>381</v>
      </c>
      <c r="D36" s="111">
        <f>+D8+D20+D25+D26+D30+D34+D35</f>
        <v>392</v>
      </c>
      <c r="E36" s="263">
        <f>+E8+E20+E25+E26+E30+E34+E35</f>
        <v>0</v>
      </c>
      <c r="F36" s="146">
        <f>C36+E36</f>
        <v>381</v>
      </c>
    </row>
    <row r="37" spans="1:6" s="151" customFormat="1" ht="12" customHeight="1" thickBot="1">
      <c r="A37" s="89" t="s">
        <v>15</v>
      </c>
      <c r="B37" s="59" t="s">
        <v>311</v>
      </c>
      <c r="C37" s="111">
        <f>+C38+C39+C40</f>
        <v>15308</v>
      </c>
      <c r="D37" s="111">
        <f>+D38+D39+D40</f>
        <v>16451</v>
      </c>
      <c r="E37" s="263">
        <f>+E38+E39+E40</f>
        <v>-1580</v>
      </c>
      <c r="F37" s="111">
        <f>+F38+F39+F40</f>
        <v>14882</v>
      </c>
    </row>
    <row r="38" spans="1:6" s="151" customFormat="1" ht="12" customHeight="1">
      <c r="A38" s="213" t="s">
        <v>312</v>
      </c>
      <c r="B38" s="214" t="s">
        <v>139</v>
      </c>
      <c r="C38" s="270">
        <v>397</v>
      </c>
      <c r="D38" s="270">
        <v>386</v>
      </c>
      <c r="E38" s="61"/>
      <c r="F38" s="322">
        <f>C38+E38</f>
        <v>397</v>
      </c>
    </row>
    <row r="39" spans="1:6" s="151" customFormat="1" ht="12" customHeight="1">
      <c r="A39" s="213" t="s">
        <v>313</v>
      </c>
      <c r="B39" s="215" t="s">
        <v>2</v>
      </c>
      <c r="C39" s="112"/>
      <c r="D39" s="112"/>
      <c r="E39" s="264"/>
      <c r="F39" s="316">
        <f>C39+E39</f>
        <v>0</v>
      </c>
    </row>
    <row r="40" spans="1:6" s="219" customFormat="1" ht="12" customHeight="1" thickBot="1">
      <c r="A40" s="212" t="s">
        <v>314</v>
      </c>
      <c r="B40" s="64" t="s">
        <v>315</v>
      </c>
      <c r="C40" s="50">
        <v>14911</v>
      </c>
      <c r="D40" s="50">
        <v>16065</v>
      </c>
      <c r="E40" s="299">
        <v>-1580</v>
      </c>
      <c r="F40" s="313">
        <f>D40+E40</f>
        <v>14485</v>
      </c>
    </row>
    <row r="41" spans="1:6" s="219" customFormat="1" ht="15" customHeight="1" thickBot="1">
      <c r="A41" s="89" t="s">
        <v>16</v>
      </c>
      <c r="B41" s="90" t="s">
        <v>316</v>
      </c>
      <c r="C41" s="111">
        <f>+C36+C37</f>
        <v>15689</v>
      </c>
      <c r="D41" s="111">
        <f>+D36+D37</f>
        <v>16843</v>
      </c>
      <c r="E41" s="111">
        <f>+E36+E37</f>
        <v>-1580</v>
      </c>
      <c r="F41" s="111">
        <f>+F36+F37</f>
        <v>15263</v>
      </c>
    </row>
    <row r="42" spans="1:6" s="219" customFormat="1" ht="15" customHeight="1">
      <c r="A42" s="91"/>
      <c r="B42" s="92"/>
      <c r="C42" s="147"/>
      <c r="D42" s="147"/>
      <c r="F42" s="325"/>
    </row>
    <row r="43" spans="1:4" ht="13.5" thickBot="1">
      <c r="A43" s="93"/>
      <c r="B43" s="94"/>
      <c r="C43" s="148"/>
      <c r="D43" s="148"/>
    </row>
    <row r="44" spans="1:6" s="218" customFormat="1" ht="16.5" customHeight="1" thickBot="1">
      <c r="A44" s="424" t="s">
        <v>41</v>
      </c>
      <c r="B44" s="425"/>
      <c r="C44" s="425"/>
      <c r="D44" s="425"/>
      <c r="E44" s="425"/>
      <c r="F44" s="426"/>
    </row>
    <row r="45" spans="1:6" s="220" customFormat="1" ht="12" customHeight="1" thickBot="1">
      <c r="A45" s="78" t="s">
        <v>7</v>
      </c>
      <c r="B45" s="59" t="s">
        <v>317</v>
      </c>
      <c r="C45" s="111">
        <f>SUM(C46:C50)</f>
        <v>15244</v>
      </c>
      <c r="D45" s="111">
        <f>SUM(D46:D50)</f>
        <v>16052</v>
      </c>
      <c r="E45" s="263">
        <f>SUM(E46:E50)</f>
        <v>-1219</v>
      </c>
      <c r="F45" s="146">
        <f>SUM(F46:F50)</f>
        <v>14833</v>
      </c>
    </row>
    <row r="46" spans="1:6" ht="12" customHeight="1">
      <c r="A46" s="212" t="s">
        <v>65</v>
      </c>
      <c r="B46" s="7" t="s">
        <v>36</v>
      </c>
      <c r="C46" s="270">
        <v>5484</v>
      </c>
      <c r="D46" s="270">
        <v>5484</v>
      </c>
      <c r="E46" s="61">
        <v>-373</v>
      </c>
      <c r="F46" s="318">
        <f>D46+E46</f>
        <v>5111</v>
      </c>
    </row>
    <row r="47" spans="1:6" ht="12" customHeight="1">
      <c r="A47" s="212" t="s">
        <v>66</v>
      </c>
      <c r="B47" s="6" t="s">
        <v>110</v>
      </c>
      <c r="C47" s="49">
        <v>1360</v>
      </c>
      <c r="D47" s="49">
        <v>1360</v>
      </c>
      <c r="E47" s="62"/>
      <c r="F47" s="314">
        <f>D47+E47</f>
        <v>1360</v>
      </c>
    </row>
    <row r="48" spans="1:6" ht="12" customHeight="1">
      <c r="A48" s="212" t="s">
        <v>67</v>
      </c>
      <c r="B48" s="6" t="s">
        <v>84</v>
      </c>
      <c r="C48" s="49">
        <v>8400</v>
      </c>
      <c r="D48" s="49">
        <v>9208</v>
      </c>
      <c r="E48" s="62">
        <v>-846</v>
      </c>
      <c r="F48" s="314">
        <f>D48+E48</f>
        <v>8362</v>
      </c>
    </row>
    <row r="49" spans="1:6" ht="12" customHeight="1">
      <c r="A49" s="212" t="s">
        <v>68</v>
      </c>
      <c r="B49" s="6" t="s">
        <v>111</v>
      </c>
      <c r="C49" s="49"/>
      <c r="D49" s="49"/>
      <c r="E49" s="62"/>
      <c r="F49" s="314">
        <f>C49+E49</f>
        <v>0</v>
      </c>
    </row>
    <row r="50" spans="1:6" ht="12" customHeight="1" thickBot="1">
      <c r="A50" s="212" t="s">
        <v>85</v>
      </c>
      <c r="B50" s="6" t="s">
        <v>112</v>
      </c>
      <c r="C50" s="49"/>
      <c r="D50" s="49"/>
      <c r="E50" s="62"/>
      <c r="F50" s="314">
        <f>C50+E50</f>
        <v>0</v>
      </c>
    </row>
    <row r="51" spans="1:6" ht="12" customHeight="1" thickBot="1">
      <c r="A51" s="78" t="s">
        <v>8</v>
      </c>
      <c r="B51" s="59" t="s">
        <v>318</v>
      </c>
      <c r="C51" s="111">
        <f>SUM(C52:C54)</f>
        <v>445</v>
      </c>
      <c r="D51" s="111">
        <f>SUM(D52:D54)</f>
        <v>791</v>
      </c>
      <c r="E51" s="263">
        <f>SUM(E52:E54)</f>
        <v>-361</v>
      </c>
      <c r="F51" s="146">
        <f>SUM(F52:F54)</f>
        <v>430</v>
      </c>
    </row>
    <row r="52" spans="1:6" s="220" customFormat="1" ht="12" customHeight="1">
      <c r="A52" s="212" t="s">
        <v>71</v>
      </c>
      <c r="B52" s="7" t="s">
        <v>129</v>
      </c>
      <c r="C52" s="270">
        <v>445</v>
      </c>
      <c r="D52" s="270">
        <v>791</v>
      </c>
      <c r="E52" s="61">
        <v>-361</v>
      </c>
      <c r="F52" s="318">
        <f>D52+E52</f>
        <v>430</v>
      </c>
    </row>
    <row r="53" spans="1:6" ht="12" customHeight="1">
      <c r="A53" s="212" t="s">
        <v>72</v>
      </c>
      <c r="B53" s="6" t="s">
        <v>114</v>
      </c>
      <c r="C53" s="49"/>
      <c r="D53" s="49"/>
      <c r="E53" s="62"/>
      <c r="F53" s="314">
        <f>C53+E53</f>
        <v>0</v>
      </c>
    </row>
    <row r="54" spans="1:6" ht="12" customHeight="1">
      <c r="A54" s="212" t="s">
        <v>73</v>
      </c>
      <c r="B54" s="6" t="s">
        <v>42</v>
      </c>
      <c r="C54" s="49"/>
      <c r="D54" s="49"/>
      <c r="E54" s="62"/>
      <c r="F54" s="314">
        <f>C54+E54</f>
        <v>0</v>
      </c>
    </row>
    <row r="55" spans="1:6" ht="12" customHeight="1" thickBot="1">
      <c r="A55" s="212" t="s">
        <v>74</v>
      </c>
      <c r="B55" s="6" t="s">
        <v>408</v>
      </c>
      <c r="C55" s="49"/>
      <c r="D55" s="49"/>
      <c r="E55" s="62"/>
      <c r="F55" s="314">
        <f>C55+E55</f>
        <v>0</v>
      </c>
    </row>
    <row r="56" spans="1:6" ht="15" customHeight="1" thickBot="1">
      <c r="A56" s="78" t="s">
        <v>9</v>
      </c>
      <c r="B56" s="59" t="s">
        <v>4</v>
      </c>
      <c r="C56" s="295"/>
      <c r="D56" s="295"/>
      <c r="E56" s="297"/>
      <c r="F56" s="146">
        <f>C56+E56</f>
        <v>0</v>
      </c>
    </row>
    <row r="57" spans="1:6" ht="13.5" thickBot="1">
      <c r="A57" s="78" t="s">
        <v>10</v>
      </c>
      <c r="B57" s="95" t="s">
        <v>412</v>
      </c>
      <c r="C57" s="296">
        <f>+C45+C51+C56</f>
        <v>15689</v>
      </c>
      <c r="D57" s="296">
        <f>+D45+D51+D56</f>
        <v>16843</v>
      </c>
      <c r="E57" s="293">
        <f>+E45+E51+E56</f>
        <v>-1580</v>
      </c>
      <c r="F57" s="149">
        <f>+F45+F51+F56</f>
        <v>15263</v>
      </c>
    </row>
    <row r="58" spans="3:6" ht="15" customHeight="1" thickBot="1">
      <c r="C58" s="150"/>
      <c r="D58" s="150"/>
      <c r="F58" s="150"/>
    </row>
    <row r="59" spans="1:6" ht="14.25" customHeight="1" thickBot="1">
      <c r="A59" s="98" t="s">
        <v>403</v>
      </c>
      <c r="B59" s="99"/>
      <c r="C59" s="291">
        <v>2</v>
      </c>
      <c r="D59" s="291">
        <v>2</v>
      </c>
      <c r="E59" s="291"/>
      <c r="F59" s="306">
        <f>C59+E59</f>
        <v>2</v>
      </c>
    </row>
    <row r="60" spans="1:6" ht="13.5" thickBot="1">
      <c r="A60" s="98" t="s">
        <v>125</v>
      </c>
      <c r="B60" s="99"/>
      <c r="C60" s="291"/>
      <c r="D60" s="291"/>
      <c r="E60" s="291"/>
      <c r="F60" s="306"/>
    </row>
  </sheetData>
  <sheetProtection formatCells="0"/>
  <mergeCells count="4">
    <mergeCell ref="B2:E2"/>
    <mergeCell ref="B3:E3"/>
    <mergeCell ref="A7:F7"/>
    <mergeCell ref="A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X35" sqref="X35:X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1"/>
  <sheetViews>
    <sheetView tabSelected="1" zoomScale="130" zoomScaleNormal="130" zoomScaleSheetLayoutView="100" workbookViewId="0" topLeftCell="A121">
      <selection activeCell="K14" sqref="K14"/>
    </sheetView>
  </sheetViews>
  <sheetFormatPr defaultColWidth="9.00390625" defaultRowHeight="12.75"/>
  <cols>
    <col min="1" max="1" width="9.50390625" style="153" customWidth="1"/>
    <col min="2" max="2" width="59.625" style="153" customWidth="1"/>
    <col min="3" max="4" width="17.375" style="154" customWidth="1"/>
    <col min="5" max="6" width="17.375" style="176" customWidth="1"/>
    <col min="7" max="16384" width="9.375" style="176" customWidth="1"/>
  </cols>
  <sheetData>
    <row r="1" spans="1:6" ht="15.75" customHeight="1">
      <c r="A1" s="412" t="s">
        <v>5</v>
      </c>
      <c r="B1" s="412"/>
      <c r="C1" s="412"/>
      <c r="D1" s="412"/>
      <c r="E1" s="412"/>
      <c r="F1" s="412"/>
    </row>
    <row r="2" spans="1:6" ht="15.75" customHeight="1" thickBot="1">
      <c r="A2" s="413" t="s">
        <v>88</v>
      </c>
      <c r="B2" s="413"/>
      <c r="C2" s="245"/>
      <c r="D2" s="245"/>
      <c r="F2" s="245" t="s">
        <v>130</v>
      </c>
    </row>
    <row r="3" spans="1:6" ht="15.75">
      <c r="A3" s="415" t="s">
        <v>53</v>
      </c>
      <c r="B3" s="417" t="s">
        <v>6</v>
      </c>
      <c r="C3" s="408" t="str">
        <f>+CONCATENATE(LEFT(ÖSSZEFÜGGÉSEK!A6,4),". évi")</f>
        <v>2016. évi</v>
      </c>
      <c r="D3" s="408"/>
      <c r="E3" s="409"/>
      <c r="F3" s="410"/>
    </row>
    <row r="4" spans="1:6" ht="36.75" thickBot="1">
      <c r="A4" s="416"/>
      <c r="B4" s="418"/>
      <c r="C4" s="248" t="s">
        <v>415</v>
      </c>
      <c r="D4" s="247" t="s">
        <v>529</v>
      </c>
      <c r="E4" s="246" t="s">
        <v>543</v>
      </c>
      <c r="F4" s="247" t="str">
        <f>+CONCATENATE(LEFT(ÖSSZEFÜGGÉSEK!A6,4),"évi",CHAR(10),"Módosítás utáni")</f>
        <v>2016évi
Módosítás utáni</v>
      </c>
    </row>
    <row r="5" spans="1:6" s="177" customFormat="1" ht="12" customHeight="1" thickBot="1">
      <c r="A5" s="173" t="s">
        <v>382</v>
      </c>
      <c r="B5" s="174" t="s">
        <v>383</v>
      </c>
      <c r="C5" s="174" t="s">
        <v>384</v>
      </c>
      <c r="D5" s="319" t="s">
        <v>386</v>
      </c>
      <c r="E5" s="174" t="s">
        <v>385</v>
      </c>
      <c r="F5" s="319" t="s">
        <v>530</v>
      </c>
    </row>
    <row r="6" spans="1:6" s="178" customFormat="1" ht="12" customHeight="1" thickBot="1">
      <c r="A6" s="18" t="s">
        <v>7</v>
      </c>
      <c r="B6" s="19" t="s">
        <v>151</v>
      </c>
      <c r="C6" s="165">
        <f>+C7+C8+C9+C10+C11+C12</f>
        <v>363357</v>
      </c>
      <c r="D6" s="100">
        <f>+D7+D8+D9+D10+D11+D12</f>
        <v>375140</v>
      </c>
      <c r="E6" s="165">
        <f>+E7+E8+E9+E10+E11+E12</f>
        <v>12367</v>
      </c>
      <c r="F6" s="100">
        <f>+F7+F8+F9+F10+F11+F12</f>
        <v>387507</v>
      </c>
    </row>
    <row r="7" spans="1:6" s="178" customFormat="1" ht="12" customHeight="1">
      <c r="A7" s="13" t="s">
        <v>65</v>
      </c>
      <c r="B7" s="179" t="s">
        <v>152</v>
      </c>
      <c r="C7" s="167">
        <v>110662</v>
      </c>
      <c r="D7" s="167">
        <v>110662</v>
      </c>
      <c r="E7" s="167"/>
      <c r="F7" s="209">
        <f aca="true" t="shared" si="0" ref="F7:F12">D7+E7</f>
        <v>110662</v>
      </c>
    </row>
    <row r="8" spans="1:6" s="178" customFormat="1" ht="12" customHeight="1">
      <c r="A8" s="12" t="s">
        <v>66</v>
      </c>
      <c r="B8" s="180" t="s">
        <v>153</v>
      </c>
      <c r="C8" s="166">
        <v>142732</v>
      </c>
      <c r="D8" s="166">
        <v>142732</v>
      </c>
      <c r="E8" s="252">
        <v>-862</v>
      </c>
      <c r="F8" s="209">
        <f t="shared" si="0"/>
        <v>141870</v>
      </c>
    </row>
    <row r="9" spans="1:6" s="178" customFormat="1" ht="12" customHeight="1">
      <c r="A9" s="12" t="s">
        <v>67</v>
      </c>
      <c r="B9" s="180" t="s">
        <v>154</v>
      </c>
      <c r="C9" s="166">
        <v>102462</v>
      </c>
      <c r="D9" s="166">
        <v>106602</v>
      </c>
      <c r="E9" s="252">
        <v>1383</v>
      </c>
      <c r="F9" s="209">
        <f t="shared" si="0"/>
        <v>107985</v>
      </c>
    </row>
    <row r="10" spans="1:6" s="178" customFormat="1" ht="12" customHeight="1">
      <c r="A10" s="12" t="s">
        <v>68</v>
      </c>
      <c r="B10" s="180" t="s">
        <v>155</v>
      </c>
      <c r="C10" s="166">
        <v>7501</v>
      </c>
      <c r="D10" s="166">
        <v>8655</v>
      </c>
      <c r="E10" s="252"/>
      <c r="F10" s="209">
        <f t="shared" si="0"/>
        <v>8655</v>
      </c>
    </row>
    <row r="11" spans="1:6" s="178" customFormat="1" ht="12" customHeight="1">
      <c r="A11" s="12" t="s">
        <v>85</v>
      </c>
      <c r="B11" s="102" t="s">
        <v>327</v>
      </c>
      <c r="C11" s="166"/>
      <c r="D11" s="166">
        <v>3780</v>
      </c>
      <c r="E11" s="252">
        <v>11846</v>
      </c>
      <c r="F11" s="209">
        <f t="shared" si="0"/>
        <v>15626</v>
      </c>
    </row>
    <row r="12" spans="1:6" s="178" customFormat="1" ht="12" customHeight="1" thickBot="1">
      <c r="A12" s="14" t="s">
        <v>69</v>
      </c>
      <c r="B12" s="103" t="s">
        <v>328</v>
      </c>
      <c r="C12" s="166"/>
      <c r="D12" s="341">
        <v>2709</v>
      </c>
      <c r="E12" s="240"/>
      <c r="F12" s="209">
        <f t="shared" si="0"/>
        <v>2709</v>
      </c>
    </row>
    <row r="13" spans="1:6" s="178" customFormat="1" ht="12" customHeight="1" thickBot="1">
      <c r="A13" s="18" t="s">
        <v>8</v>
      </c>
      <c r="B13" s="101" t="s">
        <v>156</v>
      </c>
      <c r="C13" s="165">
        <f>+C14+C15+C16+C17+C18</f>
        <v>96172</v>
      </c>
      <c r="D13" s="100">
        <f>+D14+D15+D16+D17+D18</f>
        <v>119720</v>
      </c>
      <c r="E13" s="241">
        <f>+E14+E15+E16+E17+E18</f>
        <v>1159</v>
      </c>
      <c r="F13" s="100">
        <f>+F14+F15+F16+F17+F18</f>
        <v>120879</v>
      </c>
    </row>
    <row r="14" spans="1:6" s="178" customFormat="1" ht="12" customHeight="1">
      <c r="A14" s="13" t="s">
        <v>71</v>
      </c>
      <c r="B14" s="179" t="s">
        <v>157</v>
      </c>
      <c r="C14" s="167"/>
      <c r="D14" s="209"/>
      <c r="E14" s="167"/>
      <c r="F14" s="209">
        <f aca="true" t="shared" si="1" ref="F14:F19">D14+E14</f>
        <v>0</v>
      </c>
    </row>
    <row r="15" spans="1:6" s="178" customFormat="1" ht="12" customHeight="1">
      <c r="A15" s="12" t="s">
        <v>72</v>
      </c>
      <c r="B15" s="180" t="s">
        <v>158</v>
      </c>
      <c r="C15" s="166"/>
      <c r="D15" s="209"/>
      <c r="E15" s="166"/>
      <c r="F15" s="209">
        <f t="shared" si="1"/>
        <v>0</v>
      </c>
    </row>
    <row r="16" spans="1:6" s="178" customFormat="1" ht="12" customHeight="1">
      <c r="A16" s="12" t="s">
        <v>73</v>
      </c>
      <c r="B16" s="180" t="s">
        <v>320</v>
      </c>
      <c r="C16" s="166"/>
      <c r="D16" s="209"/>
      <c r="E16" s="166"/>
      <c r="F16" s="209">
        <f t="shared" si="1"/>
        <v>0</v>
      </c>
    </row>
    <row r="17" spans="1:6" s="178" customFormat="1" ht="12" customHeight="1">
      <c r="A17" s="12" t="s">
        <v>74</v>
      </c>
      <c r="B17" s="180" t="s">
        <v>321</v>
      </c>
      <c r="C17" s="166"/>
      <c r="D17" s="209"/>
      <c r="E17" s="166"/>
      <c r="F17" s="209">
        <f t="shared" si="1"/>
        <v>0</v>
      </c>
    </row>
    <row r="18" spans="1:6" s="178" customFormat="1" ht="12" customHeight="1">
      <c r="A18" s="12" t="s">
        <v>75</v>
      </c>
      <c r="B18" s="180" t="s">
        <v>159</v>
      </c>
      <c r="C18" s="166">
        <v>96172</v>
      </c>
      <c r="D18" s="209">
        <v>119720</v>
      </c>
      <c r="E18" s="252">
        <v>1159</v>
      </c>
      <c r="F18" s="209">
        <f t="shared" si="1"/>
        <v>120879</v>
      </c>
    </row>
    <row r="19" spans="1:6" s="178" customFormat="1" ht="12" customHeight="1" thickBot="1">
      <c r="A19" s="14" t="s">
        <v>81</v>
      </c>
      <c r="B19" s="103" t="s">
        <v>160</v>
      </c>
      <c r="C19" s="168"/>
      <c r="D19" s="209"/>
      <c r="E19" s="168"/>
      <c r="F19" s="209">
        <f t="shared" si="1"/>
        <v>0</v>
      </c>
    </row>
    <row r="20" spans="1:6" s="178" customFormat="1" ht="12" customHeight="1" thickBot="1">
      <c r="A20" s="18" t="s">
        <v>9</v>
      </c>
      <c r="B20" s="19" t="s">
        <v>161</v>
      </c>
      <c r="C20" s="165">
        <f>+C21+C22+C23+C24+C25</f>
        <v>12000</v>
      </c>
      <c r="D20" s="100">
        <f>+D21+D22+D23+D24+D25</f>
        <v>12000</v>
      </c>
      <c r="E20" s="165">
        <f>+E21+E22+E23+E24+E25</f>
        <v>3000</v>
      </c>
      <c r="F20" s="100">
        <f>+F21+F22+F23+F24+F25</f>
        <v>15000</v>
      </c>
    </row>
    <row r="21" spans="1:6" s="178" customFormat="1" ht="12" customHeight="1">
      <c r="A21" s="13" t="s">
        <v>54</v>
      </c>
      <c r="B21" s="179" t="s">
        <v>162</v>
      </c>
      <c r="C21" s="167"/>
      <c r="D21" s="209"/>
      <c r="E21" s="167"/>
      <c r="F21" s="209">
        <f aca="true" t="shared" si="2" ref="F21:F26">D21+E21</f>
        <v>0</v>
      </c>
    </row>
    <row r="22" spans="1:6" s="178" customFormat="1" ht="12" customHeight="1">
      <c r="A22" s="12" t="s">
        <v>55</v>
      </c>
      <c r="B22" s="180" t="s">
        <v>163</v>
      </c>
      <c r="C22" s="166"/>
      <c r="D22" s="209"/>
      <c r="E22" s="166"/>
      <c r="F22" s="209">
        <f t="shared" si="2"/>
        <v>0</v>
      </c>
    </row>
    <row r="23" spans="1:6" s="178" customFormat="1" ht="12" customHeight="1">
      <c r="A23" s="12" t="s">
        <v>56</v>
      </c>
      <c r="B23" s="180" t="s">
        <v>322</v>
      </c>
      <c r="C23" s="166"/>
      <c r="D23" s="209"/>
      <c r="E23" s="166"/>
      <c r="F23" s="209">
        <f t="shared" si="2"/>
        <v>0</v>
      </c>
    </row>
    <row r="24" spans="1:6" s="178" customFormat="1" ht="12" customHeight="1">
      <c r="A24" s="12" t="s">
        <v>57</v>
      </c>
      <c r="B24" s="180" t="s">
        <v>323</v>
      </c>
      <c r="C24" s="166"/>
      <c r="D24" s="209"/>
      <c r="E24" s="166"/>
      <c r="F24" s="209">
        <f t="shared" si="2"/>
        <v>0</v>
      </c>
    </row>
    <row r="25" spans="1:10" s="178" customFormat="1" ht="12" customHeight="1">
      <c r="A25" s="12" t="s">
        <v>98</v>
      </c>
      <c r="B25" s="180" t="s">
        <v>164</v>
      </c>
      <c r="C25" s="166">
        <v>12000</v>
      </c>
      <c r="D25" s="209">
        <v>12000</v>
      </c>
      <c r="E25" s="252">
        <v>3000</v>
      </c>
      <c r="F25" s="209">
        <f t="shared" si="2"/>
        <v>15000</v>
      </c>
      <c r="J25" s="178" t="s">
        <v>523</v>
      </c>
    </row>
    <row r="26" spans="1:6" s="178" customFormat="1" ht="12" customHeight="1" thickBot="1">
      <c r="A26" s="14" t="s">
        <v>99</v>
      </c>
      <c r="B26" s="181" t="s">
        <v>165</v>
      </c>
      <c r="C26" s="168"/>
      <c r="D26" s="209"/>
      <c r="E26" s="168"/>
      <c r="F26" s="209">
        <f t="shared" si="2"/>
        <v>0</v>
      </c>
    </row>
    <row r="27" spans="1:6" s="178" customFormat="1" ht="12" customHeight="1" thickBot="1">
      <c r="A27" s="18" t="s">
        <v>100</v>
      </c>
      <c r="B27" s="19" t="s">
        <v>469</v>
      </c>
      <c r="C27" s="171">
        <f>+C28+C29+C30+C31+C32+C33+C34</f>
        <v>265716</v>
      </c>
      <c r="D27" s="208">
        <f>+D28+D29+D30+D31+D32+D33+D34</f>
        <v>265716</v>
      </c>
      <c r="E27" s="342">
        <f>+E28+E29+E30+E31+E32+E33+E34</f>
        <v>-14268</v>
      </c>
      <c r="F27" s="208">
        <f>+F28+F29+F30+F31+F32+F33+F34</f>
        <v>251448</v>
      </c>
    </row>
    <row r="28" spans="1:6" s="178" customFormat="1" ht="12" customHeight="1">
      <c r="A28" s="13" t="s">
        <v>166</v>
      </c>
      <c r="B28" s="179" t="s">
        <v>462</v>
      </c>
      <c r="C28" s="210"/>
      <c r="D28" s="341"/>
      <c r="E28" s="210"/>
      <c r="F28" s="209">
        <f>D28+E28</f>
        <v>0</v>
      </c>
    </row>
    <row r="29" spans="1:6" s="178" customFormat="1" ht="12" customHeight="1">
      <c r="A29" s="12" t="s">
        <v>167</v>
      </c>
      <c r="B29" s="180" t="s">
        <v>481</v>
      </c>
      <c r="C29" s="166">
        <v>32500</v>
      </c>
      <c r="D29" s="166">
        <v>32500</v>
      </c>
      <c r="E29" s="166"/>
      <c r="F29" s="209">
        <f aca="true" t="shared" si="3" ref="F29:F34">D29+E29</f>
        <v>32500</v>
      </c>
    </row>
    <row r="30" spans="1:6" s="178" customFormat="1" ht="12" customHeight="1">
      <c r="A30" s="12" t="s">
        <v>168</v>
      </c>
      <c r="B30" s="180" t="s">
        <v>464</v>
      </c>
      <c r="C30" s="166">
        <v>216361</v>
      </c>
      <c r="D30" s="166">
        <v>216361</v>
      </c>
      <c r="E30" s="166">
        <v>-14268</v>
      </c>
      <c r="F30" s="209">
        <f t="shared" si="3"/>
        <v>202093</v>
      </c>
    </row>
    <row r="31" spans="1:6" s="178" customFormat="1" ht="12" customHeight="1">
      <c r="A31" s="12" t="s">
        <v>169</v>
      </c>
      <c r="B31" s="180" t="s">
        <v>465</v>
      </c>
      <c r="C31" s="166">
        <v>650</v>
      </c>
      <c r="D31" s="166">
        <v>650</v>
      </c>
      <c r="E31" s="166"/>
      <c r="F31" s="209">
        <f t="shared" si="3"/>
        <v>650</v>
      </c>
    </row>
    <row r="32" spans="1:6" s="178" customFormat="1" ht="12" customHeight="1">
      <c r="A32" s="12" t="s">
        <v>466</v>
      </c>
      <c r="B32" s="180" t="s">
        <v>170</v>
      </c>
      <c r="C32" s="166">
        <v>15000</v>
      </c>
      <c r="D32" s="166">
        <v>15000</v>
      </c>
      <c r="E32" s="166"/>
      <c r="F32" s="209">
        <f t="shared" si="3"/>
        <v>15000</v>
      </c>
    </row>
    <row r="33" spans="1:6" s="178" customFormat="1" ht="12" customHeight="1">
      <c r="A33" s="12" t="s">
        <v>467</v>
      </c>
      <c r="B33" s="180" t="s">
        <v>171</v>
      </c>
      <c r="C33" s="166"/>
      <c r="D33" s="166"/>
      <c r="E33" s="166"/>
      <c r="F33" s="209">
        <f t="shared" si="3"/>
        <v>0</v>
      </c>
    </row>
    <row r="34" spans="1:6" s="178" customFormat="1" ht="12" customHeight="1" thickBot="1">
      <c r="A34" s="14" t="s">
        <v>468</v>
      </c>
      <c r="B34" s="181" t="s">
        <v>172</v>
      </c>
      <c r="C34" s="168">
        <v>1205</v>
      </c>
      <c r="D34" s="168">
        <v>1205</v>
      </c>
      <c r="E34" s="168"/>
      <c r="F34" s="209">
        <f t="shared" si="3"/>
        <v>1205</v>
      </c>
    </row>
    <row r="35" spans="1:6" s="178" customFormat="1" ht="12" customHeight="1" thickBot="1">
      <c r="A35" s="18" t="s">
        <v>11</v>
      </c>
      <c r="B35" s="19" t="s">
        <v>329</v>
      </c>
      <c r="C35" s="165">
        <f>SUM(C36:C46)</f>
        <v>25624</v>
      </c>
      <c r="D35" s="100">
        <f>SUM(D36:D46)</f>
        <v>32219</v>
      </c>
      <c r="E35" s="165">
        <f>SUM(E36:E46)</f>
        <v>5677</v>
      </c>
      <c r="F35" s="100">
        <f>SUM(F36:F46)</f>
        <v>37896</v>
      </c>
    </row>
    <row r="36" spans="1:6" s="178" customFormat="1" ht="12" customHeight="1">
      <c r="A36" s="13" t="s">
        <v>58</v>
      </c>
      <c r="B36" s="179" t="s">
        <v>175</v>
      </c>
      <c r="C36" s="167">
        <v>100</v>
      </c>
      <c r="D36" s="167">
        <v>100</v>
      </c>
      <c r="E36" s="167">
        <v>2810</v>
      </c>
      <c r="F36" s="209">
        <f>D36+E36</f>
        <v>2910</v>
      </c>
    </row>
    <row r="37" spans="1:6" s="178" customFormat="1" ht="12" customHeight="1">
      <c r="A37" s="12" t="s">
        <v>59</v>
      </c>
      <c r="B37" s="180" t="s">
        <v>176</v>
      </c>
      <c r="C37" s="166">
        <v>18086</v>
      </c>
      <c r="D37" s="166">
        <v>18097</v>
      </c>
      <c r="E37" s="166">
        <v>2500</v>
      </c>
      <c r="F37" s="209">
        <f aca="true" t="shared" si="4" ref="F37:F46">D37+E37</f>
        <v>20597</v>
      </c>
    </row>
    <row r="38" spans="1:6" s="178" customFormat="1" ht="12" customHeight="1">
      <c r="A38" s="12" t="s">
        <v>60</v>
      </c>
      <c r="B38" s="180" t="s">
        <v>177</v>
      </c>
      <c r="C38" s="166">
        <v>2430</v>
      </c>
      <c r="D38" s="166">
        <v>2700</v>
      </c>
      <c r="E38" s="166">
        <v>3606</v>
      </c>
      <c r="F38" s="209">
        <f t="shared" si="4"/>
        <v>6306</v>
      </c>
    </row>
    <row r="39" spans="1:6" s="178" customFormat="1" ht="12" customHeight="1">
      <c r="A39" s="12" t="s">
        <v>102</v>
      </c>
      <c r="B39" s="180" t="s">
        <v>178</v>
      </c>
      <c r="C39" s="166">
        <v>200</v>
      </c>
      <c r="D39" s="166">
        <v>200</v>
      </c>
      <c r="E39" s="166"/>
      <c r="F39" s="209">
        <f t="shared" si="4"/>
        <v>200</v>
      </c>
    </row>
    <row r="40" spans="1:6" s="178" customFormat="1" ht="12" customHeight="1">
      <c r="A40" s="12" t="s">
        <v>103</v>
      </c>
      <c r="B40" s="180" t="s">
        <v>179</v>
      </c>
      <c r="C40" s="166"/>
      <c r="D40" s="166"/>
      <c r="E40" s="166"/>
      <c r="F40" s="209">
        <f t="shared" si="4"/>
        <v>0</v>
      </c>
    </row>
    <row r="41" spans="1:6" s="178" customFormat="1" ht="12" customHeight="1">
      <c r="A41" s="12" t="s">
        <v>104</v>
      </c>
      <c r="B41" s="180" t="s">
        <v>180</v>
      </c>
      <c r="C41" s="166">
        <v>2986</v>
      </c>
      <c r="D41" s="166">
        <v>3049</v>
      </c>
      <c r="E41" s="166">
        <v>1441</v>
      </c>
      <c r="F41" s="209">
        <f t="shared" si="4"/>
        <v>4490</v>
      </c>
    </row>
    <row r="42" spans="1:6" s="178" customFormat="1" ht="12" customHeight="1">
      <c r="A42" s="12" t="s">
        <v>105</v>
      </c>
      <c r="B42" s="180" t="s">
        <v>181</v>
      </c>
      <c r="C42" s="166">
        <v>1550</v>
      </c>
      <c r="D42" s="166">
        <v>7801</v>
      </c>
      <c r="E42" s="166">
        <v>-5356</v>
      </c>
      <c r="F42" s="209">
        <f t="shared" si="4"/>
        <v>2445</v>
      </c>
    </row>
    <row r="43" spans="1:6" s="178" customFormat="1" ht="12" customHeight="1">
      <c r="A43" s="12" t="s">
        <v>106</v>
      </c>
      <c r="B43" s="180" t="s">
        <v>470</v>
      </c>
      <c r="C43" s="166">
        <v>253</v>
      </c>
      <c r="D43" s="166">
        <v>253</v>
      </c>
      <c r="E43" s="166">
        <v>100</v>
      </c>
      <c r="F43" s="209">
        <f t="shared" si="4"/>
        <v>353</v>
      </c>
    </row>
    <row r="44" spans="1:6" s="178" customFormat="1" ht="12" customHeight="1">
      <c r="A44" s="12" t="s">
        <v>173</v>
      </c>
      <c r="B44" s="180" t="s">
        <v>183</v>
      </c>
      <c r="C44" s="169"/>
      <c r="D44" s="169"/>
      <c r="E44" s="169"/>
      <c r="F44" s="209">
        <f t="shared" si="4"/>
        <v>0</v>
      </c>
    </row>
    <row r="45" spans="1:6" s="178" customFormat="1" ht="12" customHeight="1">
      <c r="A45" s="14" t="s">
        <v>174</v>
      </c>
      <c r="B45" s="181" t="s">
        <v>331</v>
      </c>
      <c r="C45" s="170"/>
      <c r="D45" s="170"/>
      <c r="E45" s="170">
        <v>306</v>
      </c>
      <c r="F45" s="209">
        <f t="shared" si="4"/>
        <v>306</v>
      </c>
    </row>
    <row r="46" spans="1:6" s="178" customFormat="1" ht="12" customHeight="1" thickBot="1">
      <c r="A46" s="14" t="s">
        <v>330</v>
      </c>
      <c r="B46" s="103" t="s">
        <v>184</v>
      </c>
      <c r="C46" s="170">
        <v>19</v>
      </c>
      <c r="D46" s="170">
        <v>19</v>
      </c>
      <c r="E46" s="170">
        <v>270</v>
      </c>
      <c r="F46" s="209">
        <f t="shared" si="4"/>
        <v>289</v>
      </c>
    </row>
    <row r="47" spans="1:6" s="178" customFormat="1" ht="12" customHeight="1" thickBot="1">
      <c r="A47" s="18" t="s">
        <v>12</v>
      </c>
      <c r="B47" s="19" t="s">
        <v>185</v>
      </c>
      <c r="C47" s="165">
        <f>SUM(C48:C52)</f>
        <v>0</v>
      </c>
      <c r="D47" s="100">
        <f>SUM(D48:D52)</f>
        <v>500</v>
      </c>
      <c r="E47" s="345">
        <f>SUM(E48:E52)</f>
        <v>0</v>
      </c>
      <c r="F47" s="100">
        <f>SUM(F48:F52)</f>
        <v>500</v>
      </c>
    </row>
    <row r="48" spans="1:6" s="178" customFormat="1" ht="12" customHeight="1">
      <c r="A48" s="13" t="s">
        <v>61</v>
      </c>
      <c r="B48" s="179" t="s">
        <v>189</v>
      </c>
      <c r="C48" s="221"/>
      <c r="D48" s="343"/>
      <c r="E48" s="221"/>
      <c r="F48" s="221"/>
    </row>
    <row r="49" spans="1:6" s="178" customFormat="1" ht="12" customHeight="1">
      <c r="A49" s="12" t="s">
        <v>62</v>
      </c>
      <c r="B49" s="180" t="s">
        <v>190</v>
      </c>
      <c r="C49" s="169"/>
      <c r="D49" s="343">
        <v>500</v>
      </c>
      <c r="E49" s="169"/>
      <c r="F49" s="169">
        <f>D49+E49</f>
        <v>500</v>
      </c>
    </row>
    <row r="50" spans="1:6" s="178" customFormat="1" ht="12" customHeight="1">
      <c r="A50" s="12" t="s">
        <v>186</v>
      </c>
      <c r="B50" s="180" t="s">
        <v>191</v>
      </c>
      <c r="C50" s="169"/>
      <c r="D50" s="343"/>
      <c r="E50" s="169"/>
      <c r="F50" s="169"/>
    </row>
    <row r="51" spans="1:6" s="178" customFormat="1" ht="12" customHeight="1">
      <c r="A51" s="12" t="s">
        <v>187</v>
      </c>
      <c r="B51" s="180" t="s">
        <v>192</v>
      </c>
      <c r="C51" s="169"/>
      <c r="D51" s="343"/>
      <c r="E51" s="169"/>
      <c r="F51" s="169"/>
    </row>
    <row r="52" spans="1:6" s="178" customFormat="1" ht="12" customHeight="1" thickBot="1">
      <c r="A52" s="14" t="s">
        <v>188</v>
      </c>
      <c r="B52" s="103" t="s">
        <v>193</v>
      </c>
      <c r="C52" s="170"/>
      <c r="D52" s="343"/>
      <c r="E52" s="170"/>
      <c r="F52" s="170"/>
    </row>
    <row r="53" spans="1:6" s="178" customFormat="1" ht="12" customHeight="1" thickBot="1">
      <c r="A53" s="18" t="s">
        <v>107</v>
      </c>
      <c r="B53" s="19" t="s">
        <v>194</v>
      </c>
      <c r="C53" s="165">
        <f>SUM(C54:C56)</f>
        <v>7730</v>
      </c>
      <c r="D53" s="100">
        <f>SUM(D54:D56)</f>
        <v>7730</v>
      </c>
      <c r="E53" s="345">
        <f>SUM(E54:E56)</f>
        <v>0</v>
      </c>
      <c r="F53" s="100">
        <f>SUM(F54:F56)</f>
        <v>7730</v>
      </c>
    </row>
    <row r="54" spans="1:6" s="178" customFormat="1" ht="12" customHeight="1">
      <c r="A54" s="13" t="s">
        <v>63</v>
      </c>
      <c r="B54" s="179" t="s">
        <v>195</v>
      </c>
      <c r="C54" s="167"/>
      <c r="D54" s="167"/>
      <c r="E54" s="167"/>
      <c r="F54" s="209">
        <f>D54+E54</f>
        <v>0</v>
      </c>
    </row>
    <row r="55" spans="1:6" s="178" customFormat="1" ht="12" customHeight="1">
      <c r="A55" s="12" t="s">
        <v>64</v>
      </c>
      <c r="B55" s="180" t="s">
        <v>324</v>
      </c>
      <c r="C55" s="166">
        <v>30</v>
      </c>
      <c r="D55" s="166">
        <v>30</v>
      </c>
      <c r="E55" s="166"/>
      <c r="F55" s="209">
        <f>D55+E55</f>
        <v>30</v>
      </c>
    </row>
    <row r="56" spans="1:6" s="178" customFormat="1" ht="12" customHeight="1">
      <c r="A56" s="12" t="s">
        <v>198</v>
      </c>
      <c r="B56" s="180" t="s">
        <v>196</v>
      </c>
      <c r="C56" s="166">
        <v>7700</v>
      </c>
      <c r="D56" s="166">
        <v>7700</v>
      </c>
      <c r="E56" s="166"/>
      <c r="F56" s="209">
        <f>D56+E56</f>
        <v>7700</v>
      </c>
    </row>
    <row r="57" spans="1:6" s="178" customFormat="1" ht="12" customHeight="1" thickBot="1">
      <c r="A57" s="14" t="s">
        <v>199</v>
      </c>
      <c r="B57" s="103" t="s">
        <v>197</v>
      </c>
      <c r="C57" s="168"/>
      <c r="D57" s="168"/>
      <c r="E57" s="168"/>
      <c r="F57" s="209">
        <f>D57+E57</f>
        <v>0</v>
      </c>
    </row>
    <row r="58" spans="1:6" s="178" customFormat="1" ht="12" customHeight="1" thickBot="1">
      <c r="A58" s="18" t="s">
        <v>14</v>
      </c>
      <c r="B58" s="101" t="s">
        <v>200</v>
      </c>
      <c r="C58" s="165">
        <f>SUM(C59:C61)</f>
        <v>7196</v>
      </c>
      <c r="D58" s="100">
        <f>SUM(D59:D61)</f>
        <v>7196</v>
      </c>
      <c r="E58" s="165">
        <f>SUM(E59:E61)</f>
        <v>0</v>
      </c>
      <c r="F58" s="100">
        <f>SUM(F59:F61)</f>
        <v>7196</v>
      </c>
    </row>
    <row r="59" spans="1:6" s="178" customFormat="1" ht="12" customHeight="1">
      <c r="A59" s="13" t="s">
        <v>108</v>
      </c>
      <c r="B59" s="179" t="s">
        <v>202</v>
      </c>
      <c r="C59" s="169"/>
      <c r="D59" s="169"/>
      <c r="E59" s="169"/>
      <c r="F59" s="209">
        <f>D59+E59</f>
        <v>0</v>
      </c>
    </row>
    <row r="60" spans="1:6" s="178" customFormat="1" ht="12" customHeight="1">
      <c r="A60" s="12" t="s">
        <v>109</v>
      </c>
      <c r="B60" s="180" t="s">
        <v>325</v>
      </c>
      <c r="C60" s="169">
        <v>4650</v>
      </c>
      <c r="D60" s="169">
        <v>4650</v>
      </c>
      <c r="E60" s="169"/>
      <c r="F60" s="209">
        <f>D60+E60</f>
        <v>4650</v>
      </c>
    </row>
    <row r="61" spans="1:6" s="178" customFormat="1" ht="12" customHeight="1">
      <c r="A61" s="12" t="s">
        <v>131</v>
      </c>
      <c r="B61" s="180" t="s">
        <v>203</v>
      </c>
      <c r="C61" s="169">
        <v>2546</v>
      </c>
      <c r="D61" s="169">
        <v>2546</v>
      </c>
      <c r="E61" s="169"/>
      <c r="F61" s="209">
        <f>D61+E61</f>
        <v>2546</v>
      </c>
    </row>
    <row r="62" spans="1:6" s="178" customFormat="1" ht="12" customHeight="1" thickBot="1">
      <c r="A62" s="14" t="s">
        <v>201</v>
      </c>
      <c r="B62" s="103" t="s">
        <v>204</v>
      </c>
      <c r="C62" s="169"/>
      <c r="D62" s="169"/>
      <c r="E62" s="169"/>
      <c r="F62" s="209">
        <f>D62+E62</f>
        <v>0</v>
      </c>
    </row>
    <row r="63" spans="1:6" s="178" customFormat="1" ht="12" customHeight="1" thickBot="1">
      <c r="A63" s="232" t="s">
        <v>371</v>
      </c>
      <c r="B63" s="346" t="s">
        <v>205</v>
      </c>
      <c r="C63" s="350">
        <f>+C6+C13+C20+C27+C35+C47+C53+C58</f>
        <v>777795</v>
      </c>
      <c r="D63" s="351">
        <f>+D6+D13+D20+D27+D35+D47+D53+D58</f>
        <v>820221</v>
      </c>
      <c r="E63" s="349">
        <f>+E6+E13+E20+E27+E35+E47+E53+E58</f>
        <v>7935</v>
      </c>
      <c r="F63" s="208">
        <f>+F6+F13+F20+F27+F35+F47+F53+F58</f>
        <v>828156</v>
      </c>
    </row>
    <row r="64" spans="1:6" s="178" customFormat="1" ht="12" customHeight="1" thickBot="1">
      <c r="A64" s="222" t="s">
        <v>206</v>
      </c>
      <c r="B64" s="347" t="s">
        <v>207</v>
      </c>
      <c r="C64" s="345">
        <f>SUM(C65:C67)</f>
        <v>0</v>
      </c>
      <c r="D64" s="352">
        <f>SUM(D65:D67)</f>
        <v>0</v>
      </c>
      <c r="E64" s="100">
        <f>SUM(E65:E67)</f>
        <v>0</v>
      </c>
      <c r="F64" s="100">
        <f>SUM(F65:F67)</f>
        <v>0</v>
      </c>
    </row>
    <row r="65" spans="1:6" s="178" customFormat="1" ht="12" customHeight="1">
      <c r="A65" s="13" t="s">
        <v>238</v>
      </c>
      <c r="B65" s="179" t="s">
        <v>208</v>
      </c>
      <c r="C65" s="221"/>
      <c r="D65" s="348"/>
      <c r="E65" s="289"/>
      <c r="F65" s="209">
        <f>D65+E65</f>
        <v>0</v>
      </c>
    </row>
    <row r="66" spans="1:6" s="178" customFormat="1" ht="12" customHeight="1">
      <c r="A66" s="12" t="s">
        <v>247</v>
      </c>
      <c r="B66" s="180" t="s">
        <v>209</v>
      </c>
      <c r="C66" s="169"/>
      <c r="D66" s="344"/>
      <c r="E66" s="169"/>
      <c r="F66" s="209">
        <f>D66+E66</f>
        <v>0</v>
      </c>
    </row>
    <row r="67" spans="1:6" s="178" customFormat="1" ht="12" customHeight="1" thickBot="1">
      <c r="A67" s="14" t="s">
        <v>248</v>
      </c>
      <c r="B67" s="228" t="s">
        <v>356</v>
      </c>
      <c r="C67" s="169"/>
      <c r="D67" s="344"/>
      <c r="E67" s="170"/>
      <c r="F67" s="209">
        <f>D67+E67</f>
        <v>0</v>
      </c>
    </row>
    <row r="68" spans="1:6" s="178" customFormat="1" ht="12" customHeight="1" thickBot="1">
      <c r="A68" s="222" t="s">
        <v>211</v>
      </c>
      <c r="B68" s="101" t="s">
        <v>212</v>
      </c>
      <c r="C68" s="165">
        <f>SUM(C69:C72)</f>
        <v>0</v>
      </c>
      <c r="D68" s="100">
        <f>SUM(D69:D72)</f>
        <v>0</v>
      </c>
      <c r="E68" s="345">
        <f>SUM(E69:E72)</f>
        <v>0</v>
      </c>
      <c r="F68" s="100">
        <f>SUM(F69:F72)</f>
        <v>0</v>
      </c>
    </row>
    <row r="69" spans="1:6" s="178" customFormat="1" ht="12" customHeight="1">
      <c r="A69" s="13" t="s">
        <v>86</v>
      </c>
      <c r="B69" s="179" t="s">
        <v>213</v>
      </c>
      <c r="C69" s="169"/>
      <c r="D69" s="344"/>
      <c r="E69" s="221"/>
      <c r="F69" s="209">
        <f>D69+E69</f>
        <v>0</v>
      </c>
    </row>
    <row r="70" spans="1:6" s="178" customFormat="1" ht="12" customHeight="1">
      <c r="A70" s="12" t="s">
        <v>87</v>
      </c>
      <c r="B70" s="180" t="s">
        <v>214</v>
      </c>
      <c r="C70" s="169"/>
      <c r="D70" s="344"/>
      <c r="E70" s="169"/>
      <c r="F70" s="209">
        <f>D70+E70</f>
        <v>0</v>
      </c>
    </row>
    <row r="71" spans="1:6" s="178" customFormat="1" ht="12" customHeight="1">
      <c r="A71" s="12" t="s">
        <v>239</v>
      </c>
      <c r="B71" s="180" t="s">
        <v>215</v>
      </c>
      <c r="C71" s="169"/>
      <c r="D71" s="344"/>
      <c r="E71" s="169"/>
      <c r="F71" s="209">
        <f>D71+E71</f>
        <v>0</v>
      </c>
    </row>
    <row r="72" spans="1:6" s="178" customFormat="1" ht="12" customHeight="1" thickBot="1">
      <c r="A72" s="14" t="s">
        <v>240</v>
      </c>
      <c r="B72" s="103" t="s">
        <v>216</v>
      </c>
      <c r="C72" s="169"/>
      <c r="D72" s="344"/>
      <c r="E72" s="170"/>
      <c r="F72" s="209">
        <f>D72+E72</f>
        <v>0</v>
      </c>
    </row>
    <row r="73" spans="1:6" s="178" customFormat="1" ht="12" customHeight="1" thickBot="1">
      <c r="A73" s="222" t="s">
        <v>217</v>
      </c>
      <c r="B73" s="101" t="s">
        <v>218</v>
      </c>
      <c r="C73" s="165">
        <f>SUM(C74:C75)</f>
        <v>152140</v>
      </c>
      <c r="D73" s="100">
        <f>SUM(D74:D75)</f>
        <v>196601</v>
      </c>
      <c r="E73" s="345">
        <f>SUM(E74:E75)</f>
        <v>0</v>
      </c>
      <c r="F73" s="100">
        <f>SUM(F74:F75)</f>
        <v>196601</v>
      </c>
    </row>
    <row r="74" spans="1:6" s="178" customFormat="1" ht="12" customHeight="1">
      <c r="A74" s="13" t="s">
        <v>241</v>
      </c>
      <c r="B74" s="179" t="s">
        <v>219</v>
      </c>
      <c r="C74" s="169">
        <v>152140</v>
      </c>
      <c r="D74" s="344">
        <v>196601</v>
      </c>
      <c r="E74" s="221"/>
      <c r="F74" s="209">
        <f>D74+E74</f>
        <v>196601</v>
      </c>
    </row>
    <row r="75" spans="1:6" s="178" customFormat="1" ht="12" customHeight="1" thickBot="1">
      <c r="A75" s="14" t="s">
        <v>242</v>
      </c>
      <c r="B75" s="103" t="s">
        <v>220</v>
      </c>
      <c r="C75" s="169"/>
      <c r="D75" s="344"/>
      <c r="E75" s="170"/>
      <c r="F75" s="209">
        <f>D75+E75</f>
        <v>0</v>
      </c>
    </row>
    <row r="76" spans="1:6" s="178" customFormat="1" ht="12" customHeight="1" thickBot="1">
      <c r="A76" s="222" t="s">
        <v>221</v>
      </c>
      <c r="B76" s="101" t="s">
        <v>222</v>
      </c>
      <c r="C76" s="165">
        <f>SUM(C77:C79)</f>
        <v>0</v>
      </c>
      <c r="D76" s="249">
        <f>SUM(D77:D79)</f>
        <v>0</v>
      </c>
      <c r="E76" s="345">
        <f>SUM(E77:E79)</f>
        <v>12810</v>
      </c>
      <c r="F76" s="100">
        <f>SUM(F77:F79)</f>
        <v>12810</v>
      </c>
    </row>
    <row r="77" spans="1:6" s="178" customFormat="1" ht="12" customHeight="1">
      <c r="A77" s="13" t="s">
        <v>243</v>
      </c>
      <c r="B77" s="179" t="s">
        <v>223</v>
      </c>
      <c r="C77" s="169"/>
      <c r="D77" s="169"/>
      <c r="E77" s="169">
        <v>12810</v>
      </c>
      <c r="F77" s="209">
        <f>D77+E77</f>
        <v>12810</v>
      </c>
    </row>
    <row r="78" spans="1:6" s="178" customFormat="1" ht="12" customHeight="1">
      <c r="A78" s="12" t="s">
        <v>244</v>
      </c>
      <c r="B78" s="180" t="s">
        <v>224</v>
      </c>
      <c r="C78" s="169"/>
      <c r="D78" s="169"/>
      <c r="E78" s="169"/>
      <c r="F78" s="209">
        <f>D78+E78</f>
        <v>0</v>
      </c>
    </row>
    <row r="79" spans="1:6" s="178" customFormat="1" ht="12" customHeight="1" thickBot="1">
      <c r="A79" s="14" t="s">
        <v>245</v>
      </c>
      <c r="B79" s="103" t="s">
        <v>225</v>
      </c>
      <c r="C79" s="169"/>
      <c r="D79" s="169"/>
      <c r="E79" s="169"/>
      <c r="F79" s="209">
        <f>D79+E79</f>
        <v>0</v>
      </c>
    </row>
    <row r="80" spans="1:6" s="178" customFormat="1" ht="12" customHeight="1" thickBot="1">
      <c r="A80" s="222" t="s">
        <v>226</v>
      </c>
      <c r="B80" s="101" t="s">
        <v>246</v>
      </c>
      <c r="C80" s="165">
        <f>SUM(C81:C84)</f>
        <v>0</v>
      </c>
      <c r="D80" s="165">
        <f>SUM(D81:D84)</f>
        <v>0</v>
      </c>
      <c r="E80" s="165">
        <f>SUM(E81:E84)</f>
        <v>0</v>
      </c>
      <c r="F80" s="100">
        <f>SUM(F81:F84)</f>
        <v>0</v>
      </c>
    </row>
    <row r="81" spans="1:6" s="178" customFormat="1" ht="12" customHeight="1">
      <c r="A81" s="183" t="s">
        <v>227</v>
      </c>
      <c r="B81" s="179" t="s">
        <v>228</v>
      </c>
      <c r="C81" s="169"/>
      <c r="D81" s="169"/>
      <c r="E81" s="169"/>
      <c r="F81" s="169"/>
    </row>
    <row r="82" spans="1:6" s="178" customFormat="1" ht="12" customHeight="1">
      <c r="A82" s="184" t="s">
        <v>229</v>
      </c>
      <c r="B82" s="180" t="s">
        <v>230</v>
      </c>
      <c r="C82" s="169"/>
      <c r="D82" s="169"/>
      <c r="E82" s="169"/>
      <c r="F82" s="169"/>
    </row>
    <row r="83" spans="1:6" s="178" customFormat="1" ht="12" customHeight="1">
      <c r="A83" s="184" t="s">
        <v>231</v>
      </c>
      <c r="B83" s="180" t="s">
        <v>232</v>
      </c>
      <c r="C83" s="169"/>
      <c r="D83" s="169"/>
      <c r="E83" s="169"/>
      <c r="F83" s="169"/>
    </row>
    <row r="84" spans="1:6" s="178" customFormat="1" ht="12" customHeight="1" thickBot="1">
      <c r="A84" s="185" t="s">
        <v>233</v>
      </c>
      <c r="B84" s="103" t="s">
        <v>234</v>
      </c>
      <c r="C84" s="169"/>
      <c r="D84" s="169"/>
      <c r="E84" s="169"/>
      <c r="F84" s="169"/>
    </row>
    <row r="85" spans="1:6" s="178" customFormat="1" ht="12" customHeight="1" thickBot="1">
      <c r="A85" s="222" t="s">
        <v>235</v>
      </c>
      <c r="B85" s="101" t="s">
        <v>370</v>
      </c>
      <c r="C85" s="224"/>
      <c r="D85" s="224"/>
      <c r="E85" s="224"/>
      <c r="F85" s="100">
        <f>C85+E85</f>
        <v>0</v>
      </c>
    </row>
    <row r="86" spans="1:6" s="178" customFormat="1" ht="13.5" customHeight="1" thickBot="1">
      <c r="A86" s="222" t="s">
        <v>237</v>
      </c>
      <c r="B86" s="101" t="s">
        <v>236</v>
      </c>
      <c r="C86" s="224"/>
      <c r="D86" s="224"/>
      <c r="E86" s="224"/>
      <c r="F86" s="100">
        <f>C86+E86</f>
        <v>0</v>
      </c>
    </row>
    <row r="87" spans="1:6" s="178" customFormat="1" ht="15.75" customHeight="1" thickBot="1">
      <c r="A87" s="222" t="s">
        <v>249</v>
      </c>
      <c r="B87" s="186" t="s">
        <v>373</v>
      </c>
      <c r="C87" s="171">
        <f>+C64+C68+C73+C76+C80+C86+C85</f>
        <v>152140</v>
      </c>
      <c r="D87" s="171">
        <f>+D64+D68+D73+D76+D80+D86+D85</f>
        <v>196601</v>
      </c>
      <c r="E87" s="171">
        <f>+E64+E68+E73+E76+E80+E86+E85</f>
        <v>12810</v>
      </c>
      <c r="F87" s="208">
        <f>+F64+F68+F73+F76+F80+F86+F85</f>
        <v>209411</v>
      </c>
    </row>
    <row r="88" spans="1:6" s="178" customFormat="1" ht="25.5" customHeight="1" thickBot="1">
      <c r="A88" s="223" t="s">
        <v>372</v>
      </c>
      <c r="B88" s="187" t="s">
        <v>374</v>
      </c>
      <c r="C88" s="171">
        <f>+C63+C87</f>
        <v>929935</v>
      </c>
      <c r="D88" s="171">
        <f>+D63+D87</f>
        <v>1016822</v>
      </c>
      <c r="E88" s="171">
        <f>+E63+E87</f>
        <v>20745</v>
      </c>
      <c r="F88" s="208">
        <f>+F63+F87</f>
        <v>1037567</v>
      </c>
    </row>
    <row r="89" spans="1:4" s="178" customFormat="1" ht="30.75" customHeight="1">
      <c r="A89" s="3"/>
      <c r="B89" s="4"/>
      <c r="C89" s="105"/>
      <c r="D89" s="105"/>
    </row>
    <row r="90" spans="1:6" ht="16.5" customHeight="1">
      <c r="A90" s="412" t="s">
        <v>35</v>
      </c>
      <c r="B90" s="412"/>
      <c r="C90" s="412"/>
      <c r="D90" s="412"/>
      <c r="E90" s="412"/>
      <c r="F90" s="412"/>
    </row>
    <row r="91" spans="1:6" s="188" customFormat="1" ht="16.5" customHeight="1" thickBot="1">
      <c r="A91" s="414" t="s">
        <v>89</v>
      </c>
      <c r="B91" s="414"/>
      <c r="C91" s="63"/>
      <c r="D91" s="339"/>
      <c r="F91" s="63" t="s">
        <v>130</v>
      </c>
    </row>
    <row r="92" spans="1:6" ht="15.75">
      <c r="A92" s="415" t="s">
        <v>53</v>
      </c>
      <c r="B92" s="417" t="s">
        <v>416</v>
      </c>
      <c r="C92" s="408" t="str">
        <f>+CONCATENATE(LEFT(ÖSSZEFÜGGÉSEK!A6,4),". évi")</f>
        <v>2016. évi</v>
      </c>
      <c r="D92" s="408"/>
      <c r="E92" s="409"/>
      <c r="F92" s="410"/>
    </row>
    <row r="93" spans="1:6" ht="36.75" thickBot="1">
      <c r="A93" s="416"/>
      <c r="B93" s="418"/>
      <c r="C93" s="248" t="s">
        <v>415</v>
      </c>
      <c r="D93" s="247" t="s">
        <v>529</v>
      </c>
      <c r="E93" s="246" t="s">
        <v>543</v>
      </c>
      <c r="F93" s="247" t="s">
        <v>549</v>
      </c>
    </row>
    <row r="94" spans="1:6" s="177" customFormat="1" ht="12" customHeight="1" thickBot="1">
      <c r="A94" s="24" t="s">
        <v>382</v>
      </c>
      <c r="B94" s="25" t="s">
        <v>383</v>
      </c>
      <c r="C94" s="25" t="s">
        <v>384</v>
      </c>
      <c r="D94" s="319" t="s">
        <v>386</v>
      </c>
      <c r="E94" s="174" t="s">
        <v>385</v>
      </c>
      <c r="F94" s="319" t="s">
        <v>530</v>
      </c>
    </row>
    <row r="95" spans="1:6" ht="12" customHeight="1" thickBot="1">
      <c r="A95" s="20" t="s">
        <v>7</v>
      </c>
      <c r="B95" s="23" t="s">
        <v>332</v>
      </c>
      <c r="C95" s="164">
        <f>C96+C97+C98+C99+C100+C113</f>
        <v>866561</v>
      </c>
      <c r="D95" s="164">
        <f>D96+D97+D98+D99+D100+D113</f>
        <v>923120</v>
      </c>
      <c r="E95" s="164">
        <f>E96+E97+E98+E99+E100+E113</f>
        <v>-24388</v>
      </c>
      <c r="F95" s="235">
        <f>F96+F97+F98+F99+F100+F113</f>
        <v>898732</v>
      </c>
    </row>
    <row r="96" spans="1:6" ht="12" customHeight="1">
      <c r="A96" s="15" t="s">
        <v>65</v>
      </c>
      <c r="B96" s="8" t="s">
        <v>36</v>
      </c>
      <c r="C96" s="239">
        <v>143413</v>
      </c>
      <c r="D96" s="239">
        <v>158398</v>
      </c>
      <c r="E96" s="239">
        <v>3820</v>
      </c>
      <c r="F96" s="304">
        <f>D96+E96</f>
        <v>162218</v>
      </c>
    </row>
    <row r="97" spans="1:6" ht="12" customHeight="1">
      <c r="A97" s="12" t="s">
        <v>66</v>
      </c>
      <c r="B97" s="6" t="s">
        <v>110</v>
      </c>
      <c r="C97" s="166">
        <v>36608</v>
      </c>
      <c r="D97" s="166">
        <v>38463</v>
      </c>
      <c r="E97" s="166">
        <v>1188</v>
      </c>
      <c r="F97" s="300">
        <f>D97+E97</f>
        <v>39651</v>
      </c>
    </row>
    <row r="98" spans="1:6" ht="12" customHeight="1">
      <c r="A98" s="12" t="s">
        <v>67</v>
      </c>
      <c r="B98" s="6" t="s">
        <v>84</v>
      </c>
      <c r="C98" s="168">
        <v>149084</v>
      </c>
      <c r="D98" s="168">
        <v>188522</v>
      </c>
      <c r="E98" s="168">
        <v>-4255</v>
      </c>
      <c r="F98" s="300">
        <f aca="true" t="shared" si="5" ref="F98:F114">D98+E98</f>
        <v>184267</v>
      </c>
    </row>
    <row r="99" spans="1:6" ht="12" customHeight="1">
      <c r="A99" s="12" t="s">
        <v>68</v>
      </c>
      <c r="B99" s="9" t="s">
        <v>111</v>
      </c>
      <c r="C99" s="168">
        <v>26405</v>
      </c>
      <c r="D99" s="168">
        <v>24805</v>
      </c>
      <c r="E99" s="168"/>
      <c r="F99" s="300">
        <f t="shared" si="5"/>
        <v>24805</v>
      </c>
    </row>
    <row r="100" spans="1:6" ht="12" customHeight="1">
      <c r="A100" s="12" t="s">
        <v>76</v>
      </c>
      <c r="B100" s="17" t="s">
        <v>112</v>
      </c>
      <c r="C100" s="168">
        <v>399406</v>
      </c>
      <c r="D100" s="168">
        <v>401344</v>
      </c>
      <c r="E100" s="168">
        <v>-9175</v>
      </c>
      <c r="F100" s="300">
        <f t="shared" si="5"/>
        <v>392169</v>
      </c>
    </row>
    <row r="101" spans="1:6" ht="12" customHeight="1">
      <c r="A101" s="12" t="s">
        <v>69</v>
      </c>
      <c r="B101" s="6" t="s">
        <v>337</v>
      </c>
      <c r="C101" s="168"/>
      <c r="D101" s="168"/>
      <c r="E101" s="168"/>
      <c r="F101" s="300">
        <f t="shared" si="5"/>
        <v>0</v>
      </c>
    </row>
    <row r="102" spans="1:6" ht="12" customHeight="1">
      <c r="A102" s="12" t="s">
        <v>70</v>
      </c>
      <c r="B102" s="67" t="s">
        <v>336</v>
      </c>
      <c r="C102" s="168"/>
      <c r="D102" s="168"/>
      <c r="E102" s="168"/>
      <c r="F102" s="300">
        <f t="shared" si="5"/>
        <v>0</v>
      </c>
    </row>
    <row r="103" spans="1:6" ht="12" customHeight="1">
      <c r="A103" s="12" t="s">
        <v>77</v>
      </c>
      <c r="B103" s="67" t="s">
        <v>335</v>
      </c>
      <c r="C103" s="168"/>
      <c r="D103" s="168"/>
      <c r="E103" s="168"/>
      <c r="F103" s="300">
        <f t="shared" si="5"/>
        <v>0</v>
      </c>
    </row>
    <row r="104" spans="1:6" ht="12" customHeight="1">
      <c r="A104" s="12" t="s">
        <v>78</v>
      </c>
      <c r="B104" s="65" t="s">
        <v>252</v>
      </c>
      <c r="C104" s="168"/>
      <c r="D104" s="168"/>
      <c r="E104" s="168"/>
      <c r="F104" s="300">
        <f t="shared" si="5"/>
        <v>0</v>
      </c>
    </row>
    <row r="105" spans="1:6" ht="12" customHeight="1">
      <c r="A105" s="12" t="s">
        <v>79</v>
      </c>
      <c r="B105" s="66" t="s">
        <v>253</v>
      </c>
      <c r="C105" s="168"/>
      <c r="D105" s="168"/>
      <c r="E105" s="168"/>
      <c r="F105" s="300">
        <f t="shared" si="5"/>
        <v>0</v>
      </c>
    </row>
    <row r="106" spans="1:6" ht="12" customHeight="1">
      <c r="A106" s="12" t="s">
        <v>80</v>
      </c>
      <c r="B106" s="66" t="s">
        <v>254</v>
      </c>
      <c r="C106" s="168"/>
      <c r="D106" s="168"/>
      <c r="E106" s="168"/>
      <c r="F106" s="300">
        <f t="shared" si="5"/>
        <v>0</v>
      </c>
    </row>
    <row r="107" spans="1:6" ht="12" customHeight="1">
      <c r="A107" s="12" t="s">
        <v>82</v>
      </c>
      <c r="B107" s="65" t="s">
        <v>255</v>
      </c>
      <c r="C107" s="168">
        <v>294040</v>
      </c>
      <c r="D107" s="168">
        <v>306446</v>
      </c>
      <c r="E107" s="168">
        <v>-12836</v>
      </c>
      <c r="F107" s="300">
        <f t="shared" si="5"/>
        <v>293610</v>
      </c>
    </row>
    <row r="108" spans="1:6" ht="12" customHeight="1">
      <c r="A108" s="12" t="s">
        <v>113</v>
      </c>
      <c r="B108" s="65" t="s">
        <v>256</v>
      </c>
      <c r="C108" s="168"/>
      <c r="D108" s="168"/>
      <c r="E108" s="168"/>
      <c r="F108" s="300">
        <f t="shared" si="5"/>
        <v>0</v>
      </c>
    </row>
    <row r="109" spans="1:6" ht="12" customHeight="1">
      <c r="A109" s="12" t="s">
        <v>250</v>
      </c>
      <c r="B109" s="66" t="s">
        <v>257</v>
      </c>
      <c r="C109" s="168"/>
      <c r="D109" s="168"/>
      <c r="E109" s="168"/>
      <c r="F109" s="300">
        <f t="shared" si="5"/>
        <v>0</v>
      </c>
    </row>
    <row r="110" spans="1:6" ht="12" customHeight="1">
      <c r="A110" s="11" t="s">
        <v>251</v>
      </c>
      <c r="B110" s="67" t="s">
        <v>258</v>
      </c>
      <c r="C110" s="168"/>
      <c r="D110" s="168"/>
      <c r="E110" s="168"/>
      <c r="F110" s="300">
        <f t="shared" si="5"/>
        <v>0</v>
      </c>
    </row>
    <row r="111" spans="1:6" ht="12" customHeight="1">
      <c r="A111" s="12" t="s">
        <v>333</v>
      </c>
      <c r="B111" s="67" t="s">
        <v>259</v>
      </c>
      <c r="C111" s="168"/>
      <c r="D111" s="168"/>
      <c r="E111" s="168"/>
      <c r="F111" s="300">
        <f t="shared" si="5"/>
        <v>0</v>
      </c>
    </row>
    <row r="112" spans="1:6" ht="12" customHeight="1">
      <c r="A112" s="14" t="s">
        <v>334</v>
      </c>
      <c r="B112" s="67" t="s">
        <v>260</v>
      </c>
      <c r="C112" s="168">
        <v>105366</v>
      </c>
      <c r="D112" s="168">
        <v>94898</v>
      </c>
      <c r="E112" s="168">
        <v>3661</v>
      </c>
      <c r="F112" s="300">
        <f t="shared" si="5"/>
        <v>98559</v>
      </c>
    </row>
    <row r="113" spans="1:6" ht="12" customHeight="1">
      <c r="A113" s="12" t="s">
        <v>338</v>
      </c>
      <c r="B113" s="9" t="s">
        <v>37</v>
      </c>
      <c r="C113" s="166">
        <v>111645</v>
      </c>
      <c r="D113" s="166">
        <v>111588</v>
      </c>
      <c r="E113" s="361">
        <f>E114+E115</f>
        <v>-15966</v>
      </c>
      <c r="F113" s="300">
        <f t="shared" si="5"/>
        <v>95622</v>
      </c>
    </row>
    <row r="114" spans="1:6" ht="12" customHeight="1">
      <c r="A114" s="12" t="s">
        <v>339</v>
      </c>
      <c r="B114" s="6" t="s">
        <v>341</v>
      </c>
      <c r="C114" s="166">
        <v>20817</v>
      </c>
      <c r="D114" s="166">
        <v>48728</v>
      </c>
      <c r="E114" s="166">
        <v>11547</v>
      </c>
      <c r="F114" s="300">
        <f t="shared" si="5"/>
        <v>60275</v>
      </c>
    </row>
    <row r="115" spans="1:6" ht="12" customHeight="1" thickBot="1">
      <c r="A115" s="16" t="s">
        <v>340</v>
      </c>
      <c r="B115" s="231" t="s">
        <v>342</v>
      </c>
      <c r="C115" s="240">
        <v>90828</v>
      </c>
      <c r="D115" s="240">
        <v>62860</v>
      </c>
      <c r="E115" s="240">
        <v>-27513</v>
      </c>
      <c r="F115" s="305">
        <f>D115+E115</f>
        <v>35347</v>
      </c>
    </row>
    <row r="116" spans="1:6" ht="12" customHeight="1" thickBot="1">
      <c r="A116" s="229" t="s">
        <v>8</v>
      </c>
      <c r="B116" s="230" t="s">
        <v>261</v>
      </c>
      <c r="C116" s="241">
        <f>+C117+C119+C121</f>
        <v>45226</v>
      </c>
      <c r="D116" s="241">
        <f>+D117+D119+D121</f>
        <v>75554</v>
      </c>
      <c r="E116" s="165">
        <f>+E117+E119+E121</f>
        <v>32323</v>
      </c>
      <c r="F116" s="236">
        <f>+F117+F119+F121</f>
        <v>107877</v>
      </c>
    </row>
    <row r="117" spans="1:6" ht="12" customHeight="1">
      <c r="A117" s="13" t="s">
        <v>71</v>
      </c>
      <c r="B117" s="6" t="s">
        <v>129</v>
      </c>
      <c r="C117" s="167">
        <v>20722</v>
      </c>
      <c r="D117" s="167">
        <v>31637</v>
      </c>
      <c r="E117" s="251">
        <v>22285</v>
      </c>
      <c r="F117" s="304">
        <f>D117+E117</f>
        <v>53922</v>
      </c>
    </row>
    <row r="118" spans="1:6" ht="12" customHeight="1">
      <c r="A118" s="13" t="s">
        <v>72</v>
      </c>
      <c r="B118" s="10" t="s">
        <v>265</v>
      </c>
      <c r="C118" s="167"/>
      <c r="D118" s="167"/>
      <c r="E118" s="251"/>
      <c r="F118" s="209">
        <f>C118+E118</f>
        <v>0</v>
      </c>
    </row>
    <row r="119" spans="1:6" ht="12" customHeight="1">
      <c r="A119" s="13" t="s">
        <v>73</v>
      </c>
      <c r="B119" s="10" t="s">
        <v>114</v>
      </c>
      <c r="C119" s="166">
        <v>16018</v>
      </c>
      <c r="D119" s="166">
        <v>31081</v>
      </c>
      <c r="E119" s="252">
        <v>6868</v>
      </c>
      <c r="F119" s="300">
        <f>D119+E119</f>
        <v>37949</v>
      </c>
    </row>
    <row r="120" spans="1:6" ht="12" customHeight="1">
      <c r="A120" s="13" t="s">
        <v>74</v>
      </c>
      <c r="B120" s="10" t="s">
        <v>266</v>
      </c>
      <c r="C120" s="166"/>
      <c r="D120" s="166"/>
      <c r="E120" s="252"/>
      <c r="F120" s="300">
        <f aca="true" t="shared" si="6" ref="F120:F126">D120+E120</f>
        <v>0</v>
      </c>
    </row>
    <row r="121" spans="1:6" ht="12" customHeight="1">
      <c r="A121" s="13" t="s">
        <v>75</v>
      </c>
      <c r="B121" s="103" t="s">
        <v>132</v>
      </c>
      <c r="C121" s="166">
        <v>8486</v>
      </c>
      <c r="D121" s="166">
        <v>12836</v>
      </c>
      <c r="E121" s="252">
        <v>3170</v>
      </c>
      <c r="F121" s="300">
        <f t="shared" si="6"/>
        <v>16006</v>
      </c>
    </row>
    <row r="122" spans="1:6" ht="12" customHeight="1">
      <c r="A122" s="13" t="s">
        <v>81</v>
      </c>
      <c r="B122" s="102" t="s">
        <v>326</v>
      </c>
      <c r="C122" s="166"/>
      <c r="D122" s="166"/>
      <c r="E122" s="252"/>
      <c r="F122" s="300">
        <f t="shared" si="6"/>
        <v>0</v>
      </c>
    </row>
    <row r="123" spans="1:6" ht="12" customHeight="1">
      <c r="A123" s="13" t="s">
        <v>83</v>
      </c>
      <c r="B123" s="175" t="s">
        <v>271</v>
      </c>
      <c r="C123" s="166"/>
      <c r="D123" s="166"/>
      <c r="E123" s="252"/>
      <c r="F123" s="300">
        <f t="shared" si="6"/>
        <v>0</v>
      </c>
    </row>
    <row r="124" spans="1:6" ht="22.5">
      <c r="A124" s="13" t="s">
        <v>115</v>
      </c>
      <c r="B124" s="66" t="s">
        <v>254</v>
      </c>
      <c r="C124" s="166"/>
      <c r="D124" s="166"/>
      <c r="E124" s="252"/>
      <c r="F124" s="300">
        <f t="shared" si="6"/>
        <v>0</v>
      </c>
    </row>
    <row r="125" spans="1:6" ht="12" customHeight="1">
      <c r="A125" s="13" t="s">
        <v>116</v>
      </c>
      <c r="B125" s="66" t="s">
        <v>270</v>
      </c>
      <c r="C125" s="166">
        <v>5096</v>
      </c>
      <c r="D125" s="166">
        <v>5096</v>
      </c>
      <c r="E125" s="252">
        <v>1470</v>
      </c>
      <c r="F125" s="300">
        <f t="shared" si="6"/>
        <v>6566</v>
      </c>
    </row>
    <row r="126" spans="1:6" ht="12" customHeight="1">
      <c r="A126" s="13" t="s">
        <v>117</v>
      </c>
      <c r="B126" s="66" t="s">
        <v>269</v>
      </c>
      <c r="C126" s="166"/>
      <c r="D126" s="166"/>
      <c r="E126" s="252"/>
      <c r="F126" s="300">
        <f t="shared" si="6"/>
        <v>0</v>
      </c>
    </row>
    <row r="127" spans="1:6" ht="12" customHeight="1">
      <c r="A127" s="13" t="s">
        <v>262</v>
      </c>
      <c r="B127" s="66" t="s">
        <v>257</v>
      </c>
      <c r="C127" s="166"/>
      <c r="D127" s="166"/>
      <c r="E127" s="252"/>
      <c r="F127" s="300">
        <f>C127+E127</f>
        <v>0</v>
      </c>
    </row>
    <row r="128" spans="1:6" ht="12" customHeight="1">
      <c r="A128" s="13" t="s">
        <v>263</v>
      </c>
      <c r="B128" s="66" t="s">
        <v>268</v>
      </c>
      <c r="C128" s="166"/>
      <c r="D128" s="166"/>
      <c r="E128" s="252"/>
      <c r="F128" s="300">
        <f>C128+E128</f>
        <v>0</v>
      </c>
    </row>
    <row r="129" spans="1:6" ht="23.25" thickBot="1">
      <c r="A129" s="11" t="s">
        <v>264</v>
      </c>
      <c r="B129" s="66" t="s">
        <v>267</v>
      </c>
      <c r="C129" s="168">
        <v>3390</v>
      </c>
      <c r="D129" s="168">
        <v>7740</v>
      </c>
      <c r="E129" s="253">
        <v>1700</v>
      </c>
      <c r="F129" s="301">
        <f>D129+E129</f>
        <v>9440</v>
      </c>
    </row>
    <row r="130" spans="1:6" ht="12" customHeight="1" thickBot="1">
      <c r="A130" s="18" t="s">
        <v>9</v>
      </c>
      <c r="B130" s="59" t="s">
        <v>343</v>
      </c>
      <c r="C130" s="165">
        <f>+C95+C116</f>
        <v>911787</v>
      </c>
      <c r="D130" s="165">
        <f>+D95+D116</f>
        <v>998674</v>
      </c>
      <c r="E130" s="250">
        <f>+E95+E116</f>
        <v>7935</v>
      </c>
      <c r="F130" s="100">
        <f>+F95+F116</f>
        <v>1006609</v>
      </c>
    </row>
    <row r="131" spans="1:6" ht="12" customHeight="1" thickBot="1">
      <c r="A131" s="18" t="s">
        <v>10</v>
      </c>
      <c r="B131" s="59" t="s">
        <v>417</v>
      </c>
      <c r="C131" s="165">
        <f>+C132+C133+C134</f>
        <v>5554</v>
      </c>
      <c r="D131" s="165">
        <f>+D132+D133+D134</f>
        <v>5554</v>
      </c>
      <c r="E131" s="250">
        <f>+E132+E133+E134</f>
        <v>0</v>
      </c>
      <c r="F131" s="100">
        <f>+F132+F133+F134</f>
        <v>5554</v>
      </c>
    </row>
    <row r="132" spans="1:6" ht="12" customHeight="1">
      <c r="A132" s="13" t="s">
        <v>166</v>
      </c>
      <c r="B132" s="10" t="s">
        <v>351</v>
      </c>
      <c r="C132" s="166">
        <v>1948</v>
      </c>
      <c r="D132" s="166">
        <v>1948</v>
      </c>
      <c r="E132" s="252"/>
      <c r="F132" s="300">
        <f>D132+E132</f>
        <v>1948</v>
      </c>
    </row>
    <row r="133" spans="1:6" ht="12" customHeight="1">
      <c r="A133" s="13" t="s">
        <v>167</v>
      </c>
      <c r="B133" s="10" t="s">
        <v>352</v>
      </c>
      <c r="C133" s="166"/>
      <c r="D133" s="166"/>
      <c r="E133" s="252"/>
      <c r="F133" s="300">
        <f aca="true" t="shared" si="7" ref="F133:F154">C133+E133</f>
        <v>0</v>
      </c>
    </row>
    <row r="134" spans="1:6" ht="12" customHeight="1" thickBot="1">
      <c r="A134" s="11" t="s">
        <v>168</v>
      </c>
      <c r="B134" s="10" t="s">
        <v>353</v>
      </c>
      <c r="C134" s="166">
        <v>3606</v>
      </c>
      <c r="D134" s="166">
        <v>3606</v>
      </c>
      <c r="E134" s="252"/>
      <c r="F134" s="300">
        <f>D134+E134</f>
        <v>3606</v>
      </c>
    </row>
    <row r="135" spans="1:6" ht="12" customHeight="1" thickBot="1">
      <c r="A135" s="18" t="s">
        <v>11</v>
      </c>
      <c r="B135" s="59" t="s">
        <v>345</v>
      </c>
      <c r="C135" s="165">
        <f>SUM(C136:C141)</f>
        <v>0</v>
      </c>
      <c r="D135" s="165">
        <f>SUM(D136:D141)</f>
        <v>0</v>
      </c>
      <c r="E135" s="250">
        <f>SUM(E136:E141)</f>
        <v>0</v>
      </c>
      <c r="F135" s="100">
        <f>SUM(F136:F141)</f>
        <v>0</v>
      </c>
    </row>
    <row r="136" spans="1:6" ht="12" customHeight="1">
      <c r="A136" s="13" t="s">
        <v>58</v>
      </c>
      <c r="B136" s="7" t="s">
        <v>354</v>
      </c>
      <c r="C136" s="166"/>
      <c r="D136" s="166"/>
      <c r="E136" s="252"/>
      <c r="F136" s="300">
        <f t="shared" si="7"/>
        <v>0</v>
      </c>
    </row>
    <row r="137" spans="1:6" ht="12" customHeight="1">
      <c r="A137" s="13" t="s">
        <v>59</v>
      </c>
      <c r="B137" s="7" t="s">
        <v>346</v>
      </c>
      <c r="C137" s="166"/>
      <c r="D137" s="166"/>
      <c r="E137" s="252"/>
      <c r="F137" s="300">
        <f t="shared" si="7"/>
        <v>0</v>
      </c>
    </row>
    <row r="138" spans="1:6" ht="12" customHeight="1">
      <c r="A138" s="13" t="s">
        <v>60</v>
      </c>
      <c r="B138" s="7" t="s">
        <v>347</v>
      </c>
      <c r="C138" s="166"/>
      <c r="D138" s="166"/>
      <c r="E138" s="252"/>
      <c r="F138" s="300">
        <f t="shared" si="7"/>
        <v>0</v>
      </c>
    </row>
    <row r="139" spans="1:6" ht="12" customHeight="1">
      <c r="A139" s="13" t="s">
        <v>102</v>
      </c>
      <c r="B139" s="7" t="s">
        <v>348</v>
      </c>
      <c r="C139" s="166"/>
      <c r="D139" s="166"/>
      <c r="E139" s="252"/>
      <c r="F139" s="300">
        <f t="shared" si="7"/>
        <v>0</v>
      </c>
    </row>
    <row r="140" spans="1:6" ht="12" customHeight="1">
      <c r="A140" s="13" t="s">
        <v>103</v>
      </c>
      <c r="B140" s="7" t="s">
        <v>349</v>
      </c>
      <c r="C140" s="166"/>
      <c r="D140" s="166"/>
      <c r="E140" s="252"/>
      <c r="F140" s="300">
        <f t="shared" si="7"/>
        <v>0</v>
      </c>
    </row>
    <row r="141" spans="1:6" ht="12" customHeight="1" thickBot="1">
      <c r="A141" s="11" t="s">
        <v>104</v>
      </c>
      <c r="B141" s="7" t="s">
        <v>350</v>
      </c>
      <c r="C141" s="166"/>
      <c r="D141" s="166"/>
      <c r="E141" s="252"/>
      <c r="F141" s="300">
        <f t="shared" si="7"/>
        <v>0</v>
      </c>
    </row>
    <row r="142" spans="1:6" ht="12" customHeight="1" thickBot="1">
      <c r="A142" s="18" t="s">
        <v>12</v>
      </c>
      <c r="B142" s="59" t="s">
        <v>358</v>
      </c>
      <c r="C142" s="171">
        <f>+C143+C144+C145+C146</f>
        <v>12594</v>
      </c>
      <c r="D142" s="171">
        <f>+D143+D144+D145+D146</f>
        <v>12594</v>
      </c>
      <c r="E142" s="254">
        <f>+E143+E144+E145+E146</f>
        <v>12810</v>
      </c>
      <c r="F142" s="208">
        <f>+F143+F144+F145+F146</f>
        <v>25404</v>
      </c>
    </row>
    <row r="143" spans="1:6" ht="12" customHeight="1">
      <c r="A143" s="13" t="s">
        <v>61</v>
      </c>
      <c r="B143" s="7" t="s">
        <v>272</v>
      </c>
      <c r="C143" s="166"/>
      <c r="D143" s="166"/>
      <c r="E143" s="252"/>
      <c r="F143" s="300">
        <f t="shared" si="7"/>
        <v>0</v>
      </c>
    </row>
    <row r="144" spans="1:6" ht="12" customHeight="1">
      <c r="A144" s="13" t="s">
        <v>62</v>
      </c>
      <c r="B144" s="7" t="s">
        <v>273</v>
      </c>
      <c r="C144" s="166">
        <v>12594</v>
      </c>
      <c r="D144" s="166">
        <v>12594</v>
      </c>
      <c r="E144" s="252">
        <v>12810</v>
      </c>
      <c r="F144" s="300">
        <f>D144+E144</f>
        <v>25404</v>
      </c>
    </row>
    <row r="145" spans="1:6" ht="12" customHeight="1">
      <c r="A145" s="13" t="s">
        <v>186</v>
      </c>
      <c r="B145" s="7" t="s">
        <v>359</v>
      </c>
      <c r="C145" s="166"/>
      <c r="D145" s="166"/>
      <c r="E145" s="252"/>
      <c r="F145" s="300">
        <f t="shared" si="7"/>
        <v>0</v>
      </c>
    </row>
    <row r="146" spans="1:6" ht="12" customHeight="1" thickBot="1">
      <c r="A146" s="11" t="s">
        <v>187</v>
      </c>
      <c r="B146" s="5" t="s">
        <v>292</v>
      </c>
      <c r="C146" s="166"/>
      <c r="D146" s="166"/>
      <c r="E146" s="252"/>
      <c r="F146" s="300">
        <f t="shared" si="7"/>
        <v>0</v>
      </c>
    </row>
    <row r="147" spans="1:6" ht="12" customHeight="1" thickBot="1">
      <c r="A147" s="18" t="s">
        <v>13</v>
      </c>
      <c r="B147" s="59" t="s">
        <v>360</v>
      </c>
      <c r="C147" s="242">
        <f>SUM(C148:C152)</f>
        <v>0</v>
      </c>
      <c r="D147" s="242">
        <f>SUM(D148:D152)</f>
        <v>0</v>
      </c>
      <c r="E147" s="255">
        <f>SUM(E148:E152)</f>
        <v>0</v>
      </c>
      <c r="F147" s="237">
        <f>SUM(F148:F152)</f>
        <v>0</v>
      </c>
    </row>
    <row r="148" spans="1:6" ht="12" customHeight="1">
      <c r="A148" s="13" t="s">
        <v>63</v>
      </c>
      <c r="B148" s="7" t="s">
        <v>355</v>
      </c>
      <c r="C148" s="166"/>
      <c r="D148" s="166"/>
      <c r="E148" s="252"/>
      <c r="F148" s="300">
        <f t="shared" si="7"/>
        <v>0</v>
      </c>
    </row>
    <row r="149" spans="1:6" ht="12" customHeight="1">
      <c r="A149" s="13" t="s">
        <v>64</v>
      </c>
      <c r="B149" s="7" t="s">
        <v>362</v>
      </c>
      <c r="C149" s="166"/>
      <c r="D149" s="166"/>
      <c r="E149" s="252"/>
      <c r="F149" s="300">
        <f t="shared" si="7"/>
        <v>0</v>
      </c>
    </row>
    <row r="150" spans="1:6" ht="12" customHeight="1">
      <c r="A150" s="13" t="s">
        <v>198</v>
      </c>
      <c r="B150" s="7" t="s">
        <v>357</v>
      </c>
      <c r="C150" s="166"/>
      <c r="D150" s="166"/>
      <c r="E150" s="252"/>
      <c r="F150" s="300">
        <f t="shared" si="7"/>
        <v>0</v>
      </c>
    </row>
    <row r="151" spans="1:6" ht="12" customHeight="1">
      <c r="A151" s="13" t="s">
        <v>199</v>
      </c>
      <c r="B151" s="7" t="s">
        <v>363</v>
      </c>
      <c r="C151" s="166"/>
      <c r="D151" s="166"/>
      <c r="E151" s="252"/>
      <c r="F151" s="300">
        <f t="shared" si="7"/>
        <v>0</v>
      </c>
    </row>
    <row r="152" spans="1:6" ht="12" customHeight="1" thickBot="1">
      <c r="A152" s="13" t="s">
        <v>361</v>
      </c>
      <c r="B152" s="7" t="s">
        <v>364</v>
      </c>
      <c r="C152" s="166"/>
      <c r="D152" s="166"/>
      <c r="E152" s="252"/>
      <c r="F152" s="301">
        <f t="shared" si="7"/>
        <v>0</v>
      </c>
    </row>
    <row r="153" spans="1:6" ht="12" customHeight="1" thickBot="1">
      <c r="A153" s="18" t="s">
        <v>14</v>
      </c>
      <c r="B153" s="59" t="s">
        <v>365</v>
      </c>
      <c r="C153" s="243"/>
      <c r="D153" s="243"/>
      <c r="E153" s="256"/>
      <c r="F153" s="307">
        <f t="shared" si="7"/>
        <v>0</v>
      </c>
    </row>
    <row r="154" spans="1:6" ht="12" customHeight="1" thickBot="1">
      <c r="A154" s="18" t="s">
        <v>15</v>
      </c>
      <c r="B154" s="59" t="s">
        <v>366</v>
      </c>
      <c r="C154" s="243"/>
      <c r="D154" s="243"/>
      <c r="E154" s="256"/>
      <c r="F154" s="209">
        <f t="shared" si="7"/>
        <v>0</v>
      </c>
    </row>
    <row r="155" spans="1:10" ht="15" customHeight="1" thickBot="1">
      <c r="A155" s="18" t="s">
        <v>16</v>
      </c>
      <c r="B155" s="59" t="s">
        <v>368</v>
      </c>
      <c r="C155" s="244">
        <f>+C131+C135+C142+C147+C153+C154</f>
        <v>18148</v>
      </c>
      <c r="D155" s="244">
        <f>+D131+D135+D142+D147+D153+D154</f>
        <v>18148</v>
      </c>
      <c r="E155" s="257">
        <f>+E131+E135+E142+E147+E153+E154</f>
        <v>12810</v>
      </c>
      <c r="F155" s="238">
        <f>+F131+F135+F142+F147+F153+F154</f>
        <v>30958</v>
      </c>
      <c r="G155" s="189"/>
      <c r="H155" s="190"/>
      <c r="I155" s="190"/>
      <c r="J155" s="190"/>
    </row>
    <row r="156" spans="1:6" s="178" customFormat="1" ht="12.75" customHeight="1" thickBot="1">
      <c r="A156" s="104" t="s">
        <v>17</v>
      </c>
      <c r="B156" s="152" t="s">
        <v>367</v>
      </c>
      <c r="C156" s="244">
        <f>+C130+C155</f>
        <v>929935</v>
      </c>
      <c r="D156" s="244">
        <f>+D130+D155</f>
        <v>1016822</v>
      </c>
      <c r="E156" s="257">
        <f>+E130+E155</f>
        <v>20745</v>
      </c>
      <c r="F156" s="238">
        <f>+F130+F155</f>
        <v>1037567</v>
      </c>
    </row>
    <row r="157" ht="7.5" customHeight="1"/>
    <row r="158" spans="1:6" ht="15.75">
      <c r="A158" s="411" t="s">
        <v>274</v>
      </c>
      <c r="B158" s="411"/>
      <c r="C158" s="411"/>
      <c r="D158" s="411"/>
      <c r="E158" s="411"/>
      <c r="F158" s="411"/>
    </row>
    <row r="159" spans="1:6" ht="15" customHeight="1" thickBot="1">
      <c r="A159" s="413" t="s">
        <v>90</v>
      </c>
      <c r="B159" s="413"/>
      <c r="C159" s="106"/>
      <c r="D159" s="245"/>
      <c r="F159" s="106" t="s">
        <v>130</v>
      </c>
    </row>
    <row r="160" spans="1:6" ht="25.5" customHeight="1" thickBot="1">
      <c r="A160" s="18">
        <v>1</v>
      </c>
      <c r="B160" s="22" t="s">
        <v>369</v>
      </c>
      <c r="C160" s="249">
        <f>+C63-C130</f>
        <v>-133992</v>
      </c>
      <c r="D160" s="249">
        <f>+D63-D130</f>
        <v>-178453</v>
      </c>
      <c r="E160" s="165">
        <f>+E63-E130</f>
        <v>0</v>
      </c>
      <c r="F160" s="100">
        <f>+F63-F130</f>
        <v>-178453</v>
      </c>
    </row>
    <row r="161" spans="1:6" ht="32.25" customHeight="1" thickBot="1">
      <c r="A161" s="18" t="s">
        <v>8</v>
      </c>
      <c r="B161" s="22" t="s">
        <v>375</v>
      </c>
      <c r="C161" s="165">
        <f>+C87-C155</f>
        <v>133992</v>
      </c>
      <c r="D161" s="165">
        <f>+D87-D155</f>
        <v>178453</v>
      </c>
      <c r="E161" s="165">
        <f>+E87-E155</f>
        <v>0</v>
      </c>
      <c r="F161" s="100">
        <f>+F87-F155</f>
        <v>178453</v>
      </c>
    </row>
  </sheetData>
  <sheetProtection/>
  <mergeCells count="12">
    <mergeCell ref="A159:B159"/>
    <mergeCell ref="A3:A4"/>
    <mergeCell ref="B3:B4"/>
    <mergeCell ref="C3:F3"/>
    <mergeCell ref="A92:A93"/>
    <mergeCell ref="B92:B93"/>
    <mergeCell ref="C92:F92"/>
    <mergeCell ref="A158:F158"/>
    <mergeCell ref="A1:F1"/>
    <mergeCell ref="A90:F90"/>
    <mergeCell ref="A2:B2"/>
    <mergeCell ref="A91:B91"/>
  </mergeCells>
  <printOptions horizontalCentered="1"/>
  <pageMargins left="0.3937007874015748" right="0.3937007874015748" top="1.2598425196850394" bottom="0.7874015748031497" header="0.7874015748031497" footer="0.5905511811023623"/>
  <pageSetup fitToHeight="2" fitToWidth="1" horizontalDpi="600" verticalDpi="600" orientation="portrait" paperSize="9" scale="66" r:id="rId1"/>
  <headerFooter alignWithMargins="0">
    <oddHeader xml:space="preserve">&amp;C&amp;"Times New Roman CE,Félkövér"&amp;12
Bátaszék Város Önkormányzat
2016. ÉVI KÖLTSÉGVETÉSÉNEK ÖSSZEVONT MÓDOSÍTOTT MÉRLEGE&amp;10
&amp;R&amp;"Times New Roman CE,Félkövér dőlt"&amp;11 1.1. melléklet </oddHeader>
    <oddFooter>&amp;C&amp;P</oddFoot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zoomScale="130" zoomScaleNormal="130" zoomScaleSheetLayoutView="100" workbookViewId="0" topLeftCell="A139">
      <selection activeCell="M140" sqref="M140"/>
    </sheetView>
  </sheetViews>
  <sheetFormatPr defaultColWidth="9.00390625" defaultRowHeight="12.75"/>
  <cols>
    <col min="1" max="1" width="9.50390625" style="153" customWidth="1"/>
    <col min="2" max="2" width="59.625" style="153" customWidth="1"/>
    <col min="3" max="4" width="17.375" style="154" customWidth="1"/>
    <col min="5" max="6" width="17.375" style="176" customWidth="1"/>
    <col min="7" max="7" width="9.375" style="176" customWidth="1"/>
    <col min="8" max="8" width="9.375" style="364" customWidth="1"/>
    <col min="9" max="16384" width="9.375" style="176" customWidth="1"/>
  </cols>
  <sheetData>
    <row r="1" spans="1:6" ht="15.75" customHeight="1">
      <c r="A1" s="412" t="s">
        <v>5</v>
      </c>
      <c r="B1" s="412"/>
      <c r="C1" s="412"/>
      <c r="D1" s="412"/>
      <c r="E1" s="412"/>
      <c r="F1" s="412"/>
    </row>
    <row r="2" spans="1:6" ht="15.75" customHeight="1" thickBot="1">
      <c r="A2" s="413" t="s">
        <v>88</v>
      </c>
      <c r="B2" s="413"/>
      <c r="C2" s="245"/>
      <c r="D2" s="245"/>
      <c r="F2" s="245" t="s">
        <v>130</v>
      </c>
    </row>
    <row r="3" spans="1:6" ht="15.75">
      <c r="A3" s="415" t="s">
        <v>53</v>
      </c>
      <c r="B3" s="417" t="s">
        <v>6</v>
      </c>
      <c r="C3" s="408" t="str">
        <f>+CONCATENATE(LEFT(ÖSSZEFÜGGÉSEK!A6,4),". évi")</f>
        <v>2016. évi</v>
      </c>
      <c r="D3" s="408"/>
      <c r="E3" s="409"/>
      <c r="F3" s="410"/>
    </row>
    <row r="4" spans="1:6" ht="24.75" thickBot="1">
      <c r="A4" s="416"/>
      <c r="B4" s="418"/>
      <c r="C4" s="248" t="s">
        <v>415</v>
      </c>
      <c r="D4" s="248" t="s">
        <v>531</v>
      </c>
      <c r="E4" s="246" t="s">
        <v>546</v>
      </c>
      <c r="F4" s="247" t="str">
        <f>+CONCATENATE(LEFT(ÖSSZEFÜGGÉSEK!A6,4),"évi 3.",CHAR(10),"Módosítás utáni")</f>
        <v>2016évi 3.
Módosítás utáni</v>
      </c>
    </row>
    <row r="5" spans="1:8" s="177" customFormat="1" ht="12" customHeight="1" thickBot="1">
      <c r="A5" s="173" t="s">
        <v>382</v>
      </c>
      <c r="B5" s="174" t="s">
        <v>383</v>
      </c>
      <c r="C5" s="174" t="s">
        <v>384</v>
      </c>
      <c r="D5" s="174" t="s">
        <v>386</v>
      </c>
      <c r="E5" s="174" t="s">
        <v>385</v>
      </c>
      <c r="F5" s="331" t="s">
        <v>530</v>
      </c>
      <c r="H5" s="364"/>
    </row>
    <row r="6" spans="1:8" s="178" customFormat="1" ht="12" customHeight="1" thickBot="1">
      <c r="A6" s="18" t="s">
        <v>7</v>
      </c>
      <c r="B6" s="19" t="s">
        <v>151</v>
      </c>
      <c r="C6" s="165">
        <f>+C7+C8+C9+C10+C11+C12</f>
        <v>363357</v>
      </c>
      <c r="D6" s="165">
        <f>+D7+D8+D9+D10+D11+D12</f>
        <v>375140</v>
      </c>
      <c r="E6" s="165">
        <f>+E7+E8+E9+E10+E11+E12</f>
        <v>12367</v>
      </c>
      <c r="F6" s="100">
        <f>+F7+F8+F9+F10+F11+F12</f>
        <v>387507</v>
      </c>
      <c r="H6" s="364"/>
    </row>
    <row r="7" spans="1:8" s="178" customFormat="1" ht="12" customHeight="1">
      <c r="A7" s="13" t="s">
        <v>65</v>
      </c>
      <c r="B7" s="179" t="s">
        <v>152</v>
      </c>
      <c r="C7" s="167">
        <v>110662</v>
      </c>
      <c r="D7" s="167">
        <v>110662</v>
      </c>
      <c r="E7" s="167"/>
      <c r="F7" s="209">
        <f>D7+E7</f>
        <v>110662</v>
      </c>
      <c r="H7" s="364"/>
    </row>
    <row r="8" spans="1:8" s="178" customFormat="1" ht="12" customHeight="1">
      <c r="A8" s="12" t="s">
        <v>66</v>
      </c>
      <c r="B8" s="180" t="s">
        <v>153</v>
      </c>
      <c r="C8" s="166">
        <v>142732</v>
      </c>
      <c r="D8" s="166">
        <v>142732</v>
      </c>
      <c r="E8" s="252">
        <v>-862</v>
      </c>
      <c r="F8" s="209">
        <f>D8+E8</f>
        <v>141870</v>
      </c>
      <c r="H8" s="364"/>
    </row>
    <row r="9" spans="1:8" s="178" customFormat="1" ht="12" customHeight="1">
      <c r="A9" s="12" t="s">
        <v>67</v>
      </c>
      <c r="B9" s="180" t="s">
        <v>154</v>
      </c>
      <c r="C9" s="166">
        <v>102462</v>
      </c>
      <c r="D9" s="166">
        <v>106602</v>
      </c>
      <c r="E9" s="252">
        <v>1383</v>
      </c>
      <c r="F9" s="209">
        <f>D9+E9</f>
        <v>107985</v>
      </c>
      <c r="H9" s="364"/>
    </row>
    <row r="10" spans="1:8" s="178" customFormat="1" ht="12" customHeight="1">
      <c r="A10" s="12" t="s">
        <v>68</v>
      </c>
      <c r="B10" s="180" t="s">
        <v>155</v>
      </c>
      <c r="C10" s="166">
        <v>7501</v>
      </c>
      <c r="D10" s="166">
        <v>8655</v>
      </c>
      <c r="E10" s="252"/>
      <c r="F10" s="209">
        <f>D10+E10</f>
        <v>8655</v>
      </c>
      <c r="H10" s="364"/>
    </row>
    <row r="11" spans="1:8" s="178" customFormat="1" ht="12" customHeight="1">
      <c r="A11" s="12" t="s">
        <v>85</v>
      </c>
      <c r="B11" s="102" t="s">
        <v>327</v>
      </c>
      <c r="C11" s="166"/>
      <c r="D11" s="166">
        <v>3780</v>
      </c>
      <c r="E11" s="252">
        <v>11846</v>
      </c>
      <c r="F11" s="209">
        <f>D11+E11</f>
        <v>15626</v>
      </c>
      <c r="H11" s="364"/>
    </row>
    <row r="12" spans="1:8" s="178" customFormat="1" ht="12" customHeight="1" thickBot="1">
      <c r="A12" s="14" t="s">
        <v>69</v>
      </c>
      <c r="B12" s="103" t="s">
        <v>328</v>
      </c>
      <c r="C12" s="166"/>
      <c r="D12" s="166">
        <v>2709</v>
      </c>
      <c r="E12" s="166"/>
      <c r="F12" s="209">
        <v>2709</v>
      </c>
      <c r="H12" s="364"/>
    </row>
    <row r="13" spans="1:8" s="178" customFormat="1" ht="12" customHeight="1" thickBot="1">
      <c r="A13" s="18" t="s">
        <v>8</v>
      </c>
      <c r="B13" s="101" t="s">
        <v>156</v>
      </c>
      <c r="C13" s="165">
        <f>+C14+C15+C16+C17+C18</f>
        <v>16174</v>
      </c>
      <c r="D13" s="165">
        <f>+D14+D15+D16+D17+D18</f>
        <v>23293</v>
      </c>
      <c r="E13" s="165">
        <f>+E14+E15+E16+E17+E18</f>
        <v>1159</v>
      </c>
      <c r="F13" s="100">
        <f>+F14+F15+F16+F17+F18</f>
        <v>24452</v>
      </c>
      <c r="H13" s="364"/>
    </row>
    <row r="14" spans="1:8" s="178" customFormat="1" ht="12" customHeight="1">
      <c r="A14" s="13" t="s">
        <v>71</v>
      </c>
      <c r="B14" s="179" t="s">
        <v>157</v>
      </c>
      <c r="C14" s="167"/>
      <c r="D14" s="167"/>
      <c r="E14" s="167"/>
      <c r="F14" s="209">
        <f aca="true" t="shared" si="0" ref="F14:F62">C14+E14</f>
        <v>0</v>
      </c>
      <c r="H14" s="364"/>
    </row>
    <row r="15" spans="1:8" s="178" customFormat="1" ht="12" customHeight="1">
      <c r="A15" s="12" t="s">
        <v>72</v>
      </c>
      <c r="B15" s="180" t="s">
        <v>158</v>
      </c>
      <c r="C15" s="166"/>
      <c r="D15" s="166"/>
      <c r="E15" s="166"/>
      <c r="F15" s="209">
        <f t="shared" si="0"/>
        <v>0</v>
      </c>
      <c r="H15" s="364"/>
    </row>
    <row r="16" spans="1:8" s="178" customFormat="1" ht="12" customHeight="1">
      <c r="A16" s="12" t="s">
        <v>73</v>
      </c>
      <c r="B16" s="180" t="s">
        <v>320</v>
      </c>
      <c r="C16" s="166"/>
      <c r="D16" s="166"/>
      <c r="E16" s="166"/>
      <c r="F16" s="209">
        <f t="shared" si="0"/>
        <v>0</v>
      </c>
      <c r="H16" s="364"/>
    </row>
    <row r="17" spans="1:8" s="178" customFormat="1" ht="12" customHeight="1">
      <c r="A17" s="12" t="s">
        <v>74</v>
      </c>
      <c r="B17" s="180" t="s">
        <v>321</v>
      </c>
      <c r="C17" s="166"/>
      <c r="D17" s="166"/>
      <c r="E17" s="166"/>
      <c r="F17" s="209">
        <f t="shared" si="0"/>
        <v>0</v>
      </c>
      <c r="H17" s="364"/>
    </row>
    <row r="18" spans="1:8" s="178" customFormat="1" ht="12" customHeight="1">
      <c r="A18" s="12" t="s">
        <v>75</v>
      </c>
      <c r="B18" s="180" t="s">
        <v>159</v>
      </c>
      <c r="C18" s="166">
        <v>16174</v>
      </c>
      <c r="D18" s="166">
        <v>23293</v>
      </c>
      <c r="E18" s="166">
        <v>1159</v>
      </c>
      <c r="F18" s="209">
        <v>24452</v>
      </c>
      <c r="H18" s="364"/>
    </row>
    <row r="19" spans="1:8" s="178" customFormat="1" ht="12" customHeight="1" thickBot="1">
      <c r="A19" s="14" t="s">
        <v>81</v>
      </c>
      <c r="B19" s="103" t="s">
        <v>160</v>
      </c>
      <c r="C19" s="168"/>
      <c r="D19" s="168"/>
      <c r="E19" s="168"/>
      <c r="F19" s="209">
        <f t="shared" si="0"/>
        <v>0</v>
      </c>
      <c r="H19" s="364"/>
    </row>
    <row r="20" spans="1:8" s="178" customFormat="1" ht="12" customHeight="1" thickBot="1">
      <c r="A20" s="18" t="s">
        <v>9</v>
      </c>
      <c r="B20" s="19" t="s">
        <v>161</v>
      </c>
      <c r="C20" s="165">
        <f>+C21+C22+C23+C24+C25</f>
        <v>0</v>
      </c>
      <c r="D20" s="165">
        <f>+D21+D22+D23+D24+D25</f>
        <v>0</v>
      </c>
      <c r="E20" s="165">
        <f>+E21+E22+E23+E24+E25</f>
        <v>0</v>
      </c>
      <c r="F20" s="100">
        <f>+F21+F22+F23+F24+F25</f>
        <v>0</v>
      </c>
      <c r="H20" s="364"/>
    </row>
    <row r="21" spans="1:8" s="178" customFormat="1" ht="12" customHeight="1">
      <c r="A21" s="13" t="s">
        <v>54</v>
      </c>
      <c r="B21" s="179" t="s">
        <v>162</v>
      </c>
      <c r="C21" s="167"/>
      <c r="D21" s="167"/>
      <c r="E21" s="167"/>
      <c r="F21" s="209">
        <f t="shared" si="0"/>
        <v>0</v>
      </c>
      <c r="H21" s="364"/>
    </row>
    <row r="22" spans="1:8" s="178" customFormat="1" ht="12" customHeight="1">
      <c r="A22" s="12" t="s">
        <v>55</v>
      </c>
      <c r="B22" s="180" t="s">
        <v>163</v>
      </c>
      <c r="C22" s="166"/>
      <c r="D22" s="166"/>
      <c r="E22" s="166"/>
      <c r="F22" s="209">
        <f t="shared" si="0"/>
        <v>0</v>
      </c>
      <c r="H22" s="364"/>
    </row>
    <row r="23" spans="1:8" s="178" customFormat="1" ht="12" customHeight="1">
      <c r="A23" s="12" t="s">
        <v>56</v>
      </c>
      <c r="B23" s="180" t="s">
        <v>322</v>
      </c>
      <c r="C23" s="166"/>
      <c r="D23" s="166"/>
      <c r="E23" s="166"/>
      <c r="F23" s="209">
        <f t="shared" si="0"/>
        <v>0</v>
      </c>
      <c r="H23" s="364"/>
    </row>
    <row r="24" spans="1:8" s="178" customFormat="1" ht="12" customHeight="1">
      <c r="A24" s="12" t="s">
        <v>57</v>
      </c>
      <c r="B24" s="180" t="s">
        <v>323</v>
      </c>
      <c r="C24" s="166"/>
      <c r="D24" s="166"/>
      <c r="E24" s="166"/>
      <c r="F24" s="209">
        <f t="shared" si="0"/>
        <v>0</v>
      </c>
      <c r="H24" s="364"/>
    </row>
    <row r="25" spans="1:8" s="178" customFormat="1" ht="12" customHeight="1">
      <c r="A25" s="12" t="s">
        <v>98</v>
      </c>
      <c r="B25" s="180" t="s">
        <v>164</v>
      </c>
      <c r="C25" s="166"/>
      <c r="D25" s="166"/>
      <c r="E25" s="166"/>
      <c r="F25" s="209">
        <f t="shared" si="0"/>
        <v>0</v>
      </c>
      <c r="H25" s="364"/>
    </row>
    <row r="26" spans="1:8" s="178" customFormat="1" ht="12" customHeight="1" thickBot="1">
      <c r="A26" s="14" t="s">
        <v>99</v>
      </c>
      <c r="B26" s="181" t="s">
        <v>165</v>
      </c>
      <c r="C26" s="168"/>
      <c r="D26" s="168"/>
      <c r="E26" s="168"/>
      <c r="F26" s="209">
        <f t="shared" si="0"/>
        <v>0</v>
      </c>
      <c r="H26" s="364"/>
    </row>
    <row r="27" spans="1:8" s="178" customFormat="1" ht="12" customHeight="1" thickBot="1">
      <c r="A27" s="18" t="s">
        <v>100</v>
      </c>
      <c r="B27" s="19" t="s">
        <v>469</v>
      </c>
      <c r="C27" s="171">
        <f>+C28+C29+C30+C31+C32+C33+C34</f>
        <v>15000</v>
      </c>
      <c r="D27" s="171">
        <f>+D28+D29+D30+D31+D32+D33+D34</f>
        <v>15000</v>
      </c>
      <c r="E27" s="171">
        <f>+E28+E29+E30+E31+E32+E33+E34</f>
        <v>0</v>
      </c>
      <c r="F27" s="208">
        <f>+F28+F29+F30+F31+F32+F33+F34</f>
        <v>15000</v>
      </c>
      <c r="H27" s="364"/>
    </row>
    <row r="28" spans="1:8" s="178" customFormat="1" ht="12" customHeight="1">
      <c r="A28" s="13" t="s">
        <v>166</v>
      </c>
      <c r="B28" s="179" t="s">
        <v>462</v>
      </c>
      <c r="C28" s="210"/>
      <c r="D28" s="210"/>
      <c r="E28" s="210">
        <f>+E29+E30+E31</f>
        <v>0</v>
      </c>
      <c r="F28" s="209">
        <f t="shared" si="0"/>
        <v>0</v>
      </c>
      <c r="H28" s="364"/>
    </row>
    <row r="29" spans="1:8" s="178" customFormat="1" ht="12" customHeight="1">
      <c r="A29" s="12" t="s">
        <v>167</v>
      </c>
      <c r="B29" s="180" t="s">
        <v>463</v>
      </c>
      <c r="C29" s="166"/>
      <c r="D29" s="166"/>
      <c r="E29" s="166"/>
      <c r="F29" s="209">
        <f t="shared" si="0"/>
        <v>0</v>
      </c>
      <c r="H29" s="364"/>
    </row>
    <row r="30" spans="1:8" s="178" customFormat="1" ht="12" customHeight="1">
      <c r="A30" s="12" t="s">
        <v>168</v>
      </c>
      <c r="B30" s="180" t="s">
        <v>464</v>
      </c>
      <c r="C30" s="166"/>
      <c r="D30" s="166"/>
      <c r="E30" s="166"/>
      <c r="F30" s="209">
        <f t="shared" si="0"/>
        <v>0</v>
      </c>
      <c r="H30" s="364"/>
    </row>
    <row r="31" spans="1:8" s="178" customFormat="1" ht="12" customHeight="1">
      <c r="A31" s="12" t="s">
        <v>169</v>
      </c>
      <c r="B31" s="180" t="s">
        <v>465</v>
      </c>
      <c r="C31" s="166"/>
      <c r="D31" s="166"/>
      <c r="E31" s="166"/>
      <c r="F31" s="209">
        <f t="shared" si="0"/>
        <v>0</v>
      </c>
      <c r="H31" s="364"/>
    </row>
    <row r="32" spans="1:8" s="178" customFormat="1" ht="12" customHeight="1">
      <c r="A32" s="12" t="s">
        <v>466</v>
      </c>
      <c r="B32" s="180" t="s">
        <v>170</v>
      </c>
      <c r="C32" s="166">
        <v>15000</v>
      </c>
      <c r="D32" s="166">
        <v>15000</v>
      </c>
      <c r="E32" s="166"/>
      <c r="F32" s="209">
        <f t="shared" si="0"/>
        <v>15000</v>
      </c>
      <c r="H32" s="364"/>
    </row>
    <row r="33" spans="1:8" s="178" customFormat="1" ht="12" customHeight="1">
      <c r="A33" s="12" t="s">
        <v>467</v>
      </c>
      <c r="B33" s="180" t="s">
        <v>171</v>
      </c>
      <c r="C33" s="166"/>
      <c r="D33" s="166"/>
      <c r="E33" s="166"/>
      <c r="F33" s="209">
        <f t="shared" si="0"/>
        <v>0</v>
      </c>
      <c r="H33" s="364"/>
    </row>
    <row r="34" spans="1:8" s="178" customFormat="1" ht="12" customHeight="1" thickBot="1">
      <c r="A34" s="14" t="s">
        <v>468</v>
      </c>
      <c r="B34" s="181" t="s">
        <v>172</v>
      </c>
      <c r="C34" s="168"/>
      <c r="D34" s="168"/>
      <c r="E34" s="168"/>
      <c r="F34" s="209">
        <f t="shared" si="0"/>
        <v>0</v>
      </c>
      <c r="H34" s="364"/>
    </row>
    <row r="35" spans="1:8" s="178" customFormat="1" ht="12" customHeight="1" thickBot="1">
      <c r="A35" s="18" t="s">
        <v>11</v>
      </c>
      <c r="B35" s="19" t="s">
        <v>329</v>
      </c>
      <c r="C35" s="165">
        <f>SUM(C36:C46)</f>
        <v>24332</v>
      </c>
      <c r="D35" s="165">
        <f>SUM(D36:D46)</f>
        <v>24665</v>
      </c>
      <c r="E35" s="165">
        <f>SUM(E36:E46)</f>
        <v>5677</v>
      </c>
      <c r="F35" s="100">
        <f>SUM(F36:F46)</f>
        <v>30342</v>
      </c>
      <c r="H35" s="364"/>
    </row>
    <row r="36" spans="1:8" s="178" customFormat="1" ht="12" customHeight="1">
      <c r="A36" s="13" t="s">
        <v>58</v>
      </c>
      <c r="B36" s="179" t="s">
        <v>175</v>
      </c>
      <c r="C36" s="167">
        <v>100</v>
      </c>
      <c r="D36" s="167">
        <v>100</v>
      </c>
      <c r="E36" s="167">
        <v>2810</v>
      </c>
      <c r="F36" s="209">
        <v>2910</v>
      </c>
      <c r="H36" s="364"/>
    </row>
    <row r="37" spans="1:8" s="178" customFormat="1" ht="12" customHeight="1">
      <c r="A37" s="12" t="s">
        <v>59</v>
      </c>
      <c r="B37" s="180" t="s">
        <v>176</v>
      </c>
      <c r="C37" s="166">
        <v>3616</v>
      </c>
      <c r="D37" s="166">
        <v>3616</v>
      </c>
      <c r="E37" s="166">
        <v>2500</v>
      </c>
      <c r="F37" s="209">
        <v>6116</v>
      </c>
      <c r="H37" s="364"/>
    </row>
    <row r="38" spans="1:8" s="178" customFormat="1" ht="12" customHeight="1">
      <c r="A38" s="12" t="s">
        <v>60</v>
      </c>
      <c r="B38" s="180" t="s">
        <v>177</v>
      </c>
      <c r="C38" s="166">
        <v>2430</v>
      </c>
      <c r="D38" s="166">
        <v>2700</v>
      </c>
      <c r="E38" s="166">
        <v>3606</v>
      </c>
      <c r="F38" s="209">
        <v>6306</v>
      </c>
      <c r="H38" s="364"/>
    </row>
    <row r="39" spans="1:8" s="178" customFormat="1" ht="12" customHeight="1">
      <c r="A39" s="12" t="s">
        <v>102</v>
      </c>
      <c r="B39" s="180" t="s">
        <v>178</v>
      </c>
      <c r="C39" s="166">
        <v>13425</v>
      </c>
      <c r="D39" s="166">
        <v>13425</v>
      </c>
      <c r="E39" s="166"/>
      <c r="F39" s="209">
        <f t="shared" si="0"/>
        <v>13425</v>
      </c>
      <c r="H39" s="364"/>
    </row>
    <row r="40" spans="1:8" s="178" customFormat="1" ht="12" customHeight="1">
      <c r="A40" s="12" t="s">
        <v>103</v>
      </c>
      <c r="B40" s="180" t="s">
        <v>179</v>
      </c>
      <c r="C40" s="166"/>
      <c r="D40" s="166"/>
      <c r="E40" s="166"/>
      <c r="F40" s="209">
        <f t="shared" si="0"/>
        <v>0</v>
      </c>
      <c r="H40" s="364"/>
    </row>
    <row r="41" spans="1:8" s="178" customFormat="1" ht="12" customHeight="1">
      <c r="A41" s="12" t="s">
        <v>104</v>
      </c>
      <c r="B41" s="180" t="s">
        <v>180</v>
      </c>
      <c r="C41" s="166">
        <v>2939</v>
      </c>
      <c r="D41" s="166">
        <v>3002</v>
      </c>
      <c r="E41" s="166">
        <v>1441</v>
      </c>
      <c r="F41" s="209">
        <v>4443</v>
      </c>
      <c r="H41" s="364"/>
    </row>
    <row r="42" spans="1:8" s="178" customFormat="1" ht="12" customHeight="1">
      <c r="A42" s="12" t="s">
        <v>105</v>
      </c>
      <c r="B42" s="180" t="s">
        <v>181</v>
      </c>
      <c r="C42" s="166">
        <v>1550</v>
      </c>
      <c r="D42" s="166">
        <v>1550</v>
      </c>
      <c r="E42" s="166">
        <v>-5356</v>
      </c>
      <c r="F42" s="209">
        <f t="shared" si="0"/>
        <v>-3806</v>
      </c>
      <c r="H42" s="364"/>
    </row>
    <row r="43" spans="1:8" s="178" customFormat="1" ht="12" customHeight="1">
      <c r="A43" s="12" t="s">
        <v>106</v>
      </c>
      <c r="B43" s="180" t="s">
        <v>182</v>
      </c>
      <c r="C43" s="166">
        <v>253</v>
      </c>
      <c r="D43" s="166">
        <v>253</v>
      </c>
      <c r="E43" s="166">
        <v>100</v>
      </c>
      <c r="F43" s="209">
        <f t="shared" si="0"/>
        <v>353</v>
      </c>
      <c r="H43" s="364"/>
    </row>
    <row r="44" spans="1:8" s="178" customFormat="1" ht="12" customHeight="1">
      <c r="A44" s="12" t="s">
        <v>173</v>
      </c>
      <c r="B44" s="180" t="s">
        <v>183</v>
      </c>
      <c r="C44" s="169"/>
      <c r="D44" s="169"/>
      <c r="E44" s="169"/>
      <c r="F44" s="209">
        <f t="shared" si="0"/>
        <v>0</v>
      </c>
      <c r="H44" s="364"/>
    </row>
    <row r="45" spans="1:8" s="178" customFormat="1" ht="12" customHeight="1">
      <c r="A45" s="14" t="s">
        <v>174</v>
      </c>
      <c r="B45" s="181" t="s">
        <v>331</v>
      </c>
      <c r="C45" s="170"/>
      <c r="D45" s="170"/>
      <c r="E45" s="170">
        <v>306</v>
      </c>
      <c r="F45" s="209">
        <f t="shared" si="0"/>
        <v>306</v>
      </c>
      <c r="H45" s="364"/>
    </row>
    <row r="46" spans="1:8" s="178" customFormat="1" ht="12" customHeight="1" thickBot="1">
      <c r="A46" s="14" t="s">
        <v>330</v>
      </c>
      <c r="B46" s="103" t="s">
        <v>184</v>
      </c>
      <c r="C46" s="170">
        <v>19</v>
      </c>
      <c r="D46" s="170">
        <v>19</v>
      </c>
      <c r="E46" s="170">
        <v>270</v>
      </c>
      <c r="F46" s="209">
        <f t="shared" si="0"/>
        <v>289</v>
      </c>
      <c r="H46" s="364"/>
    </row>
    <row r="47" spans="1:8" s="178" customFormat="1" ht="12" customHeight="1" thickBot="1">
      <c r="A47" s="18" t="s">
        <v>12</v>
      </c>
      <c r="B47" s="19" t="s">
        <v>185</v>
      </c>
      <c r="C47" s="165">
        <f>SUM(C48:C52)</f>
        <v>0</v>
      </c>
      <c r="D47" s="165">
        <f>SUM(D48:D52)</f>
        <v>0</v>
      </c>
      <c r="E47" s="165">
        <f>SUM(E48:E52)</f>
        <v>0</v>
      </c>
      <c r="F47" s="100">
        <f>SUM(F48:F52)</f>
        <v>0</v>
      </c>
      <c r="H47" s="364"/>
    </row>
    <row r="48" spans="1:8" s="178" customFormat="1" ht="12" customHeight="1">
      <c r="A48" s="13" t="s">
        <v>61</v>
      </c>
      <c r="B48" s="179" t="s">
        <v>189</v>
      </c>
      <c r="C48" s="221"/>
      <c r="D48" s="221"/>
      <c r="E48" s="221"/>
      <c r="F48" s="303">
        <f t="shared" si="0"/>
        <v>0</v>
      </c>
      <c r="H48" s="364"/>
    </row>
    <row r="49" spans="1:8" s="178" customFormat="1" ht="12" customHeight="1">
      <c r="A49" s="12" t="s">
        <v>62</v>
      </c>
      <c r="B49" s="180" t="s">
        <v>190</v>
      </c>
      <c r="C49" s="169"/>
      <c r="D49" s="169"/>
      <c r="E49" s="169"/>
      <c r="F49" s="303">
        <f t="shared" si="0"/>
        <v>0</v>
      </c>
      <c r="H49" s="364"/>
    </row>
    <row r="50" spans="1:8" s="178" customFormat="1" ht="12" customHeight="1">
      <c r="A50" s="12" t="s">
        <v>186</v>
      </c>
      <c r="B50" s="180" t="s">
        <v>191</v>
      </c>
      <c r="C50" s="169"/>
      <c r="D50" s="169"/>
      <c r="E50" s="169"/>
      <c r="F50" s="303">
        <f t="shared" si="0"/>
        <v>0</v>
      </c>
      <c r="H50" s="364"/>
    </row>
    <row r="51" spans="1:8" s="178" customFormat="1" ht="12" customHeight="1">
      <c r="A51" s="12" t="s">
        <v>187</v>
      </c>
      <c r="B51" s="180" t="s">
        <v>192</v>
      </c>
      <c r="C51" s="169"/>
      <c r="D51" s="169"/>
      <c r="E51" s="169"/>
      <c r="F51" s="303">
        <f t="shared" si="0"/>
        <v>0</v>
      </c>
      <c r="H51" s="364"/>
    </row>
    <row r="52" spans="1:8" s="178" customFormat="1" ht="12" customHeight="1" thickBot="1">
      <c r="A52" s="14" t="s">
        <v>188</v>
      </c>
      <c r="B52" s="103" t="s">
        <v>193</v>
      </c>
      <c r="C52" s="170"/>
      <c r="D52" s="170"/>
      <c r="E52" s="170"/>
      <c r="F52" s="303">
        <f t="shared" si="0"/>
        <v>0</v>
      </c>
      <c r="H52" s="364"/>
    </row>
    <row r="53" spans="1:8" s="178" customFormat="1" ht="12" customHeight="1" thickBot="1">
      <c r="A53" s="18" t="s">
        <v>107</v>
      </c>
      <c r="B53" s="19" t="s">
        <v>194</v>
      </c>
      <c r="C53" s="165">
        <f>SUM(C54:C56)</f>
        <v>30</v>
      </c>
      <c r="D53" s="165">
        <f>SUM(D54:D56)</f>
        <v>30</v>
      </c>
      <c r="E53" s="165">
        <f>SUM(E54:E56)</f>
        <v>0</v>
      </c>
      <c r="F53" s="100">
        <f>SUM(F54:F56)</f>
        <v>30</v>
      </c>
      <c r="H53" s="364"/>
    </row>
    <row r="54" spans="1:8" s="178" customFormat="1" ht="12" customHeight="1">
      <c r="A54" s="13" t="s">
        <v>63</v>
      </c>
      <c r="B54" s="179" t="s">
        <v>195</v>
      </c>
      <c r="C54" s="167"/>
      <c r="D54" s="167"/>
      <c r="E54" s="167"/>
      <c r="F54" s="209">
        <f t="shared" si="0"/>
        <v>0</v>
      </c>
      <c r="H54" s="364"/>
    </row>
    <row r="55" spans="1:8" s="178" customFormat="1" ht="12" customHeight="1">
      <c r="A55" s="12" t="s">
        <v>64</v>
      </c>
      <c r="B55" s="180" t="s">
        <v>324</v>
      </c>
      <c r="C55" s="166">
        <v>30</v>
      </c>
      <c r="D55" s="166">
        <v>30</v>
      </c>
      <c r="E55" s="166"/>
      <c r="F55" s="209">
        <f t="shared" si="0"/>
        <v>30</v>
      </c>
      <c r="H55" s="364"/>
    </row>
    <row r="56" spans="1:8" s="178" customFormat="1" ht="12" customHeight="1">
      <c r="A56" s="12" t="s">
        <v>198</v>
      </c>
      <c r="B56" s="180" t="s">
        <v>196</v>
      </c>
      <c r="C56" s="166"/>
      <c r="D56" s="166"/>
      <c r="E56" s="166"/>
      <c r="F56" s="209">
        <f t="shared" si="0"/>
        <v>0</v>
      </c>
      <c r="H56" s="364"/>
    </row>
    <row r="57" spans="1:8" s="178" customFormat="1" ht="12" customHeight="1" thickBot="1">
      <c r="A57" s="14" t="s">
        <v>199</v>
      </c>
      <c r="B57" s="103" t="s">
        <v>197</v>
      </c>
      <c r="C57" s="168"/>
      <c r="D57" s="168"/>
      <c r="E57" s="168"/>
      <c r="F57" s="209">
        <f t="shared" si="0"/>
        <v>0</v>
      </c>
      <c r="H57" s="364"/>
    </row>
    <row r="58" spans="1:8" s="178" customFormat="1" ht="12" customHeight="1" thickBot="1">
      <c r="A58" s="18" t="s">
        <v>14</v>
      </c>
      <c r="B58" s="101" t="s">
        <v>200</v>
      </c>
      <c r="C58" s="165">
        <f>SUM(C59:C61)</f>
        <v>5396</v>
      </c>
      <c r="D58" s="165">
        <f>SUM(D59:D61)</f>
        <v>5396</v>
      </c>
      <c r="E58" s="165">
        <f>SUM(E59:E61)</f>
        <v>0</v>
      </c>
      <c r="F58" s="100">
        <f>SUM(F59:F61)</f>
        <v>5396</v>
      </c>
      <c r="H58" s="364"/>
    </row>
    <row r="59" spans="1:8" s="178" customFormat="1" ht="12" customHeight="1">
      <c r="A59" s="13" t="s">
        <v>108</v>
      </c>
      <c r="B59" s="179" t="s">
        <v>202</v>
      </c>
      <c r="C59" s="169"/>
      <c r="D59" s="169"/>
      <c r="E59" s="169"/>
      <c r="F59" s="302">
        <f t="shared" si="0"/>
        <v>0</v>
      </c>
      <c r="H59" s="364"/>
    </row>
    <row r="60" spans="1:8" s="178" customFormat="1" ht="12" customHeight="1">
      <c r="A60" s="12" t="s">
        <v>109</v>
      </c>
      <c r="B60" s="180" t="s">
        <v>325</v>
      </c>
      <c r="C60" s="169">
        <v>4650</v>
      </c>
      <c r="D60" s="169">
        <v>4650</v>
      </c>
      <c r="E60" s="169"/>
      <c r="F60" s="302">
        <f t="shared" si="0"/>
        <v>4650</v>
      </c>
      <c r="H60" s="364"/>
    </row>
    <row r="61" spans="1:8" s="178" customFormat="1" ht="12" customHeight="1">
      <c r="A61" s="12" t="s">
        <v>131</v>
      </c>
      <c r="B61" s="180" t="s">
        <v>203</v>
      </c>
      <c r="C61" s="169">
        <v>746</v>
      </c>
      <c r="D61" s="169">
        <v>746</v>
      </c>
      <c r="E61" s="169"/>
      <c r="F61" s="302">
        <f t="shared" si="0"/>
        <v>746</v>
      </c>
      <c r="H61" s="364"/>
    </row>
    <row r="62" spans="1:8" s="178" customFormat="1" ht="12" customHeight="1" thickBot="1">
      <c r="A62" s="14" t="s">
        <v>201</v>
      </c>
      <c r="B62" s="103" t="s">
        <v>204</v>
      </c>
      <c r="C62" s="169"/>
      <c r="D62" s="169"/>
      <c r="E62" s="169"/>
      <c r="F62" s="302">
        <f t="shared" si="0"/>
        <v>0</v>
      </c>
      <c r="H62" s="364"/>
    </row>
    <row r="63" spans="1:8" s="178" customFormat="1" ht="12" customHeight="1" thickBot="1">
      <c r="A63" s="232" t="s">
        <v>371</v>
      </c>
      <c r="B63" s="19" t="s">
        <v>205</v>
      </c>
      <c r="C63" s="171">
        <f>+C6+C13+C20+C27+C35+C47+C53+C58</f>
        <v>424289</v>
      </c>
      <c r="D63" s="171">
        <f>+D6+D13+D20+D27+D35+D47+D53+D58</f>
        <v>443524</v>
      </c>
      <c r="E63" s="171">
        <f>+E6+E13+E20+E27+E35+E47+E53+E58</f>
        <v>19203</v>
      </c>
      <c r="F63" s="208">
        <f>+F6+F13+F20+F27+F35+F47+F53+F58</f>
        <v>462727</v>
      </c>
      <c r="H63" s="364"/>
    </row>
    <row r="64" spans="1:8" s="178" customFormat="1" ht="12" customHeight="1" thickBot="1">
      <c r="A64" s="222" t="s">
        <v>206</v>
      </c>
      <c r="B64" s="101" t="s">
        <v>207</v>
      </c>
      <c r="C64" s="165">
        <f>SUM(C65:C67)</f>
        <v>0</v>
      </c>
      <c r="D64" s="165">
        <f>SUM(D65:D67)</f>
        <v>0</v>
      </c>
      <c r="E64" s="165">
        <f>SUM(E65:E67)</f>
        <v>0</v>
      </c>
      <c r="F64" s="100">
        <f>SUM(F65:F67)</f>
        <v>0</v>
      </c>
      <c r="H64" s="364"/>
    </row>
    <row r="65" spans="1:8" s="178" customFormat="1" ht="12" customHeight="1">
      <c r="A65" s="13" t="s">
        <v>238</v>
      </c>
      <c r="B65" s="179" t="s">
        <v>208</v>
      </c>
      <c r="C65" s="169"/>
      <c r="D65" s="169"/>
      <c r="E65" s="169"/>
      <c r="F65" s="302">
        <f aca="true" t="shared" si="1" ref="F65:F86">C65+E65</f>
        <v>0</v>
      </c>
      <c r="H65" s="364"/>
    </row>
    <row r="66" spans="1:8" s="178" customFormat="1" ht="12" customHeight="1">
      <c r="A66" s="12" t="s">
        <v>247</v>
      </c>
      <c r="B66" s="180" t="s">
        <v>209</v>
      </c>
      <c r="C66" s="169"/>
      <c r="D66" s="169"/>
      <c r="E66" s="169"/>
      <c r="F66" s="302">
        <f t="shared" si="1"/>
        <v>0</v>
      </c>
      <c r="H66" s="364"/>
    </row>
    <row r="67" spans="1:8" s="178" customFormat="1" ht="12" customHeight="1" thickBot="1">
      <c r="A67" s="14" t="s">
        <v>248</v>
      </c>
      <c r="B67" s="228" t="s">
        <v>356</v>
      </c>
      <c r="C67" s="169"/>
      <c r="D67" s="169"/>
      <c r="E67" s="169"/>
      <c r="F67" s="302">
        <f t="shared" si="1"/>
        <v>0</v>
      </c>
      <c r="H67" s="364"/>
    </row>
    <row r="68" spans="1:8" s="178" customFormat="1" ht="12" customHeight="1" thickBot="1">
      <c r="A68" s="222" t="s">
        <v>211</v>
      </c>
      <c r="B68" s="101" t="s">
        <v>212</v>
      </c>
      <c r="C68" s="165">
        <f>SUM(C69:C72)</f>
        <v>0</v>
      </c>
      <c r="D68" s="165">
        <f>SUM(D69:D72)</f>
        <v>0</v>
      </c>
      <c r="E68" s="165">
        <f>SUM(E69:E72)</f>
        <v>0</v>
      </c>
      <c r="F68" s="100">
        <f>SUM(F69:F72)</f>
        <v>0</v>
      </c>
      <c r="H68" s="364"/>
    </row>
    <row r="69" spans="1:8" s="178" customFormat="1" ht="12" customHeight="1">
      <c r="A69" s="13" t="s">
        <v>86</v>
      </c>
      <c r="B69" s="179" t="s">
        <v>213</v>
      </c>
      <c r="C69" s="169"/>
      <c r="D69" s="169"/>
      <c r="E69" s="169"/>
      <c r="F69" s="302">
        <f t="shared" si="1"/>
        <v>0</v>
      </c>
      <c r="H69" s="364"/>
    </row>
    <row r="70" spans="1:8" s="178" customFormat="1" ht="12" customHeight="1">
      <c r="A70" s="12" t="s">
        <v>87</v>
      </c>
      <c r="B70" s="180" t="s">
        <v>214</v>
      </c>
      <c r="C70" s="169"/>
      <c r="D70" s="169"/>
      <c r="E70" s="169"/>
      <c r="F70" s="302">
        <f t="shared" si="1"/>
        <v>0</v>
      </c>
      <c r="H70" s="364"/>
    </row>
    <row r="71" spans="1:8" s="178" customFormat="1" ht="12" customHeight="1">
      <c r="A71" s="12" t="s">
        <v>239</v>
      </c>
      <c r="B71" s="180" t="s">
        <v>215</v>
      </c>
      <c r="C71" s="169"/>
      <c r="D71" s="169"/>
      <c r="E71" s="169"/>
      <c r="F71" s="302">
        <f t="shared" si="1"/>
        <v>0</v>
      </c>
      <c r="H71" s="364"/>
    </row>
    <row r="72" spans="1:8" s="178" customFormat="1" ht="12" customHeight="1" thickBot="1">
      <c r="A72" s="14" t="s">
        <v>240</v>
      </c>
      <c r="B72" s="103" t="s">
        <v>216</v>
      </c>
      <c r="C72" s="169"/>
      <c r="D72" s="169"/>
      <c r="E72" s="169"/>
      <c r="F72" s="302">
        <f t="shared" si="1"/>
        <v>0</v>
      </c>
      <c r="H72" s="364"/>
    </row>
    <row r="73" spans="1:8" s="178" customFormat="1" ht="12" customHeight="1" thickBot="1">
      <c r="A73" s="222" t="s">
        <v>217</v>
      </c>
      <c r="B73" s="101" t="s">
        <v>218</v>
      </c>
      <c r="C73" s="165">
        <f>SUM(C74:C75)</f>
        <v>1101</v>
      </c>
      <c r="D73" s="165">
        <f>SUM(D74:D75)</f>
        <v>1101</v>
      </c>
      <c r="E73" s="165">
        <f>SUM(E74:E75)</f>
        <v>0</v>
      </c>
      <c r="F73" s="100">
        <f>SUM(F74:F75)</f>
        <v>1101</v>
      </c>
      <c r="H73" s="364"/>
    </row>
    <row r="74" spans="1:8" s="178" customFormat="1" ht="12" customHeight="1">
      <c r="A74" s="13" t="s">
        <v>241</v>
      </c>
      <c r="B74" s="179" t="s">
        <v>219</v>
      </c>
      <c r="C74" s="169">
        <v>1101</v>
      </c>
      <c r="D74" s="169">
        <v>1101</v>
      </c>
      <c r="E74" s="169"/>
      <c r="F74" s="302">
        <f t="shared" si="1"/>
        <v>1101</v>
      </c>
      <c r="H74" s="364"/>
    </row>
    <row r="75" spans="1:8" s="178" customFormat="1" ht="12" customHeight="1" thickBot="1">
      <c r="A75" s="14" t="s">
        <v>242</v>
      </c>
      <c r="B75" s="103" t="s">
        <v>220</v>
      </c>
      <c r="C75" s="169"/>
      <c r="D75" s="169"/>
      <c r="E75" s="169"/>
      <c r="F75" s="302">
        <f t="shared" si="1"/>
        <v>0</v>
      </c>
      <c r="H75" s="364"/>
    </row>
    <row r="76" spans="1:8" s="178" customFormat="1" ht="12" customHeight="1" thickBot="1">
      <c r="A76" s="222" t="s">
        <v>221</v>
      </c>
      <c r="B76" s="101" t="s">
        <v>222</v>
      </c>
      <c r="C76" s="165">
        <f>SUM(C77:C79)</f>
        <v>0</v>
      </c>
      <c r="D76" s="165">
        <f>SUM(D77:D79)</f>
        <v>0</v>
      </c>
      <c r="E76" s="165">
        <f>SUM(E77:E79)</f>
        <v>12810</v>
      </c>
      <c r="F76" s="100">
        <f>SUM(F77:F79)</f>
        <v>12810</v>
      </c>
      <c r="H76" s="364"/>
    </row>
    <row r="77" spans="1:8" s="178" customFormat="1" ht="12" customHeight="1">
      <c r="A77" s="13" t="s">
        <v>243</v>
      </c>
      <c r="B77" s="179" t="s">
        <v>223</v>
      </c>
      <c r="C77" s="169"/>
      <c r="D77" s="169"/>
      <c r="E77" s="169">
        <v>12810</v>
      </c>
      <c r="F77" s="302">
        <f t="shared" si="1"/>
        <v>12810</v>
      </c>
      <c r="H77" s="364"/>
    </row>
    <row r="78" spans="1:8" s="178" customFormat="1" ht="12" customHeight="1">
      <c r="A78" s="12" t="s">
        <v>244</v>
      </c>
      <c r="B78" s="180" t="s">
        <v>224</v>
      </c>
      <c r="C78" s="169"/>
      <c r="D78" s="169"/>
      <c r="E78" s="169"/>
      <c r="F78" s="302">
        <f t="shared" si="1"/>
        <v>0</v>
      </c>
      <c r="H78" s="364"/>
    </row>
    <row r="79" spans="1:8" s="178" customFormat="1" ht="12" customHeight="1" thickBot="1">
      <c r="A79" s="14" t="s">
        <v>245</v>
      </c>
      <c r="B79" s="103" t="s">
        <v>225</v>
      </c>
      <c r="C79" s="169"/>
      <c r="D79" s="169"/>
      <c r="E79" s="169"/>
      <c r="F79" s="302">
        <f t="shared" si="1"/>
        <v>0</v>
      </c>
      <c r="H79" s="364"/>
    </row>
    <row r="80" spans="1:8" s="178" customFormat="1" ht="12" customHeight="1" thickBot="1">
      <c r="A80" s="222" t="s">
        <v>226</v>
      </c>
      <c r="B80" s="101" t="s">
        <v>246</v>
      </c>
      <c r="C80" s="165">
        <f>SUM(C81:C84)</f>
        <v>0</v>
      </c>
      <c r="D80" s="165">
        <f>SUM(D81:D84)</f>
        <v>0</v>
      </c>
      <c r="E80" s="165">
        <f>SUM(E81:E84)</f>
        <v>0</v>
      </c>
      <c r="F80" s="100">
        <f>SUM(F81:F84)</f>
        <v>0</v>
      </c>
      <c r="H80" s="364"/>
    </row>
    <row r="81" spans="1:8" s="178" customFormat="1" ht="12" customHeight="1">
      <c r="A81" s="183" t="s">
        <v>227</v>
      </c>
      <c r="B81" s="179" t="s">
        <v>228</v>
      </c>
      <c r="C81" s="169"/>
      <c r="D81" s="169"/>
      <c r="E81" s="169"/>
      <c r="F81" s="302">
        <f t="shared" si="1"/>
        <v>0</v>
      </c>
      <c r="H81" s="364"/>
    </row>
    <row r="82" spans="1:8" s="178" customFormat="1" ht="12" customHeight="1">
      <c r="A82" s="184" t="s">
        <v>229</v>
      </c>
      <c r="B82" s="180" t="s">
        <v>230</v>
      </c>
      <c r="C82" s="169"/>
      <c r="D82" s="169"/>
      <c r="E82" s="169"/>
      <c r="F82" s="302">
        <f t="shared" si="1"/>
        <v>0</v>
      </c>
      <c r="H82" s="364"/>
    </row>
    <row r="83" spans="1:8" s="178" customFormat="1" ht="12" customHeight="1">
      <c r="A83" s="184" t="s">
        <v>231</v>
      </c>
      <c r="B83" s="180" t="s">
        <v>232</v>
      </c>
      <c r="C83" s="169"/>
      <c r="D83" s="169"/>
      <c r="E83" s="169"/>
      <c r="F83" s="302">
        <f t="shared" si="1"/>
        <v>0</v>
      </c>
      <c r="H83" s="364"/>
    </row>
    <row r="84" spans="1:8" s="178" customFormat="1" ht="12" customHeight="1" thickBot="1">
      <c r="A84" s="185" t="s">
        <v>233</v>
      </c>
      <c r="B84" s="103" t="s">
        <v>234</v>
      </c>
      <c r="C84" s="169"/>
      <c r="D84" s="169"/>
      <c r="E84" s="169"/>
      <c r="F84" s="302">
        <f t="shared" si="1"/>
        <v>0</v>
      </c>
      <c r="H84" s="364"/>
    </row>
    <row r="85" spans="1:8" s="178" customFormat="1" ht="12" customHeight="1" thickBot="1">
      <c r="A85" s="222" t="s">
        <v>235</v>
      </c>
      <c r="B85" s="101" t="s">
        <v>370</v>
      </c>
      <c r="C85" s="224"/>
      <c r="D85" s="224"/>
      <c r="E85" s="224"/>
      <c r="F85" s="100">
        <f t="shared" si="1"/>
        <v>0</v>
      </c>
      <c r="H85" s="364"/>
    </row>
    <row r="86" spans="1:8" s="178" customFormat="1" ht="13.5" customHeight="1" thickBot="1">
      <c r="A86" s="222" t="s">
        <v>237</v>
      </c>
      <c r="B86" s="101" t="s">
        <v>236</v>
      </c>
      <c r="C86" s="224"/>
      <c r="D86" s="224"/>
      <c r="E86" s="224"/>
      <c r="F86" s="100">
        <f t="shared" si="1"/>
        <v>0</v>
      </c>
      <c r="H86" s="364"/>
    </row>
    <row r="87" spans="1:8" s="178" customFormat="1" ht="15.75" customHeight="1" thickBot="1">
      <c r="A87" s="222" t="s">
        <v>249</v>
      </c>
      <c r="B87" s="186" t="s">
        <v>373</v>
      </c>
      <c r="C87" s="171">
        <f>+C64+C68+C73+C76+C80+C86+C85</f>
        <v>1101</v>
      </c>
      <c r="D87" s="171">
        <f>+D64+D68+D73+D76+D80+D86+D85</f>
        <v>1101</v>
      </c>
      <c r="E87" s="171">
        <f>+E64+E68+E73+E76+E80+E86+E85</f>
        <v>12810</v>
      </c>
      <c r="F87" s="208">
        <f>+F64+F68+F73+F76+F80+F86+F85</f>
        <v>13911</v>
      </c>
      <c r="H87" s="364"/>
    </row>
    <row r="88" spans="1:8" s="178" customFormat="1" ht="25.5" customHeight="1" thickBot="1">
      <c r="A88" s="223" t="s">
        <v>372</v>
      </c>
      <c r="B88" s="187" t="s">
        <v>374</v>
      </c>
      <c r="C88" s="171">
        <f>+C63+C87</f>
        <v>425390</v>
      </c>
      <c r="D88" s="171">
        <f>+D63+D87</f>
        <v>444625</v>
      </c>
      <c r="E88" s="171">
        <f>+E63+E87</f>
        <v>32013</v>
      </c>
      <c r="F88" s="208">
        <f>+F63+F87</f>
        <v>476638</v>
      </c>
      <c r="H88" s="364"/>
    </row>
    <row r="89" spans="1:6" ht="16.5" customHeight="1">
      <c r="A89" s="412" t="s">
        <v>35</v>
      </c>
      <c r="B89" s="412"/>
      <c r="C89" s="412"/>
      <c r="D89" s="412"/>
      <c r="E89" s="412"/>
      <c r="F89" s="412"/>
    </row>
    <row r="90" spans="1:8" s="188" customFormat="1" ht="16.5" customHeight="1" thickBot="1">
      <c r="A90" s="414" t="s">
        <v>89</v>
      </c>
      <c r="B90" s="414"/>
      <c r="C90" s="63"/>
      <c r="D90" s="339"/>
      <c r="F90" s="63" t="s">
        <v>130</v>
      </c>
      <c r="H90" s="365"/>
    </row>
    <row r="91" spans="1:6" ht="15.75">
      <c r="A91" s="415" t="s">
        <v>53</v>
      </c>
      <c r="B91" s="417" t="s">
        <v>416</v>
      </c>
      <c r="C91" s="408" t="str">
        <f>+CONCATENATE(LEFT(ÖSSZEFÜGGÉSEK!A6,4),". évi")</f>
        <v>2016. évi</v>
      </c>
      <c r="D91" s="408"/>
      <c r="E91" s="409"/>
      <c r="F91" s="410"/>
    </row>
    <row r="92" spans="1:6" ht="24.75" thickBot="1">
      <c r="A92" s="416"/>
      <c r="B92" s="418"/>
      <c r="C92" s="248" t="s">
        <v>415</v>
      </c>
      <c r="D92" s="248" t="s">
        <v>531</v>
      </c>
      <c r="E92" s="246" t="s">
        <v>548</v>
      </c>
      <c r="F92" s="247" t="s">
        <v>549</v>
      </c>
    </row>
    <row r="93" spans="1:8" s="177" customFormat="1" ht="12" customHeight="1" thickBot="1">
      <c r="A93" s="24" t="s">
        <v>382</v>
      </c>
      <c r="B93" s="25" t="s">
        <v>383</v>
      </c>
      <c r="C93" s="174" t="s">
        <v>384</v>
      </c>
      <c r="D93" s="174" t="s">
        <v>386</v>
      </c>
      <c r="E93" s="174" t="s">
        <v>385</v>
      </c>
      <c r="F93" s="331" t="s">
        <v>530</v>
      </c>
      <c r="H93" s="364"/>
    </row>
    <row r="94" spans="1:6" ht="12" customHeight="1" thickBot="1">
      <c r="A94" s="20" t="s">
        <v>7</v>
      </c>
      <c r="B94" s="23" t="s">
        <v>332</v>
      </c>
      <c r="C94" s="164">
        <f>C95+C96+C97+C98+C99+C112</f>
        <v>625508</v>
      </c>
      <c r="D94" s="164">
        <f>D95+D96+D97+D98+D99+D112</f>
        <v>627862</v>
      </c>
      <c r="E94" s="164">
        <f>E95+E96+E97+E98+E99+E112</f>
        <v>-27180</v>
      </c>
      <c r="F94" s="235">
        <f>F95+F96+F97+F98+F99+F112</f>
        <v>600682</v>
      </c>
    </row>
    <row r="95" spans="1:6" ht="12" customHeight="1">
      <c r="A95" s="15" t="s">
        <v>65</v>
      </c>
      <c r="B95" s="8" t="s">
        <v>36</v>
      </c>
      <c r="C95" s="239">
        <v>124916</v>
      </c>
      <c r="D95" s="239">
        <v>123675</v>
      </c>
      <c r="E95" s="239">
        <v>3820</v>
      </c>
      <c r="F95" s="304">
        <f>D95+E95</f>
        <v>127495</v>
      </c>
    </row>
    <row r="96" spans="1:6" ht="12" customHeight="1">
      <c r="A96" s="12" t="s">
        <v>66</v>
      </c>
      <c r="B96" s="6" t="s">
        <v>110</v>
      </c>
      <c r="C96" s="166">
        <v>33099</v>
      </c>
      <c r="D96" s="166">
        <v>32764</v>
      </c>
      <c r="E96" s="166">
        <v>1188</v>
      </c>
      <c r="F96" s="300">
        <f>D96+E96</f>
        <v>33952</v>
      </c>
    </row>
    <row r="97" spans="1:6" ht="12" customHeight="1">
      <c r="A97" s="12" t="s">
        <v>67</v>
      </c>
      <c r="B97" s="6" t="s">
        <v>84</v>
      </c>
      <c r="C97" s="168">
        <v>104060</v>
      </c>
      <c r="D97" s="168">
        <v>115324</v>
      </c>
      <c r="E97" s="168">
        <v>-4255</v>
      </c>
      <c r="F97" s="300">
        <f aca="true" t="shared" si="2" ref="F97:F113">D97+E97</f>
        <v>111069</v>
      </c>
    </row>
    <row r="98" spans="1:6" ht="12" customHeight="1">
      <c r="A98" s="12" t="s">
        <v>68</v>
      </c>
      <c r="B98" s="9" t="s">
        <v>111</v>
      </c>
      <c r="C98" s="168">
        <v>13375</v>
      </c>
      <c r="D98" s="168">
        <v>13375</v>
      </c>
      <c r="E98" s="168"/>
      <c r="F98" s="300">
        <f t="shared" si="2"/>
        <v>13375</v>
      </c>
    </row>
    <row r="99" spans="1:6" ht="12" customHeight="1">
      <c r="A99" s="12" t="s">
        <v>76</v>
      </c>
      <c r="B99" s="17" t="s">
        <v>112</v>
      </c>
      <c r="C99" s="168">
        <v>305657</v>
      </c>
      <c r="D99" s="168">
        <v>315251</v>
      </c>
      <c r="E99" s="168">
        <v>-9175</v>
      </c>
      <c r="F99" s="300">
        <f t="shared" si="2"/>
        <v>306076</v>
      </c>
    </row>
    <row r="100" spans="1:6" ht="12" customHeight="1">
      <c r="A100" s="12" t="s">
        <v>69</v>
      </c>
      <c r="B100" s="6" t="s">
        <v>337</v>
      </c>
      <c r="C100" s="168"/>
      <c r="D100" s="168"/>
      <c r="E100" s="168"/>
      <c r="F100" s="300">
        <f t="shared" si="2"/>
        <v>0</v>
      </c>
    </row>
    <row r="101" spans="1:6" ht="12" customHeight="1">
      <c r="A101" s="12" t="s">
        <v>70</v>
      </c>
      <c r="B101" s="67" t="s">
        <v>336</v>
      </c>
      <c r="C101" s="168"/>
      <c r="D101" s="168"/>
      <c r="E101" s="168"/>
      <c r="F101" s="300">
        <f t="shared" si="2"/>
        <v>0</v>
      </c>
    </row>
    <row r="102" spans="1:6" ht="12" customHeight="1">
      <c r="A102" s="12" t="s">
        <v>77</v>
      </c>
      <c r="B102" s="67" t="s">
        <v>335</v>
      </c>
      <c r="C102" s="168"/>
      <c r="D102" s="168"/>
      <c r="E102" s="168"/>
      <c r="F102" s="300">
        <f t="shared" si="2"/>
        <v>0</v>
      </c>
    </row>
    <row r="103" spans="1:6" ht="12" customHeight="1">
      <c r="A103" s="12" t="s">
        <v>78</v>
      </c>
      <c r="B103" s="65" t="s">
        <v>252</v>
      </c>
      <c r="C103" s="168"/>
      <c r="D103" s="168"/>
      <c r="E103" s="168"/>
      <c r="F103" s="300">
        <f t="shared" si="2"/>
        <v>0</v>
      </c>
    </row>
    <row r="104" spans="1:6" ht="12" customHeight="1">
      <c r="A104" s="12" t="s">
        <v>79</v>
      </c>
      <c r="B104" s="66" t="s">
        <v>253</v>
      </c>
      <c r="C104" s="168"/>
      <c r="D104" s="168"/>
      <c r="E104" s="168"/>
      <c r="F104" s="300">
        <f t="shared" si="2"/>
        <v>0</v>
      </c>
    </row>
    <row r="105" spans="1:6" ht="12" customHeight="1">
      <c r="A105" s="12" t="s">
        <v>80</v>
      </c>
      <c r="B105" s="66" t="s">
        <v>254</v>
      </c>
      <c r="C105" s="168"/>
      <c r="D105" s="168"/>
      <c r="E105" s="168"/>
      <c r="F105" s="300">
        <f t="shared" si="2"/>
        <v>0</v>
      </c>
    </row>
    <row r="106" spans="1:6" ht="12" customHeight="1">
      <c r="A106" s="12" t="s">
        <v>82</v>
      </c>
      <c r="B106" s="65" t="s">
        <v>255</v>
      </c>
      <c r="C106" s="168">
        <v>305657</v>
      </c>
      <c r="D106" s="168">
        <v>316463</v>
      </c>
      <c r="E106" s="168">
        <v>-12836</v>
      </c>
      <c r="F106" s="300">
        <f t="shared" si="2"/>
        <v>303627</v>
      </c>
    </row>
    <row r="107" spans="1:6" ht="12" customHeight="1">
      <c r="A107" s="12" t="s">
        <v>113</v>
      </c>
      <c r="B107" s="65" t="s">
        <v>256</v>
      </c>
      <c r="C107" s="168"/>
      <c r="D107" s="168"/>
      <c r="E107" s="168"/>
      <c r="F107" s="300">
        <f t="shared" si="2"/>
        <v>0</v>
      </c>
    </row>
    <row r="108" spans="1:6" ht="12" customHeight="1">
      <c r="A108" s="12" t="s">
        <v>250</v>
      </c>
      <c r="B108" s="66" t="s">
        <v>257</v>
      </c>
      <c r="C108" s="168"/>
      <c r="D108" s="168"/>
      <c r="E108" s="168"/>
      <c r="F108" s="300">
        <f t="shared" si="2"/>
        <v>0</v>
      </c>
    </row>
    <row r="109" spans="1:6" ht="12" customHeight="1">
      <c r="A109" s="11" t="s">
        <v>251</v>
      </c>
      <c r="B109" s="67" t="s">
        <v>258</v>
      </c>
      <c r="C109" s="168"/>
      <c r="D109" s="168"/>
      <c r="E109" s="168"/>
      <c r="F109" s="300">
        <f t="shared" si="2"/>
        <v>0</v>
      </c>
    </row>
    <row r="110" spans="1:6" ht="12" customHeight="1">
      <c r="A110" s="12" t="s">
        <v>333</v>
      </c>
      <c r="B110" s="67" t="s">
        <v>259</v>
      </c>
      <c r="C110" s="168"/>
      <c r="D110" s="168"/>
      <c r="E110" s="168"/>
      <c r="F110" s="300">
        <f t="shared" si="2"/>
        <v>0</v>
      </c>
    </row>
    <row r="111" spans="1:6" ht="12" customHeight="1">
      <c r="A111" s="14" t="s">
        <v>334</v>
      </c>
      <c r="B111" s="67" t="s">
        <v>260</v>
      </c>
      <c r="C111" s="168"/>
      <c r="D111" s="168">
        <v>1700</v>
      </c>
      <c r="E111" s="168">
        <v>3661</v>
      </c>
      <c r="F111" s="300">
        <f t="shared" si="2"/>
        <v>5361</v>
      </c>
    </row>
    <row r="112" spans="1:6" ht="12" customHeight="1">
      <c r="A112" s="12" t="s">
        <v>338</v>
      </c>
      <c r="B112" s="9" t="s">
        <v>37</v>
      </c>
      <c r="C112" s="166">
        <v>44401</v>
      </c>
      <c r="D112" s="166">
        <v>27473</v>
      </c>
      <c r="E112" s="361">
        <f>E113+E114</f>
        <v>-18758</v>
      </c>
      <c r="F112" s="300">
        <f t="shared" si="2"/>
        <v>8715</v>
      </c>
    </row>
    <row r="113" spans="1:6" ht="12" customHeight="1">
      <c r="A113" s="12" t="s">
        <v>339</v>
      </c>
      <c r="B113" s="6" t="s">
        <v>341</v>
      </c>
      <c r="C113" s="166"/>
      <c r="D113" s="166">
        <v>2715</v>
      </c>
      <c r="E113" s="361"/>
      <c r="F113" s="300">
        <f t="shared" si="2"/>
        <v>2715</v>
      </c>
    </row>
    <row r="114" spans="1:6" ht="12" customHeight="1" thickBot="1">
      <c r="A114" s="16" t="s">
        <v>340</v>
      </c>
      <c r="B114" s="231" t="s">
        <v>342</v>
      </c>
      <c r="C114" s="240">
        <v>44401</v>
      </c>
      <c r="D114" s="240">
        <v>18758</v>
      </c>
      <c r="E114" s="362">
        <v>-18758</v>
      </c>
      <c r="F114" s="305">
        <f>D114+E114</f>
        <v>0</v>
      </c>
    </row>
    <row r="115" spans="1:6" ht="12" customHeight="1" thickBot="1">
      <c r="A115" s="229" t="s">
        <v>8</v>
      </c>
      <c r="B115" s="230" t="s">
        <v>261</v>
      </c>
      <c r="C115" s="241">
        <f>+C116+C118+C120</f>
        <v>35465</v>
      </c>
      <c r="D115" s="241">
        <f>+D116+D118+D120</f>
        <v>57447</v>
      </c>
      <c r="E115" s="165">
        <f>+E116+E118+E120</f>
        <v>32323</v>
      </c>
      <c r="F115" s="236">
        <f>+F116+F118+F120</f>
        <v>89770</v>
      </c>
    </row>
    <row r="116" spans="1:6" ht="12" customHeight="1">
      <c r="A116" s="13" t="s">
        <v>71</v>
      </c>
      <c r="B116" s="6" t="s">
        <v>129</v>
      </c>
      <c r="C116" s="167">
        <v>18981</v>
      </c>
      <c r="D116" s="167">
        <v>29027</v>
      </c>
      <c r="E116" s="251">
        <v>22285</v>
      </c>
      <c r="F116" s="209">
        <f>D116+E116</f>
        <v>51312</v>
      </c>
    </row>
    <row r="117" spans="1:6" ht="12" customHeight="1">
      <c r="A117" s="13" t="s">
        <v>72</v>
      </c>
      <c r="B117" s="10" t="s">
        <v>265</v>
      </c>
      <c r="C117" s="167"/>
      <c r="D117" s="167"/>
      <c r="E117" s="251"/>
      <c r="F117" s="209">
        <f aca="true" t="shared" si="3" ref="F117:F128">C117+E117</f>
        <v>0</v>
      </c>
    </row>
    <row r="118" spans="1:6" ht="12" customHeight="1">
      <c r="A118" s="13" t="s">
        <v>73</v>
      </c>
      <c r="B118" s="10" t="s">
        <v>114</v>
      </c>
      <c r="C118" s="166">
        <v>11922</v>
      </c>
      <c r="D118" s="166">
        <v>23858</v>
      </c>
      <c r="E118" s="252">
        <v>6868</v>
      </c>
      <c r="F118" s="209">
        <f>D118+E118</f>
        <v>30726</v>
      </c>
    </row>
    <row r="119" spans="1:6" ht="12" customHeight="1">
      <c r="A119" s="13" t="s">
        <v>74</v>
      </c>
      <c r="B119" s="10" t="s">
        <v>266</v>
      </c>
      <c r="C119" s="166"/>
      <c r="D119" s="166"/>
      <c r="E119" s="252"/>
      <c r="F119" s="300">
        <f t="shared" si="3"/>
        <v>0</v>
      </c>
    </row>
    <row r="120" spans="1:6" ht="12" customHeight="1">
      <c r="A120" s="13" t="s">
        <v>75</v>
      </c>
      <c r="B120" s="103" t="s">
        <v>132</v>
      </c>
      <c r="C120" s="166">
        <v>4562</v>
      </c>
      <c r="D120" s="166">
        <v>4562</v>
      </c>
      <c r="E120" s="252">
        <v>3170</v>
      </c>
      <c r="F120" s="300">
        <f t="shared" si="3"/>
        <v>7732</v>
      </c>
    </row>
    <row r="121" spans="1:6" ht="12" customHeight="1">
      <c r="A121" s="13" t="s">
        <v>81</v>
      </c>
      <c r="B121" s="102" t="s">
        <v>326</v>
      </c>
      <c r="C121" s="166"/>
      <c r="D121" s="166"/>
      <c r="E121" s="252"/>
      <c r="F121" s="300">
        <f t="shared" si="3"/>
        <v>0</v>
      </c>
    </row>
    <row r="122" spans="1:6" ht="12" customHeight="1">
      <c r="A122" s="13" t="s">
        <v>83</v>
      </c>
      <c r="B122" s="175" t="s">
        <v>271</v>
      </c>
      <c r="C122" s="166"/>
      <c r="D122" s="166"/>
      <c r="E122" s="252"/>
      <c r="F122" s="300">
        <f t="shared" si="3"/>
        <v>0</v>
      </c>
    </row>
    <row r="123" spans="1:6" ht="22.5">
      <c r="A123" s="13" t="s">
        <v>115</v>
      </c>
      <c r="B123" s="66" t="s">
        <v>254</v>
      </c>
      <c r="C123" s="166"/>
      <c r="D123" s="166"/>
      <c r="E123" s="252"/>
      <c r="F123" s="300">
        <f t="shared" si="3"/>
        <v>0</v>
      </c>
    </row>
    <row r="124" spans="1:6" ht="12" customHeight="1">
      <c r="A124" s="13" t="s">
        <v>116</v>
      </c>
      <c r="B124" s="66" t="s">
        <v>270</v>
      </c>
      <c r="C124" s="166">
        <v>4562</v>
      </c>
      <c r="D124" s="166">
        <v>4562</v>
      </c>
      <c r="E124" s="252">
        <v>1470</v>
      </c>
      <c r="F124" s="300">
        <f t="shared" si="3"/>
        <v>6032</v>
      </c>
    </row>
    <row r="125" spans="1:6" ht="12" customHeight="1">
      <c r="A125" s="13" t="s">
        <v>117</v>
      </c>
      <c r="B125" s="66" t="s">
        <v>269</v>
      </c>
      <c r="C125" s="166"/>
      <c r="D125" s="166"/>
      <c r="E125" s="252"/>
      <c r="F125" s="300">
        <f t="shared" si="3"/>
        <v>0</v>
      </c>
    </row>
    <row r="126" spans="1:6" ht="12" customHeight="1">
      <c r="A126" s="13" t="s">
        <v>262</v>
      </c>
      <c r="B126" s="66" t="s">
        <v>257</v>
      </c>
      <c r="C126" s="166"/>
      <c r="D126" s="166"/>
      <c r="E126" s="252"/>
      <c r="F126" s="300">
        <f t="shared" si="3"/>
        <v>0</v>
      </c>
    </row>
    <row r="127" spans="1:6" ht="12" customHeight="1">
      <c r="A127" s="13" t="s">
        <v>263</v>
      </c>
      <c r="B127" s="66" t="s">
        <v>268</v>
      </c>
      <c r="C127" s="166"/>
      <c r="D127" s="166"/>
      <c r="E127" s="252"/>
      <c r="F127" s="300">
        <f t="shared" si="3"/>
        <v>0</v>
      </c>
    </row>
    <row r="128" spans="1:6" ht="23.25" thickBot="1">
      <c r="A128" s="11" t="s">
        <v>264</v>
      </c>
      <c r="B128" s="66" t="s">
        <v>267</v>
      </c>
      <c r="C128" s="168"/>
      <c r="D128" s="168"/>
      <c r="E128" s="253">
        <v>1700</v>
      </c>
      <c r="F128" s="301">
        <f t="shared" si="3"/>
        <v>1700</v>
      </c>
    </row>
    <row r="129" spans="1:6" ht="12" customHeight="1" thickBot="1">
      <c r="A129" s="18" t="s">
        <v>9</v>
      </c>
      <c r="B129" s="59" t="s">
        <v>343</v>
      </c>
      <c r="C129" s="165">
        <f>+C94+C115</f>
        <v>660973</v>
      </c>
      <c r="D129" s="165">
        <f>+D94+D115</f>
        <v>685309</v>
      </c>
      <c r="E129" s="250">
        <f>+E94+E115</f>
        <v>5143</v>
      </c>
      <c r="F129" s="100">
        <f>+F94+F115</f>
        <v>690452</v>
      </c>
    </row>
    <row r="130" spans="1:6" ht="12" customHeight="1" thickBot="1">
      <c r="A130" s="18" t="s">
        <v>10</v>
      </c>
      <c r="B130" s="59" t="s">
        <v>417</v>
      </c>
      <c r="C130" s="165">
        <f>+C131+C132+C133</f>
        <v>5554</v>
      </c>
      <c r="D130" s="165">
        <f>+D131+D132+D133</f>
        <v>5554</v>
      </c>
      <c r="E130" s="250">
        <f>+E131+E132+E133</f>
        <v>0</v>
      </c>
      <c r="F130" s="100">
        <f>+F131+F132+F133</f>
        <v>5554</v>
      </c>
    </row>
    <row r="131" spans="1:6" ht="12" customHeight="1">
      <c r="A131" s="13" t="s">
        <v>166</v>
      </c>
      <c r="B131" s="10" t="s">
        <v>351</v>
      </c>
      <c r="C131" s="166">
        <v>1948</v>
      </c>
      <c r="D131" s="166">
        <v>1948</v>
      </c>
      <c r="E131" s="252"/>
      <c r="F131" s="300">
        <f aca="true" t="shared" si="4" ref="F131:F153">C131+E131</f>
        <v>1948</v>
      </c>
    </row>
    <row r="132" spans="1:6" ht="12" customHeight="1">
      <c r="A132" s="13" t="s">
        <v>167</v>
      </c>
      <c r="B132" s="10" t="s">
        <v>352</v>
      </c>
      <c r="C132" s="166"/>
      <c r="D132" s="166"/>
      <c r="E132" s="252"/>
      <c r="F132" s="300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6">
        <v>3606</v>
      </c>
      <c r="D133" s="166">
        <v>3606</v>
      </c>
      <c r="E133" s="252"/>
      <c r="F133" s="300">
        <f t="shared" si="4"/>
        <v>3606</v>
      </c>
    </row>
    <row r="134" spans="1:6" ht="12" customHeight="1" thickBot="1">
      <c r="A134" s="18" t="s">
        <v>11</v>
      </c>
      <c r="B134" s="59" t="s">
        <v>345</v>
      </c>
      <c r="C134" s="165">
        <f>SUM(C135:C140)</f>
        <v>0</v>
      </c>
      <c r="D134" s="165">
        <f>SUM(D135:D140)</f>
        <v>0</v>
      </c>
      <c r="E134" s="250">
        <f>SUM(E135:E140)</f>
        <v>0</v>
      </c>
      <c r="F134" s="100">
        <f>SUM(F135:F140)</f>
        <v>0</v>
      </c>
    </row>
    <row r="135" spans="1:6" ht="12" customHeight="1">
      <c r="A135" s="13" t="s">
        <v>58</v>
      </c>
      <c r="B135" s="7" t="s">
        <v>354</v>
      </c>
      <c r="C135" s="166"/>
      <c r="D135" s="166"/>
      <c r="E135" s="252"/>
      <c r="F135" s="300">
        <f t="shared" si="4"/>
        <v>0</v>
      </c>
    </row>
    <row r="136" spans="1:6" ht="12" customHeight="1">
      <c r="A136" s="13" t="s">
        <v>59</v>
      </c>
      <c r="B136" s="7" t="s">
        <v>346</v>
      </c>
      <c r="C136" s="166"/>
      <c r="D136" s="166"/>
      <c r="E136" s="252"/>
      <c r="F136" s="300">
        <f t="shared" si="4"/>
        <v>0</v>
      </c>
    </row>
    <row r="137" spans="1:6" ht="12" customHeight="1">
      <c r="A137" s="13" t="s">
        <v>60</v>
      </c>
      <c r="B137" s="7" t="s">
        <v>347</v>
      </c>
      <c r="C137" s="166"/>
      <c r="D137" s="166"/>
      <c r="E137" s="252"/>
      <c r="F137" s="300">
        <f t="shared" si="4"/>
        <v>0</v>
      </c>
    </row>
    <row r="138" spans="1:6" ht="12" customHeight="1">
      <c r="A138" s="13" t="s">
        <v>102</v>
      </c>
      <c r="B138" s="7" t="s">
        <v>348</v>
      </c>
      <c r="C138" s="166"/>
      <c r="D138" s="166"/>
      <c r="E138" s="252"/>
      <c r="F138" s="300">
        <f t="shared" si="4"/>
        <v>0</v>
      </c>
    </row>
    <row r="139" spans="1:6" ht="12" customHeight="1">
      <c r="A139" s="13" t="s">
        <v>103</v>
      </c>
      <c r="B139" s="7" t="s">
        <v>349</v>
      </c>
      <c r="C139" s="166"/>
      <c r="D139" s="166"/>
      <c r="E139" s="252"/>
      <c r="F139" s="300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6"/>
      <c r="D140" s="166"/>
      <c r="E140" s="252"/>
      <c r="F140" s="300">
        <f t="shared" si="4"/>
        <v>0</v>
      </c>
    </row>
    <row r="141" spans="1:6" ht="12" customHeight="1" thickBot="1">
      <c r="A141" s="18" t="s">
        <v>12</v>
      </c>
      <c r="B141" s="59" t="s">
        <v>358</v>
      </c>
      <c r="C141" s="171">
        <f>+C142+C143+C144+C145</f>
        <v>12594</v>
      </c>
      <c r="D141" s="171">
        <f>+D142+D143+D144+D145</f>
        <v>12594</v>
      </c>
      <c r="E141" s="254">
        <f>+E142+E143+E144+E145</f>
        <v>12810</v>
      </c>
      <c r="F141" s="208">
        <f>+F142+F143+F144+F145</f>
        <v>25404</v>
      </c>
    </row>
    <row r="142" spans="1:6" ht="12" customHeight="1">
      <c r="A142" s="13" t="s">
        <v>61</v>
      </c>
      <c r="B142" s="7" t="s">
        <v>272</v>
      </c>
      <c r="C142" s="166"/>
      <c r="D142" s="166"/>
      <c r="E142" s="252"/>
      <c r="F142" s="300">
        <f t="shared" si="4"/>
        <v>0</v>
      </c>
    </row>
    <row r="143" spans="1:6" ht="12" customHeight="1">
      <c r="A143" s="13" t="s">
        <v>62</v>
      </c>
      <c r="B143" s="7" t="s">
        <v>273</v>
      </c>
      <c r="C143" s="166">
        <v>12594</v>
      </c>
      <c r="D143" s="166">
        <v>12594</v>
      </c>
      <c r="E143" s="252">
        <v>12810</v>
      </c>
      <c r="F143" s="300">
        <f t="shared" si="4"/>
        <v>25404</v>
      </c>
    </row>
    <row r="144" spans="1:6" ht="12" customHeight="1">
      <c r="A144" s="13" t="s">
        <v>186</v>
      </c>
      <c r="B144" s="7" t="s">
        <v>359</v>
      </c>
      <c r="C144" s="166"/>
      <c r="D144" s="166"/>
      <c r="E144" s="252"/>
      <c r="F144" s="300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6"/>
      <c r="D145" s="166"/>
      <c r="E145" s="252"/>
      <c r="F145" s="300">
        <f t="shared" si="4"/>
        <v>0</v>
      </c>
    </row>
    <row r="146" spans="1:6" ht="12" customHeight="1" thickBot="1">
      <c r="A146" s="18" t="s">
        <v>13</v>
      </c>
      <c r="B146" s="59" t="s">
        <v>360</v>
      </c>
      <c r="C146" s="242">
        <f>SUM(C147:C151)</f>
        <v>0</v>
      </c>
      <c r="D146" s="242">
        <f>SUM(D147:D151)</f>
        <v>0</v>
      </c>
      <c r="E146" s="255">
        <f>SUM(E147:E151)</f>
        <v>0</v>
      </c>
      <c r="F146" s="237">
        <f>SUM(F147:F151)</f>
        <v>0</v>
      </c>
    </row>
    <row r="147" spans="1:6" ht="12" customHeight="1">
      <c r="A147" s="13" t="s">
        <v>63</v>
      </c>
      <c r="B147" s="7" t="s">
        <v>355</v>
      </c>
      <c r="C147" s="166"/>
      <c r="D147" s="166"/>
      <c r="E147" s="252"/>
      <c r="F147" s="300">
        <f t="shared" si="4"/>
        <v>0</v>
      </c>
    </row>
    <row r="148" spans="1:6" ht="12" customHeight="1">
      <c r="A148" s="13" t="s">
        <v>64</v>
      </c>
      <c r="B148" s="7" t="s">
        <v>362</v>
      </c>
      <c r="C148" s="166"/>
      <c r="D148" s="166"/>
      <c r="E148" s="252"/>
      <c r="F148" s="300">
        <f t="shared" si="4"/>
        <v>0</v>
      </c>
    </row>
    <row r="149" spans="1:6" ht="12" customHeight="1">
      <c r="A149" s="13" t="s">
        <v>198</v>
      </c>
      <c r="B149" s="7" t="s">
        <v>357</v>
      </c>
      <c r="C149" s="166"/>
      <c r="D149" s="166"/>
      <c r="E149" s="252"/>
      <c r="F149" s="300">
        <f t="shared" si="4"/>
        <v>0</v>
      </c>
    </row>
    <row r="150" spans="1:6" ht="12" customHeight="1">
      <c r="A150" s="13" t="s">
        <v>199</v>
      </c>
      <c r="B150" s="7" t="s">
        <v>363</v>
      </c>
      <c r="C150" s="166"/>
      <c r="D150" s="166"/>
      <c r="E150" s="252"/>
      <c r="F150" s="300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6"/>
      <c r="D151" s="166"/>
      <c r="E151" s="252"/>
      <c r="F151" s="301">
        <f t="shared" si="4"/>
        <v>0</v>
      </c>
    </row>
    <row r="152" spans="1:6" ht="12" customHeight="1" thickBot="1">
      <c r="A152" s="18" t="s">
        <v>14</v>
      </c>
      <c r="B152" s="59" t="s">
        <v>365</v>
      </c>
      <c r="C152" s="243"/>
      <c r="D152" s="243"/>
      <c r="E152" s="256"/>
      <c r="F152" s="307">
        <f t="shared" si="4"/>
        <v>0</v>
      </c>
    </row>
    <row r="153" spans="1:6" ht="12" customHeight="1" thickBot="1">
      <c r="A153" s="18" t="s">
        <v>15</v>
      </c>
      <c r="B153" s="59" t="s">
        <v>366</v>
      </c>
      <c r="C153" s="243"/>
      <c r="D153" s="243"/>
      <c r="E153" s="256"/>
      <c r="F153" s="209">
        <f t="shared" si="4"/>
        <v>0</v>
      </c>
    </row>
    <row r="154" spans="1:10" ht="15" customHeight="1" thickBot="1">
      <c r="A154" s="18" t="s">
        <v>16</v>
      </c>
      <c r="B154" s="59" t="s">
        <v>368</v>
      </c>
      <c r="C154" s="244">
        <f>+C130+C134+C141+C146+C152+C153</f>
        <v>18148</v>
      </c>
      <c r="D154" s="244">
        <f>+D130+D134+D141+D146+D152+D153</f>
        <v>18148</v>
      </c>
      <c r="E154" s="257">
        <f>+E130+E134+E141+E146+E152+E153</f>
        <v>12810</v>
      </c>
      <c r="F154" s="238">
        <f>+F130+F134+F141+F146+F152+F153</f>
        <v>30958</v>
      </c>
      <c r="G154" s="189"/>
      <c r="H154" s="366"/>
      <c r="I154" s="190"/>
      <c r="J154" s="190"/>
    </row>
    <row r="155" spans="1:8" s="178" customFormat="1" ht="12.75" customHeight="1" thickBot="1">
      <c r="A155" s="104" t="s">
        <v>17</v>
      </c>
      <c r="B155" s="152" t="s">
        <v>367</v>
      </c>
      <c r="C155" s="244">
        <f>+C129+C154</f>
        <v>679121</v>
      </c>
      <c r="D155" s="244">
        <f>+D129+D154</f>
        <v>703457</v>
      </c>
      <c r="E155" s="257">
        <f>+E129+E154</f>
        <v>17953</v>
      </c>
      <c r="F155" s="238">
        <f>+F129+F154</f>
        <v>721410</v>
      </c>
      <c r="H155" s="364"/>
    </row>
    <row r="156" ht="7.5" customHeight="1"/>
    <row r="157" spans="1:6" ht="15.75">
      <c r="A157" s="411" t="s">
        <v>274</v>
      </c>
      <c r="B157" s="411"/>
      <c r="C157" s="411"/>
      <c r="D157" s="411"/>
      <c r="E157" s="411"/>
      <c r="F157" s="411"/>
    </row>
    <row r="158" spans="1:6" ht="15" customHeight="1" thickBot="1">
      <c r="A158" s="413" t="s">
        <v>90</v>
      </c>
      <c r="B158" s="413"/>
      <c r="C158" s="106"/>
      <c r="D158" s="245"/>
      <c r="F158" s="106" t="s">
        <v>130</v>
      </c>
    </row>
    <row r="159" spans="1:6" ht="25.5" customHeight="1" thickBot="1">
      <c r="A159" s="18">
        <v>1</v>
      </c>
      <c r="B159" s="22" t="s">
        <v>369</v>
      </c>
      <c r="C159" s="249">
        <f>+C63-C129</f>
        <v>-236684</v>
      </c>
      <c r="D159" s="249">
        <f>+D63-D129</f>
        <v>-241785</v>
      </c>
      <c r="E159" s="249">
        <f>+E63-E129</f>
        <v>14060</v>
      </c>
      <c r="F159" s="100">
        <f>+F63-F129</f>
        <v>-227725</v>
      </c>
    </row>
    <row r="160" spans="1:6" ht="32.25" customHeight="1" thickBot="1">
      <c r="A160" s="18" t="s">
        <v>8</v>
      </c>
      <c r="B160" s="22" t="s">
        <v>375</v>
      </c>
      <c r="C160" s="165">
        <f>+C87-C154</f>
        <v>-17047</v>
      </c>
      <c r="D160" s="165">
        <f>+D87-D154</f>
        <v>-17047</v>
      </c>
      <c r="E160" s="165">
        <f>+E87-E154</f>
        <v>0</v>
      </c>
      <c r="F160" s="100">
        <f>+F87-F154</f>
        <v>-17047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Bátaszék Város Önkormányzat
2016. ÉVI KÖLTSÉGVETÉS
KÖTELEZŐ FELADATAINAK MÓDOSÍTOTT MÉRLEGE&amp;10
&amp;R&amp;"Times New Roman CE,Félkövér dőlt"&amp;11 1.2. melléklet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0"/>
  <sheetViews>
    <sheetView zoomScale="130" zoomScaleNormal="130" zoomScaleSheetLayoutView="100" workbookViewId="0" topLeftCell="A133">
      <selection activeCell="L147" sqref="L147"/>
    </sheetView>
  </sheetViews>
  <sheetFormatPr defaultColWidth="9.00390625" defaultRowHeight="12.75"/>
  <cols>
    <col min="1" max="1" width="9.50390625" style="153" customWidth="1"/>
    <col min="2" max="2" width="59.625" style="153" customWidth="1"/>
    <col min="3" max="4" width="17.375" style="154" customWidth="1"/>
    <col min="5" max="6" width="17.375" style="176" customWidth="1"/>
    <col min="7" max="7" width="9.375" style="176" customWidth="1"/>
    <col min="8" max="8" width="9.375" style="364" customWidth="1"/>
    <col min="9" max="16384" width="9.375" style="176" customWidth="1"/>
  </cols>
  <sheetData>
    <row r="1" spans="1:6" ht="15.75" customHeight="1">
      <c r="A1" s="412" t="s">
        <v>5</v>
      </c>
      <c r="B1" s="412"/>
      <c r="C1" s="412"/>
      <c r="D1" s="412"/>
      <c r="E1" s="412"/>
      <c r="F1" s="412"/>
    </row>
    <row r="2" spans="1:6" ht="15.75" customHeight="1" thickBot="1">
      <c r="A2" s="413" t="s">
        <v>88</v>
      </c>
      <c r="B2" s="413"/>
      <c r="C2" s="245"/>
      <c r="D2" s="245"/>
      <c r="F2" s="245" t="s">
        <v>130</v>
      </c>
    </row>
    <row r="3" spans="1:6" ht="15.75">
      <c r="A3" s="415" t="s">
        <v>53</v>
      </c>
      <c r="B3" s="417" t="s">
        <v>6</v>
      </c>
      <c r="C3" s="408" t="str">
        <f>+CONCATENATE(LEFT(ÖSSZEFÜGGÉSEK!A6,4),". évi")</f>
        <v>2016. évi</v>
      </c>
      <c r="D3" s="408"/>
      <c r="E3" s="409"/>
      <c r="F3" s="410"/>
    </row>
    <row r="4" spans="1:6" ht="24.75" thickBot="1">
      <c r="A4" s="416"/>
      <c r="B4" s="418"/>
      <c r="C4" s="248" t="s">
        <v>415</v>
      </c>
      <c r="D4" s="248" t="s">
        <v>531</v>
      </c>
      <c r="E4" s="246" t="s">
        <v>546</v>
      </c>
      <c r="F4" s="247" t="str">
        <f>+CONCATENATE(LEFT(ÖSSZEFÜGGÉSEK!A6,4),"évi 3.",CHAR(10),"Módosítás utáni")</f>
        <v>2016évi 3.
Módosítás utáni</v>
      </c>
    </row>
    <row r="5" spans="1:8" s="177" customFormat="1" ht="12" customHeight="1" thickBot="1">
      <c r="A5" s="173" t="s">
        <v>382</v>
      </c>
      <c r="B5" s="174" t="s">
        <v>383</v>
      </c>
      <c r="C5" s="174" t="s">
        <v>384</v>
      </c>
      <c r="D5" s="174" t="s">
        <v>386</v>
      </c>
      <c r="E5" s="174" t="s">
        <v>385</v>
      </c>
      <c r="F5" s="331" t="s">
        <v>530</v>
      </c>
      <c r="H5" s="364"/>
    </row>
    <row r="6" spans="1:8" s="178" customFormat="1" ht="12" customHeight="1" thickBot="1">
      <c r="A6" s="18" t="s">
        <v>7</v>
      </c>
      <c r="B6" s="19" t="s">
        <v>151</v>
      </c>
      <c r="C6" s="165">
        <f>+C7+C8+C9+C10+C11+C12</f>
        <v>0</v>
      </c>
      <c r="D6" s="165">
        <f>+D7+D8+D9+D10+D11+D12</f>
        <v>0</v>
      </c>
      <c r="E6" s="165">
        <f>+E7+E8+E9+E10+E11+E12</f>
        <v>0</v>
      </c>
      <c r="F6" s="100">
        <f>+F7+F8+F9+F10+F11+F12</f>
        <v>0</v>
      </c>
      <c r="H6" s="364"/>
    </row>
    <row r="7" spans="1:8" s="178" customFormat="1" ht="12" customHeight="1">
      <c r="A7" s="13" t="s">
        <v>65</v>
      </c>
      <c r="B7" s="179" t="s">
        <v>152</v>
      </c>
      <c r="C7" s="167"/>
      <c r="D7" s="167"/>
      <c r="E7" s="167"/>
      <c r="F7" s="209">
        <f>C7+E7</f>
        <v>0</v>
      </c>
      <c r="H7" s="364"/>
    </row>
    <row r="8" spans="1:8" s="178" customFormat="1" ht="12" customHeight="1">
      <c r="A8" s="12" t="s">
        <v>66</v>
      </c>
      <c r="B8" s="180" t="s">
        <v>153</v>
      </c>
      <c r="C8" s="166"/>
      <c r="D8" s="166"/>
      <c r="E8" s="166"/>
      <c r="F8" s="209">
        <f aca="true" t="shared" si="0" ref="F8:F62">C8+E8</f>
        <v>0</v>
      </c>
      <c r="H8" s="364"/>
    </row>
    <row r="9" spans="1:8" s="178" customFormat="1" ht="12" customHeight="1">
      <c r="A9" s="12" t="s">
        <v>67</v>
      </c>
      <c r="B9" s="180" t="s">
        <v>154</v>
      </c>
      <c r="C9" s="166"/>
      <c r="D9" s="166"/>
      <c r="E9" s="166"/>
      <c r="F9" s="209">
        <f t="shared" si="0"/>
        <v>0</v>
      </c>
      <c r="H9" s="364"/>
    </row>
    <row r="10" spans="1:8" s="178" customFormat="1" ht="12" customHeight="1">
      <c r="A10" s="12" t="s">
        <v>68</v>
      </c>
      <c r="B10" s="180" t="s">
        <v>155</v>
      </c>
      <c r="C10" s="166"/>
      <c r="D10" s="166"/>
      <c r="E10" s="166"/>
      <c r="F10" s="209">
        <f t="shared" si="0"/>
        <v>0</v>
      </c>
      <c r="H10" s="364"/>
    </row>
    <row r="11" spans="1:8" s="178" customFormat="1" ht="12" customHeight="1">
      <c r="A11" s="12" t="s">
        <v>85</v>
      </c>
      <c r="B11" s="102" t="s">
        <v>327</v>
      </c>
      <c r="C11" s="166"/>
      <c r="D11" s="166"/>
      <c r="E11" s="166"/>
      <c r="F11" s="209">
        <f t="shared" si="0"/>
        <v>0</v>
      </c>
      <c r="H11" s="364"/>
    </row>
    <row r="12" spans="1:8" s="178" customFormat="1" ht="12" customHeight="1" thickBot="1">
      <c r="A12" s="14" t="s">
        <v>69</v>
      </c>
      <c r="B12" s="103" t="s">
        <v>328</v>
      </c>
      <c r="C12" s="166"/>
      <c r="D12" s="166"/>
      <c r="E12" s="166"/>
      <c r="F12" s="209">
        <f t="shared" si="0"/>
        <v>0</v>
      </c>
      <c r="H12" s="364"/>
    </row>
    <row r="13" spans="1:8" s="178" customFormat="1" ht="12" customHeight="1" thickBot="1">
      <c r="A13" s="18" t="s">
        <v>8</v>
      </c>
      <c r="B13" s="101" t="s">
        <v>156</v>
      </c>
      <c r="C13" s="165">
        <f>+C14+C15+C16+C17+C18</f>
        <v>66547</v>
      </c>
      <c r="D13" s="165">
        <f>+D14+D15+D16+D17+D18</f>
        <v>66647</v>
      </c>
      <c r="E13" s="165">
        <f>+E14+E15+E16+E17+E18</f>
        <v>0</v>
      </c>
      <c r="F13" s="100">
        <f>+F14+F15+F16+F17+F18</f>
        <v>66647</v>
      </c>
      <c r="H13" s="364"/>
    </row>
    <row r="14" spans="1:8" s="178" customFormat="1" ht="12" customHeight="1">
      <c r="A14" s="13" t="s">
        <v>71</v>
      </c>
      <c r="B14" s="179" t="s">
        <v>157</v>
      </c>
      <c r="C14" s="167"/>
      <c r="D14" s="167"/>
      <c r="E14" s="167"/>
      <c r="F14" s="209">
        <f t="shared" si="0"/>
        <v>0</v>
      </c>
      <c r="H14" s="364"/>
    </row>
    <row r="15" spans="1:8" s="178" customFormat="1" ht="12" customHeight="1">
      <c r="A15" s="12" t="s">
        <v>72</v>
      </c>
      <c r="B15" s="180" t="s">
        <v>158</v>
      </c>
      <c r="C15" s="166"/>
      <c r="D15" s="166"/>
      <c r="E15" s="166"/>
      <c r="F15" s="209">
        <f t="shared" si="0"/>
        <v>0</v>
      </c>
      <c r="H15" s="364"/>
    </row>
    <row r="16" spans="1:8" s="178" customFormat="1" ht="12" customHeight="1">
      <c r="A16" s="12" t="s">
        <v>73</v>
      </c>
      <c r="B16" s="180" t="s">
        <v>320</v>
      </c>
      <c r="C16" s="166"/>
      <c r="D16" s="166"/>
      <c r="E16" s="166"/>
      <c r="F16" s="209">
        <f t="shared" si="0"/>
        <v>0</v>
      </c>
      <c r="H16" s="364"/>
    </row>
    <row r="17" spans="1:8" s="178" customFormat="1" ht="12" customHeight="1">
      <c r="A17" s="12" t="s">
        <v>74</v>
      </c>
      <c r="B17" s="180" t="s">
        <v>321</v>
      </c>
      <c r="C17" s="166"/>
      <c r="D17" s="166"/>
      <c r="E17" s="166"/>
      <c r="F17" s="209">
        <f t="shared" si="0"/>
        <v>0</v>
      </c>
      <c r="H17" s="364"/>
    </row>
    <row r="18" spans="1:8" s="178" customFormat="1" ht="12" customHeight="1">
      <c r="A18" s="12" t="s">
        <v>75</v>
      </c>
      <c r="B18" s="180" t="s">
        <v>159</v>
      </c>
      <c r="C18" s="166">
        <v>66547</v>
      </c>
      <c r="D18" s="166">
        <v>66647</v>
      </c>
      <c r="E18" s="166"/>
      <c r="F18" s="209">
        <v>66647</v>
      </c>
      <c r="H18" s="364"/>
    </row>
    <row r="19" spans="1:8" s="178" customFormat="1" ht="12" customHeight="1" thickBot="1">
      <c r="A19" s="14" t="s">
        <v>81</v>
      </c>
      <c r="B19" s="103" t="s">
        <v>160</v>
      </c>
      <c r="C19" s="168"/>
      <c r="D19" s="168"/>
      <c r="E19" s="168"/>
      <c r="F19" s="209">
        <f t="shared" si="0"/>
        <v>0</v>
      </c>
      <c r="H19" s="364"/>
    </row>
    <row r="20" spans="1:8" s="178" customFormat="1" ht="12" customHeight="1" thickBot="1">
      <c r="A20" s="18" t="s">
        <v>9</v>
      </c>
      <c r="B20" s="19" t="s">
        <v>161</v>
      </c>
      <c r="C20" s="165">
        <f>+C21+C22+C23+C24+C25</f>
        <v>12000</v>
      </c>
      <c r="D20" s="165">
        <f>+D21+D22+D23+D24+D25</f>
        <v>12000</v>
      </c>
      <c r="E20" s="165">
        <f>+E21+E22+E23+E24+E25</f>
        <v>3000</v>
      </c>
      <c r="F20" s="100">
        <f>+F21+F22+F23+F24+F25</f>
        <v>15000</v>
      </c>
      <c r="H20" s="364"/>
    </row>
    <row r="21" spans="1:8" s="178" customFormat="1" ht="12" customHeight="1">
      <c r="A21" s="13" t="s">
        <v>54</v>
      </c>
      <c r="B21" s="179" t="s">
        <v>162</v>
      </c>
      <c r="C21" s="167"/>
      <c r="D21" s="167"/>
      <c r="E21" s="167"/>
      <c r="F21" s="209">
        <f t="shared" si="0"/>
        <v>0</v>
      </c>
      <c r="H21" s="364"/>
    </row>
    <row r="22" spans="1:8" s="178" customFormat="1" ht="12" customHeight="1">
      <c r="A22" s="12" t="s">
        <v>55</v>
      </c>
      <c r="B22" s="180" t="s">
        <v>163</v>
      </c>
      <c r="C22" s="166"/>
      <c r="D22" s="166"/>
      <c r="E22" s="166"/>
      <c r="F22" s="209">
        <f t="shared" si="0"/>
        <v>0</v>
      </c>
      <c r="H22" s="364"/>
    </row>
    <row r="23" spans="1:8" s="178" customFormat="1" ht="12" customHeight="1">
      <c r="A23" s="12" t="s">
        <v>56</v>
      </c>
      <c r="B23" s="180" t="s">
        <v>322</v>
      </c>
      <c r="C23" s="166"/>
      <c r="D23" s="166"/>
      <c r="E23" s="166"/>
      <c r="F23" s="209">
        <f t="shared" si="0"/>
        <v>0</v>
      </c>
      <c r="H23" s="364"/>
    </row>
    <row r="24" spans="1:8" s="178" customFormat="1" ht="12" customHeight="1">
      <c r="A24" s="12" t="s">
        <v>57</v>
      </c>
      <c r="B24" s="180" t="s">
        <v>323</v>
      </c>
      <c r="C24" s="166"/>
      <c r="D24" s="166"/>
      <c r="E24" s="166"/>
      <c r="F24" s="209">
        <f t="shared" si="0"/>
        <v>0</v>
      </c>
      <c r="H24" s="364"/>
    </row>
    <row r="25" spans="1:8" s="178" customFormat="1" ht="12" customHeight="1">
      <c r="A25" s="12" t="s">
        <v>98</v>
      </c>
      <c r="B25" s="180" t="s">
        <v>164</v>
      </c>
      <c r="C25" s="166">
        <v>12000</v>
      </c>
      <c r="D25" s="166">
        <v>12000</v>
      </c>
      <c r="E25" s="166">
        <v>3000</v>
      </c>
      <c r="F25" s="209">
        <f t="shared" si="0"/>
        <v>15000</v>
      </c>
      <c r="H25" s="364"/>
    </row>
    <row r="26" spans="1:8" s="178" customFormat="1" ht="12" customHeight="1" thickBot="1">
      <c r="A26" s="14" t="s">
        <v>99</v>
      </c>
      <c r="B26" s="181" t="s">
        <v>165</v>
      </c>
      <c r="C26" s="168"/>
      <c r="D26" s="168"/>
      <c r="E26" s="168"/>
      <c r="F26" s="209">
        <f t="shared" si="0"/>
        <v>0</v>
      </c>
      <c r="H26" s="364"/>
    </row>
    <row r="27" spans="1:8" s="178" customFormat="1" ht="12" customHeight="1" thickBot="1">
      <c r="A27" s="18" t="s">
        <v>100</v>
      </c>
      <c r="B27" s="19" t="s">
        <v>469</v>
      </c>
      <c r="C27" s="171">
        <f>+C28+C29+C30+C31+C32+C33+C34</f>
        <v>250711</v>
      </c>
      <c r="D27" s="171">
        <f>+D28+D29+D30+D31+D32+D33+D34</f>
        <v>250711</v>
      </c>
      <c r="E27" s="171">
        <f>+E28+E29+E30+E31+E32+E33+E34</f>
        <v>-14268</v>
      </c>
      <c r="F27" s="208">
        <f>+F28+F29+F30+F31+F32+F33+F34</f>
        <v>236443</v>
      </c>
      <c r="H27" s="364"/>
    </row>
    <row r="28" spans="1:8" s="178" customFormat="1" ht="12" customHeight="1">
      <c r="A28" s="13" t="s">
        <v>166</v>
      </c>
      <c r="B28" s="179" t="s">
        <v>462</v>
      </c>
      <c r="C28" s="210"/>
      <c r="D28" s="210"/>
      <c r="E28" s="210"/>
      <c r="F28" s="209">
        <f t="shared" si="0"/>
        <v>0</v>
      </c>
      <c r="H28" s="364"/>
    </row>
    <row r="29" spans="1:8" s="178" customFormat="1" ht="12" customHeight="1">
      <c r="A29" s="12" t="s">
        <v>167</v>
      </c>
      <c r="B29" s="180" t="s">
        <v>481</v>
      </c>
      <c r="C29" s="166">
        <v>32500</v>
      </c>
      <c r="D29" s="166">
        <v>32500</v>
      </c>
      <c r="E29" s="166"/>
      <c r="F29" s="209">
        <f t="shared" si="0"/>
        <v>32500</v>
      </c>
      <c r="H29" s="364"/>
    </row>
    <row r="30" spans="1:8" s="178" customFormat="1" ht="12" customHeight="1">
      <c r="A30" s="12" t="s">
        <v>168</v>
      </c>
      <c r="B30" s="180" t="s">
        <v>464</v>
      </c>
      <c r="C30" s="166">
        <v>216361</v>
      </c>
      <c r="D30" s="166">
        <v>216361</v>
      </c>
      <c r="E30" s="166">
        <v>-14268</v>
      </c>
      <c r="F30" s="209">
        <f t="shared" si="0"/>
        <v>202093</v>
      </c>
      <c r="H30" s="364"/>
    </row>
    <row r="31" spans="1:8" s="178" customFormat="1" ht="12" customHeight="1">
      <c r="A31" s="12" t="s">
        <v>169</v>
      </c>
      <c r="B31" s="180" t="s">
        <v>465</v>
      </c>
      <c r="C31" s="166">
        <v>650</v>
      </c>
      <c r="D31" s="166">
        <v>650</v>
      </c>
      <c r="E31" s="166"/>
      <c r="F31" s="209">
        <f t="shared" si="0"/>
        <v>650</v>
      </c>
      <c r="H31" s="364"/>
    </row>
    <row r="32" spans="1:8" s="178" customFormat="1" ht="12" customHeight="1">
      <c r="A32" s="12" t="s">
        <v>466</v>
      </c>
      <c r="B32" s="180" t="s">
        <v>170</v>
      </c>
      <c r="C32" s="166"/>
      <c r="D32" s="166"/>
      <c r="E32" s="166"/>
      <c r="F32" s="209">
        <f t="shared" si="0"/>
        <v>0</v>
      </c>
      <c r="H32" s="364"/>
    </row>
    <row r="33" spans="1:8" s="178" customFormat="1" ht="12" customHeight="1">
      <c r="A33" s="12" t="s">
        <v>467</v>
      </c>
      <c r="B33" s="180" t="s">
        <v>171</v>
      </c>
      <c r="C33" s="166"/>
      <c r="D33" s="166"/>
      <c r="E33" s="166"/>
      <c r="F33" s="209">
        <f t="shared" si="0"/>
        <v>0</v>
      </c>
      <c r="H33" s="364"/>
    </row>
    <row r="34" spans="1:8" s="178" customFormat="1" ht="12" customHeight="1" thickBot="1">
      <c r="A34" s="14" t="s">
        <v>468</v>
      </c>
      <c r="B34" s="181" t="s">
        <v>172</v>
      </c>
      <c r="C34" s="168">
        <v>1200</v>
      </c>
      <c r="D34" s="168">
        <v>1200</v>
      </c>
      <c r="E34" s="168"/>
      <c r="F34" s="209">
        <f t="shared" si="0"/>
        <v>1200</v>
      </c>
      <c r="H34" s="364"/>
    </row>
    <row r="35" spans="1:8" s="178" customFormat="1" ht="12" customHeight="1" thickBot="1">
      <c r="A35" s="18" t="s">
        <v>11</v>
      </c>
      <c r="B35" s="19" t="s">
        <v>329</v>
      </c>
      <c r="C35" s="165">
        <f>SUM(C36:C46)</f>
        <v>620</v>
      </c>
      <c r="D35" s="165">
        <f>SUM(D36:D46)</f>
        <v>6882</v>
      </c>
      <c r="E35" s="165">
        <f>SUM(E36:E46)</f>
        <v>0</v>
      </c>
      <c r="F35" s="100">
        <f>SUM(F36:F46)</f>
        <v>6882</v>
      </c>
      <c r="H35" s="364"/>
    </row>
    <row r="36" spans="1:8" s="178" customFormat="1" ht="12" customHeight="1">
      <c r="A36" s="13" t="s">
        <v>58</v>
      </c>
      <c r="B36" s="179" t="s">
        <v>175</v>
      </c>
      <c r="C36" s="167"/>
      <c r="D36" s="167"/>
      <c r="E36" s="167"/>
      <c r="F36" s="209">
        <f t="shared" si="0"/>
        <v>0</v>
      </c>
      <c r="H36" s="364"/>
    </row>
    <row r="37" spans="1:8" s="178" customFormat="1" ht="12" customHeight="1">
      <c r="A37" s="12" t="s">
        <v>59</v>
      </c>
      <c r="B37" s="180" t="s">
        <v>176</v>
      </c>
      <c r="C37" s="166">
        <v>250</v>
      </c>
      <c r="D37" s="166">
        <v>261</v>
      </c>
      <c r="E37" s="166"/>
      <c r="F37" s="209">
        <v>261</v>
      </c>
      <c r="H37" s="364"/>
    </row>
    <row r="38" spans="1:8" s="178" customFormat="1" ht="12" customHeight="1">
      <c r="A38" s="12" t="s">
        <v>60</v>
      </c>
      <c r="B38" s="180" t="s">
        <v>177</v>
      </c>
      <c r="C38" s="166"/>
      <c r="D38" s="166"/>
      <c r="E38" s="166"/>
      <c r="F38" s="209">
        <f t="shared" si="0"/>
        <v>0</v>
      </c>
      <c r="H38" s="364"/>
    </row>
    <row r="39" spans="1:8" s="178" customFormat="1" ht="12" customHeight="1">
      <c r="A39" s="12" t="s">
        <v>102</v>
      </c>
      <c r="B39" s="180" t="s">
        <v>178</v>
      </c>
      <c r="C39" s="166">
        <v>370</v>
      </c>
      <c r="D39" s="166">
        <v>370</v>
      </c>
      <c r="E39" s="166"/>
      <c r="F39" s="209">
        <f t="shared" si="0"/>
        <v>370</v>
      </c>
      <c r="H39" s="364"/>
    </row>
    <row r="40" spans="1:8" s="178" customFormat="1" ht="12" customHeight="1">
      <c r="A40" s="12" t="s">
        <v>103</v>
      </c>
      <c r="B40" s="180" t="s">
        <v>179</v>
      </c>
      <c r="C40" s="166"/>
      <c r="D40" s="166"/>
      <c r="E40" s="166"/>
      <c r="F40" s="209">
        <f t="shared" si="0"/>
        <v>0</v>
      </c>
      <c r="H40" s="364"/>
    </row>
    <row r="41" spans="1:8" s="178" customFormat="1" ht="12" customHeight="1">
      <c r="A41" s="12" t="s">
        <v>104</v>
      </c>
      <c r="B41" s="180" t="s">
        <v>180</v>
      </c>
      <c r="C41" s="166"/>
      <c r="D41" s="166"/>
      <c r="E41" s="166"/>
      <c r="F41" s="209">
        <f t="shared" si="0"/>
        <v>0</v>
      </c>
      <c r="H41" s="364"/>
    </row>
    <row r="42" spans="1:8" s="178" customFormat="1" ht="12" customHeight="1">
      <c r="A42" s="12" t="s">
        <v>105</v>
      </c>
      <c r="B42" s="180" t="s">
        <v>181</v>
      </c>
      <c r="C42" s="166"/>
      <c r="D42" s="166">
        <v>6251</v>
      </c>
      <c r="E42" s="166"/>
      <c r="F42" s="209">
        <f>D42+E42</f>
        <v>6251</v>
      </c>
      <c r="H42" s="364"/>
    </row>
    <row r="43" spans="1:8" s="178" customFormat="1" ht="12" customHeight="1">
      <c r="A43" s="12" t="s">
        <v>106</v>
      </c>
      <c r="B43" s="180" t="s">
        <v>182</v>
      </c>
      <c r="C43" s="166"/>
      <c r="D43" s="166"/>
      <c r="E43" s="166"/>
      <c r="F43" s="209">
        <f t="shared" si="0"/>
        <v>0</v>
      </c>
      <c r="H43" s="364"/>
    </row>
    <row r="44" spans="1:8" s="178" customFormat="1" ht="12" customHeight="1">
      <c r="A44" s="12" t="s">
        <v>173</v>
      </c>
      <c r="B44" s="180" t="s">
        <v>183</v>
      </c>
      <c r="C44" s="169"/>
      <c r="D44" s="169"/>
      <c r="E44" s="169"/>
      <c r="F44" s="209">
        <f t="shared" si="0"/>
        <v>0</v>
      </c>
      <c r="H44" s="364"/>
    </row>
    <row r="45" spans="1:8" s="178" customFormat="1" ht="12" customHeight="1">
      <c r="A45" s="14" t="s">
        <v>174</v>
      </c>
      <c r="B45" s="181" t="s">
        <v>331</v>
      </c>
      <c r="C45" s="170"/>
      <c r="D45" s="170"/>
      <c r="E45" s="170"/>
      <c r="F45" s="209">
        <f t="shared" si="0"/>
        <v>0</v>
      </c>
      <c r="H45" s="364"/>
    </row>
    <row r="46" spans="1:8" s="178" customFormat="1" ht="12" customHeight="1" thickBot="1">
      <c r="A46" s="14" t="s">
        <v>330</v>
      </c>
      <c r="B46" s="103" t="s">
        <v>184</v>
      </c>
      <c r="C46" s="170"/>
      <c r="D46" s="170"/>
      <c r="E46" s="170"/>
      <c r="F46" s="209">
        <f t="shared" si="0"/>
        <v>0</v>
      </c>
      <c r="H46" s="364"/>
    </row>
    <row r="47" spans="1:8" s="178" customFormat="1" ht="12" customHeight="1" thickBot="1">
      <c r="A47" s="18" t="s">
        <v>12</v>
      </c>
      <c r="B47" s="19" t="s">
        <v>185</v>
      </c>
      <c r="C47" s="165">
        <f>SUM(C48:C52)</f>
        <v>0</v>
      </c>
      <c r="D47" s="165">
        <f>SUM(D48:D52)</f>
        <v>500</v>
      </c>
      <c r="E47" s="165">
        <f>SUM(E48:E52)</f>
        <v>0</v>
      </c>
      <c r="F47" s="100">
        <f>SUM(F48:F52)</f>
        <v>500</v>
      </c>
      <c r="H47" s="364"/>
    </row>
    <row r="48" spans="1:8" s="178" customFormat="1" ht="12" customHeight="1">
      <c r="A48" s="13" t="s">
        <v>61</v>
      </c>
      <c r="B48" s="179" t="s">
        <v>189</v>
      </c>
      <c r="C48" s="221"/>
      <c r="D48" s="221"/>
      <c r="E48" s="221"/>
      <c r="F48" s="303">
        <f t="shared" si="0"/>
        <v>0</v>
      </c>
      <c r="H48" s="364"/>
    </row>
    <row r="49" spans="1:8" s="178" customFormat="1" ht="12" customHeight="1">
      <c r="A49" s="12" t="s">
        <v>62</v>
      </c>
      <c r="B49" s="180" t="s">
        <v>190</v>
      </c>
      <c r="C49" s="169"/>
      <c r="D49" s="169">
        <v>500</v>
      </c>
      <c r="E49" s="169"/>
      <c r="F49" s="303">
        <v>500</v>
      </c>
      <c r="H49" s="364"/>
    </row>
    <row r="50" spans="1:8" s="178" customFormat="1" ht="12" customHeight="1">
      <c r="A50" s="12" t="s">
        <v>186</v>
      </c>
      <c r="B50" s="180" t="s">
        <v>191</v>
      </c>
      <c r="C50" s="169"/>
      <c r="D50" s="169"/>
      <c r="E50" s="169"/>
      <c r="F50" s="303">
        <f t="shared" si="0"/>
        <v>0</v>
      </c>
      <c r="H50" s="364"/>
    </row>
    <row r="51" spans="1:8" s="178" customFormat="1" ht="12" customHeight="1">
      <c r="A51" s="12" t="s">
        <v>187</v>
      </c>
      <c r="B51" s="180" t="s">
        <v>192</v>
      </c>
      <c r="C51" s="169"/>
      <c r="D51" s="169"/>
      <c r="E51" s="169"/>
      <c r="F51" s="303">
        <f t="shared" si="0"/>
        <v>0</v>
      </c>
      <c r="H51" s="364"/>
    </row>
    <row r="52" spans="1:8" s="178" customFormat="1" ht="12" customHeight="1" thickBot="1">
      <c r="A52" s="14" t="s">
        <v>188</v>
      </c>
      <c r="B52" s="103" t="s">
        <v>193</v>
      </c>
      <c r="C52" s="170"/>
      <c r="D52" s="170"/>
      <c r="E52" s="170"/>
      <c r="F52" s="303">
        <f t="shared" si="0"/>
        <v>0</v>
      </c>
      <c r="H52" s="364"/>
    </row>
    <row r="53" spans="1:8" s="178" customFormat="1" ht="12" customHeight="1" thickBot="1">
      <c r="A53" s="18" t="s">
        <v>107</v>
      </c>
      <c r="B53" s="19" t="s">
        <v>194</v>
      </c>
      <c r="C53" s="165">
        <f>SUM(C54:C56)</f>
        <v>7700</v>
      </c>
      <c r="D53" s="165">
        <f>SUM(D54:D56)</f>
        <v>7700</v>
      </c>
      <c r="E53" s="165">
        <f>SUM(E54:E56)</f>
        <v>0</v>
      </c>
      <c r="F53" s="100">
        <f>SUM(F54:F56)</f>
        <v>7700</v>
      </c>
      <c r="H53" s="364"/>
    </row>
    <row r="54" spans="1:8" s="178" customFormat="1" ht="12" customHeight="1">
      <c r="A54" s="13" t="s">
        <v>63</v>
      </c>
      <c r="B54" s="179" t="s">
        <v>195</v>
      </c>
      <c r="C54" s="167"/>
      <c r="D54" s="167"/>
      <c r="E54" s="167"/>
      <c r="F54" s="209">
        <f t="shared" si="0"/>
        <v>0</v>
      </c>
      <c r="H54" s="364"/>
    </row>
    <row r="55" spans="1:8" s="178" customFormat="1" ht="12" customHeight="1">
      <c r="A55" s="12" t="s">
        <v>64</v>
      </c>
      <c r="B55" s="180" t="s">
        <v>324</v>
      </c>
      <c r="C55" s="166"/>
      <c r="D55" s="166"/>
      <c r="E55" s="166"/>
      <c r="F55" s="209">
        <f t="shared" si="0"/>
        <v>0</v>
      </c>
      <c r="H55" s="364"/>
    </row>
    <row r="56" spans="1:8" s="178" customFormat="1" ht="12" customHeight="1">
      <c r="A56" s="12" t="s">
        <v>198</v>
      </c>
      <c r="B56" s="180" t="s">
        <v>196</v>
      </c>
      <c r="C56" s="166">
        <v>7700</v>
      </c>
      <c r="D56" s="166">
        <v>7700</v>
      </c>
      <c r="E56" s="166"/>
      <c r="F56" s="209">
        <f t="shared" si="0"/>
        <v>7700</v>
      </c>
      <c r="H56" s="364"/>
    </row>
    <row r="57" spans="1:8" s="178" customFormat="1" ht="12" customHeight="1" thickBot="1">
      <c r="A57" s="14" t="s">
        <v>199</v>
      </c>
      <c r="B57" s="103" t="s">
        <v>197</v>
      </c>
      <c r="C57" s="168">
        <v>7700</v>
      </c>
      <c r="D57" s="168">
        <v>7700</v>
      </c>
      <c r="E57" s="168"/>
      <c r="F57" s="209">
        <f t="shared" si="0"/>
        <v>7700</v>
      </c>
      <c r="H57" s="364"/>
    </row>
    <row r="58" spans="1:8" s="178" customFormat="1" ht="12" customHeight="1" thickBot="1">
      <c r="A58" s="18" t="s">
        <v>14</v>
      </c>
      <c r="B58" s="101" t="s">
        <v>200</v>
      </c>
      <c r="C58" s="165">
        <f>SUM(C59:C61)</f>
        <v>1800</v>
      </c>
      <c r="D58" s="165">
        <f>SUM(D59:D61)</f>
        <v>1800</v>
      </c>
      <c r="E58" s="165">
        <f>SUM(E59:E61)</f>
        <v>0</v>
      </c>
      <c r="F58" s="100">
        <f>SUM(F59:F61)</f>
        <v>1800</v>
      </c>
      <c r="H58" s="364"/>
    </row>
    <row r="59" spans="1:8" s="178" customFormat="1" ht="12" customHeight="1">
      <c r="A59" s="13" t="s">
        <v>108</v>
      </c>
      <c r="B59" s="179" t="s">
        <v>202</v>
      </c>
      <c r="C59" s="169"/>
      <c r="D59" s="169"/>
      <c r="E59" s="169"/>
      <c r="F59" s="302">
        <f t="shared" si="0"/>
        <v>0</v>
      </c>
      <c r="H59" s="364"/>
    </row>
    <row r="60" spans="1:8" s="178" customFormat="1" ht="12" customHeight="1">
      <c r="A60" s="12" t="s">
        <v>109</v>
      </c>
      <c r="B60" s="180" t="s">
        <v>325</v>
      </c>
      <c r="C60" s="169"/>
      <c r="D60" s="169"/>
      <c r="E60" s="169"/>
      <c r="F60" s="302">
        <f t="shared" si="0"/>
        <v>0</v>
      </c>
      <c r="H60" s="364"/>
    </row>
    <row r="61" spans="1:8" s="178" customFormat="1" ht="12" customHeight="1">
      <c r="A61" s="12" t="s">
        <v>131</v>
      </c>
      <c r="B61" s="180" t="s">
        <v>203</v>
      </c>
      <c r="C61" s="169">
        <v>1800</v>
      </c>
      <c r="D61" s="169">
        <v>1800</v>
      </c>
      <c r="E61" s="169"/>
      <c r="F61" s="302">
        <f t="shared" si="0"/>
        <v>1800</v>
      </c>
      <c r="H61" s="364"/>
    </row>
    <row r="62" spans="1:8" s="178" customFormat="1" ht="12" customHeight="1" thickBot="1">
      <c r="A62" s="14" t="s">
        <v>201</v>
      </c>
      <c r="B62" s="103" t="s">
        <v>204</v>
      </c>
      <c r="C62" s="169"/>
      <c r="D62" s="169"/>
      <c r="E62" s="169"/>
      <c r="F62" s="302">
        <f t="shared" si="0"/>
        <v>0</v>
      </c>
      <c r="H62" s="364"/>
    </row>
    <row r="63" spans="1:8" s="178" customFormat="1" ht="12" customHeight="1" thickBot="1">
      <c r="A63" s="232" t="s">
        <v>371</v>
      </c>
      <c r="B63" s="19" t="s">
        <v>205</v>
      </c>
      <c r="C63" s="171">
        <f>+C6+C13+C20+C27+C35+C47+C53+C58</f>
        <v>339378</v>
      </c>
      <c r="D63" s="171">
        <f>+D6+D13+D20+D27+D35+D47+D53+D58</f>
        <v>346240</v>
      </c>
      <c r="E63" s="171">
        <f>+E6+E13+E20+E27+E35+E47+E53+E58</f>
        <v>-11268</v>
      </c>
      <c r="F63" s="208">
        <f>+F6+F13+F20+F27+F35+F47+F53+F58</f>
        <v>334972</v>
      </c>
      <c r="H63" s="364"/>
    </row>
    <row r="64" spans="1:8" s="178" customFormat="1" ht="12" customHeight="1" thickBot="1">
      <c r="A64" s="222" t="s">
        <v>206</v>
      </c>
      <c r="B64" s="101" t="s">
        <v>207</v>
      </c>
      <c r="C64" s="165">
        <f>SUM(C65:C67)</f>
        <v>0</v>
      </c>
      <c r="D64" s="165">
        <f>SUM(D65:D67)</f>
        <v>0</v>
      </c>
      <c r="E64" s="165">
        <f>SUM(E65:E67)</f>
        <v>0</v>
      </c>
      <c r="F64" s="100">
        <f>SUM(F65:F67)</f>
        <v>0</v>
      </c>
      <c r="H64" s="364"/>
    </row>
    <row r="65" spans="1:8" s="178" customFormat="1" ht="12" customHeight="1">
      <c r="A65" s="13" t="s">
        <v>238</v>
      </c>
      <c r="B65" s="179" t="s">
        <v>208</v>
      </c>
      <c r="C65" s="169"/>
      <c r="D65" s="169"/>
      <c r="E65" s="169"/>
      <c r="F65" s="302">
        <f aca="true" t="shared" si="1" ref="F65:F86">C65+E65</f>
        <v>0</v>
      </c>
      <c r="H65" s="364"/>
    </row>
    <row r="66" spans="1:8" s="178" customFormat="1" ht="12" customHeight="1">
      <c r="A66" s="12" t="s">
        <v>247</v>
      </c>
      <c r="B66" s="180" t="s">
        <v>209</v>
      </c>
      <c r="C66" s="169"/>
      <c r="D66" s="169"/>
      <c r="E66" s="169"/>
      <c r="F66" s="302">
        <f t="shared" si="1"/>
        <v>0</v>
      </c>
      <c r="H66" s="364"/>
    </row>
    <row r="67" spans="1:8" s="178" customFormat="1" ht="12" customHeight="1" thickBot="1">
      <c r="A67" s="14" t="s">
        <v>248</v>
      </c>
      <c r="B67" s="228" t="s">
        <v>356</v>
      </c>
      <c r="C67" s="169"/>
      <c r="D67" s="169"/>
      <c r="E67" s="169"/>
      <c r="F67" s="302">
        <f t="shared" si="1"/>
        <v>0</v>
      </c>
      <c r="H67" s="364"/>
    </row>
    <row r="68" spans="1:8" s="178" customFormat="1" ht="12" customHeight="1" thickBot="1">
      <c r="A68" s="222" t="s">
        <v>211</v>
      </c>
      <c r="B68" s="101" t="s">
        <v>212</v>
      </c>
      <c r="C68" s="165">
        <f>SUM(C69:C72)</f>
        <v>0</v>
      </c>
      <c r="D68" s="165">
        <f>SUM(D69:D72)</f>
        <v>0</v>
      </c>
      <c r="E68" s="165">
        <f>SUM(E69:E72)</f>
        <v>0</v>
      </c>
      <c r="F68" s="100">
        <f>SUM(F69:F72)</f>
        <v>0</v>
      </c>
      <c r="H68" s="364"/>
    </row>
    <row r="69" spans="1:8" s="178" customFormat="1" ht="12" customHeight="1">
      <c r="A69" s="13" t="s">
        <v>86</v>
      </c>
      <c r="B69" s="179" t="s">
        <v>213</v>
      </c>
      <c r="C69" s="169"/>
      <c r="D69" s="169"/>
      <c r="E69" s="169"/>
      <c r="F69" s="302">
        <f t="shared" si="1"/>
        <v>0</v>
      </c>
      <c r="H69" s="364"/>
    </row>
    <row r="70" spans="1:8" s="178" customFormat="1" ht="12" customHeight="1">
      <c r="A70" s="12" t="s">
        <v>87</v>
      </c>
      <c r="B70" s="180" t="s">
        <v>214</v>
      </c>
      <c r="C70" s="169"/>
      <c r="D70" s="169"/>
      <c r="E70" s="169"/>
      <c r="F70" s="302">
        <f t="shared" si="1"/>
        <v>0</v>
      </c>
      <c r="H70" s="364"/>
    </row>
    <row r="71" spans="1:8" s="178" customFormat="1" ht="12" customHeight="1">
      <c r="A71" s="12" t="s">
        <v>239</v>
      </c>
      <c r="B71" s="180" t="s">
        <v>215</v>
      </c>
      <c r="C71" s="169"/>
      <c r="D71" s="169"/>
      <c r="E71" s="169"/>
      <c r="F71" s="302">
        <f t="shared" si="1"/>
        <v>0</v>
      </c>
      <c r="H71" s="364"/>
    </row>
    <row r="72" spans="1:8" s="178" customFormat="1" ht="12" customHeight="1" thickBot="1">
      <c r="A72" s="14" t="s">
        <v>240</v>
      </c>
      <c r="B72" s="103" t="s">
        <v>216</v>
      </c>
      <c r="C72" s="169"/>
      <c r="D72" s="169"/>
      <c r="E72" s="169"/>
      <c r="F72" s="302">
        <f t="shared" si="1"/>
        <v>0</v>
      </c>
      <c r="H72" s="364"/>
    </row>
    <row r="73" spans="1:8" s="178" customFormat="1" ht="12" customHeight="1" thickBot="1">
      <c r="A73" s="222" t="s">
        <v>217</v>
      </c>
      <c r="B73" s="101" t="s">
        <v>218</v>
      </c>
      <c r="C73" s="165">
        <f>SUM(C74:C75)</f>
        <v>151039</v>
      </c>
      <c r="D73" s="165">
        <f>SUM(D74:D75)</f>
        <v>195500</v>
      </c>
      <c r="E73" s="165">
        <f>SUM(E74:E75)</f>
        <v>0</v>
      </c>
      <c r="F73" s="100">
        <f>SUM(F74:F75)</f>
        <v>195500</v>
      </c>
      <c r="H73" s="364"/>
    </row>
    <row r="74" spans="1:8" s="178" customFormat="1" ht="12" customHeight="1">
      <c r="A74" s="13" t="s">
        <v>241</v>
      </c>
      <c r="B74" s="179" t="s">
        <v>219</v>
      </c>
      <c r="C74" s="169">
        <v>151039</v>
      </c>
      <c r="D74" s="169">
        <v>195500</v>
      </c>
      <c r="E74" s="169"/>
      <c r="F74" s="302">
        <f>D74+E74</f>
        <v>195500</v>
      </c>
      <c r="H74" s="364"/>
    </row>
    <row r="75" spans="1:8" s="178" customFormat="1" ht="12" customHeight="1" thickBot="1">
      <c r="A75" s="14" t="s">
        <v>242</v>
      </c>
      <c r="B75" s="103" t="s">
        <v>220</v>
      </c>
      <c r="C75" s="169"/>
      <c r="D75" s="169"/>
      <c r="E75" s="169"/>
      <c r="F75" s="302">
        <f t="shared" si="1"/>
        <v>0</v>
      </c>
      <c r="H75" s="364"/>
    </row>
    <row r="76" spans="1:8" s="178" customFormat="1" ht="12" customHeight="1" thickBot="1">
      <c r="A76" s="222" t="s">
        <v>221</v>
      </c>
      <c r="B76" s="101" t="s">
        <v>222</v>
      </c>
      <c r="C76" s="165">
        <f>SUM(C77:C79)</f>
        <v>0</v>
      </c>
      <c r="D76" s="165">
        <f>SUM(D77:D79)</f>
        <v>0</v>
      </c>
      <c r="E76" s="165">
        <f>SUM(E77:E79)</f>
        <v>0</v>
      </c>
      <c r="F76" s="100">
        <f>SUM(F77:F79)</f>
        <v>0</v>
      </c>
      <c r="H76" s="364"/>
    </row>
    <row r="77" spans="1:8" s="178" customFormat="1" ht="12" customHeight="1">
      <c r="A77" s="13" t="s">
        <v>243</v>
      </c>
      <c r="B77" s="179" t="s">
        <v>223</v>
      </c>
      <c r="C77" s="169"/>
      <c r="D77" s="169"/>
      <c r="E77" s="169"/>
      <c r="F77" s="302">
        <f t="shared" si="1"/>
        <v>0</v>
      </c>
      <c r="H77" s="364"/>
    </row>
    <row r="78" spans="1:8" s="178" customFormat="1" ht="12" customHeight="1">
      <c r="A78" s="12" t="s">
        <v>244</v>
      </c>
      <c r="B78" s="180" t="s">
        <v>224</v>
      </c>
      <c r="C78" s="169"/>
      <c r="D78" s="169"/>
      <c r="E78" s="169"/>
      <c r="F78" s="302">
        <f t="shared" si="1"/>
        <v>0</v>
      </c>
      <c r="H78" s="364"/>
    </row>
    <row r="79" spans="1:8" s="178" customFormat="1" ht="12" customHeight="1" thickBot="1">
      <c r="A79" s="14" t="s">
        <v>245</v>
      </c>
      <c r="B79" s="103" t="s">
        <v>225</v>
      </c>
      <c r="C79" s="169"/>
      <c r="D79" s="169"/>
      <c r="E79" s="169"/>
      <c r="F79" s="302">
        <f t="shared" si="1"/>
        <v>0</v>
      </c>
      <c r="H79" s="364"/>
    </row>
    <row r="80" spans="1:8" s="178" customFormat="1" ht="12" customHeight="1" thickBot="1">
      <c r="A80" s="222" t="s">
        <v>226</v>
      </c>
      <c r="B80" s="101" t="s">
        <v>246</v>
      </c>
      <c r="C80" s="165">
        <f>SUM(C81:C84)</f>
        <v>0</v>
      </c>
      <c r="D80" s="165">
        <f>SUM(D81:D84)</f>
        <v>0</v>
      </c>
      <c r="E80" s="165">
        <f>SUM(E81:E84)</f>
        <v>0</v>
      </c>
      <c r="F80" s="100">
        <f>SUM(F81:F84)</f>
        <v>0</v>
      </c>
      <c r="H80" s="364"/>
    </row>
    <row r="81" spans="1:8" s="178" customFormat="1" ht="12" customHeight="1">
      <c r="A81" s="183" t="s">
        <v>227</v>
      </c>
      <c r="B81" s="179" t="s">
        <v>228</v>
      </c>
      <c r="C81" s="169"/>
      <c r="D81" s="169"/>
      <c r="E81" s="169"/>
      <c r="F81" s="302">
        <f t="shared" si="1"/>
        <v>0</v>
      </c>
      <c r="H81" s="364"/>
    </row>
    <row r="82" spans="1:8" s="178" customFormat="1" ht="12" customHeight="1">
      <c r="A82" s="184" t="s">
        <v>229</v>
      </c>
      <c r="B82" s="180" t="s">
        <v>230</v>
      </c>
      <c r="C82" s="169"/>
      <c r="D82" s="169"/>
      <c r="E82" s="169"/>
      <c r="F82" s="302">
        <f t="shared" si="1"/>
        <v>0</v>
      </c>
      <c r="H82" s="364"/>
    </row>
    <row r="83" spans="1:8" s="178" customFormat="1" ht="12" customHeight="1">
      <c r="A83" s="184" t="s">
        <v>231</v>
      </c>
      <c r="B83" s="180" t="s">
        <v>232</v>
      </c>
      <c r="C83" s="169"/>
      <c r="D83" s="169"/>
      <c r="E83" s="169"/>
      <c r="F83" s="302">
        <f t="shared" si="1"/>
        <v>0</v>
      </c>
      <c r="H83" s="364"/>
    </row>
    <row r="84" spans="1:8" s="178" customFormat="1" ht="12" customHeight="1" thickBot="1">
      <c r="A84" s="185" t="s">
        <v>233</v>
      </c>
      <c r="B84" s="103" t="s">
        <v>234</v>
      </c>
      <c r="C84" s="169"/>
      <c r="D84" s="169"/>
      <c r="E84" s="169"/>
      <c r="F84" s="302">
        <f t="shared" si="1"/>
        <v>0</v>
      </c>
      <c r="H84" s="364"/>
    </row>
    <row r="85" spans="1:8" s="178" customFormat="1" ht="12" customHeight="1" thickBot="1">
      <c r="A85" s="222" t="s">
        <v>235</v>
      </c>
      <c r="B85" s="101" t="s">
        <v>370</v>
      </c>
      <c r="C85" s="224"/>
      <c r="D85" s="224"/>
      <c r="E85" s="224"/>
      <c r="F85" s="100">
        <f t="shared" si="1"/>
        <v>0</v>
      </c>
      <c r="H85" s="364"/>
    </row>
    <row r="86" spans="1:8" s="178" customFormat="1" ht="13.5" customHeight="1" thickBot="1">
      <c r="A86" s="222" t="s">
        <v>237</v>
      </c>
      <c r="B86" s="101" t="s">
        <v>236</v>
      </c>
      <c r="C86" s="224"/>
      <c r="D86" s="224"/>
      <c r="E86" s="224"/>
      <c r="F86" s="100">
        <f t="shared" si="1"/>
        <v>0</v>
      </c>
      <c r="H86" s="364"/>
    </row>
    <row r="87" spans="1:8" s="178" customFormat="1" ht="15.75" customHeight="1" thickBot="1">
      <c r="A87" s="222" t="s">
        <v>249</v>
      </c>
      <c r="B87" s="186" t="s">
        <v>373</v>
      </c>
      <c r="C87" s="171">
        <f>+C64+C68+C73+C76+C80+C86+C85</f>
        <v>151039</v>
      </c>
      <c r="D87" s="171">
        <f>+D64+D68+D73+D76+D80+D86+D85</f>
        <v>195500</v>
      </c>
      <c r="E87" s="171">
        <f>+E64+E68+E73+E76+E80+E86+E85</f>
        <v>0</v>
      </c>
      <c r="F87" s="208">
        <f>+F64+F68+F73+F76+F80+F86+F85</f>
        <v>195500</v>
      </c>
      <c r="H87" s="364"/>
    </row>
    <row r="88" spans="1:8" s="178" customFormat="1" ht="25.5" customHeight="1" thickBot="1">
      <c r="A88" s="223" t="s">
        <v>372</v>
      </c>
      <c r="B88" s="187" t="s">
        <v>374</v>
      </c>
      <c r="C88" s="171">
        <f>+C63+C87</f>
        <v>490417</v>
      </c>
      <c r="D88" s="171">
        <f>+D63+D87</f>
        <v>541740</v>
      </c>
      <c r="E88" s="171">
        <f>+E63+E87</f>
        <v>-11268</v>
      </c>
      <c r="F88" s="208">
        <f>+F63+F87</f>
        <v>530472</v>
      </c>
      <c r="H88" s="364"/>
    </row>
    <row r="89" spans="1:6" ht="16.5" customHeight="1">
      <c r="A89" s="412" t="s">
        <v>35</v>
      </c>
      <c r="B89" s="412"/>
      <c r="C89" s="412"/>
      <c r="D89" s="412"/>
      <c r="E89" s="412"/>
      <c r="F89" s="412"/>
    </row>
    <row r="90" spans="1:8" s="188" customFormat="1" ht="16.5" customHeight="1" thickBot="1">
      <c r="A90" s="414" t="s">
        <v>89</v>
      </c>
      <c r="B90" s="414"/>
      <c r="C90" s="63"/>
      <c r="D90" s="339"/>
      <c r="F90" s="63" t="s">
        <v>130</v>
      </c>
      <c r="H90" s="365"/>
    </row>
    <row r="91" spans="1:6" ht="15.75">
      <c r="A91" s="415" t="s">
        <v>53</v>
      </c>
      <c r="B91" s="417" t="s">
        <v>416</v>
      </c>
      <c r="C91" s="408" t="str">
        <f>+CONCATENATE(LEFT(ÖSSZEFÜGGÉSEK!A6,4),". évi")</f>
        <v>2016. évi</v>
      </c>
      <c r="D91" s="408"/>
      <c r="E91" s="409"/>
      <c r="F91" s="410"/>
    </row>
    <row r="92" spans="1:6" ht="24.75" thickBot="1">
      <c r="A92" s="416"/>
      <c r="B92" s="418"/>
      <c r="C92" s="248" t="s">
        <v>415</v>
      </c>
      <c r="D92" s="248" t="s">
        <v>531</v>
      </c>
      <c r="E92" s="246" t="s">
        <v>547</v>
      </c>
      <c r="F92" s="247" t="str">
        <f>+CONCATENATE(LEFT(ÖSSZEFÜGGÉSEK!A94,4),"2016. évi 3.",CHAR(10),"Módosítás utáni")</f>
        <v>2016. évi 3.
Módosítás utáni</v>
      </c>
    </row>
    <row r="93" spans="1:8" s="177" customFormat="1" ht="12" customHeight="1" thickBot="1">
      <c r="A93" s="24" t="s">
        <v>382</v>
      </c>
      <c r="B93" s="25" t="s">
        <v>383</v>
      </c>
      <c r="C93" s="174" t="s">
        <v>384</v>
      </c>
      <c r="D93" s="174" t="s">
        <v>386</v>
      </c>
      <c r="E93" s="174" t="s">
        <v>385</v>
      </c>
      <c r="F93" s="331" t="s">
        <v>530</v>
      </c>
      <c r="H93" s="364"/>
    </row>
    <row r="94" spans="1:6" ht="12" customHeight="1" thickBot="1">
      <c r="A94" s="20" t="s">
        <v>7</v>
      </c>
      <c r="B94" s="23" t="s">
        <v>332</v>
      </c>
      <c r="C94" s="164">
        <f>C95+C96+C97+C98+C99+C112</f>
        <v>117139</v>
      </c>
      <c r="D94" s="164">
        <f>D95+D96+D97+D98+D99+D112</f>
        <v>121116</v>
      </c>
      <c r="E94" s="164">
        <f>E95+E96+E97+E98+E99+E112</f>
        <v>2792</v>
      </c>
      <c r="F94" s="235">
        <f>F95+F96+F97+F98+F99+F112</f>
        <v>123908</v>
      </c>
    </row>
    <row r="95" spans="1:6" ht="12" customHeight="1">
      <c r="A95" s="15" t="s">
        <v>65</v>
      </c>
      <c r="B95" s="8" t="s">
        <v>36</v>
      </c>
      <c r="C95" s="239">
        <v>5060</v>
      </c>
      <c r="D95" s="239">
        <v>5060</v>
      </c>
      <c r="E95" s="239"/>
      <c r="F95" s="304">
        <f>D95+E95</f>
        <v>5060</v>
      </c>
    </row>
    <row r="96" spans="1:6" ht="12" customHeight="1">
      <c r="A96" s="12" t="s">
        <v>66</v>
      </c>
      <c r="B96" s="6" t="s">
        <v>110</v>
      </c>
      <c r="C96" s="166">
        <v>1068</v>
      </c>
      <c r="D96" s="166">
        <v>1068</v>
      </c>
      <c r="E96" s="166"/>
      <c r="F96" s="300">
        <f>D96+E96</f>
        <v>1068</v>
      </c>
    </row>
    <row r="97" spans="1:8" ht="12" customHeight="1">
      <c r="A97" s="12" t="s">
        <v>67</v>
      </c>
      <c r="B97" s="6" t="s">
        <v>84</v>
      </c>
      <c r="C97" s="168">
        <v>11698</v>
      </c>
      <c r="D97" s="168">
        <v>24215</v>
      </c>
      <c r="E97" s="363"/>
      <c r="F97" s="300">
        <f aca="true" t="shared" si="2" ref="F97:F113">D97+E97</f>
        <v>24215</v>
      </c>
      <c r="H97" s="364">
        <v>3084</v>
      </c>
    </row>
    <row r="98" spans="1:6" ht="12" customHeight="1">
      <c r="A98" s="12" t="s">
        <v>68</v>
      </c>
      <c r="B98" s="9" t="s">
        <v>111</v>
      </c>
      <c r="C98" s="168">
        <v>9430</v>
      </c>
      <c r="D98" s="168">
        <v>7830</v>
      </c>
      <c r="E98" s="168"/>
      <c r="F98" s="300">
        <f t="shared" si="2"/>
        <v>7830</v>
      </c>
    </row>
    <row r="99" spans="1:6" ht="12" customHeight="1">
      <c r="A99" s="12" t="s">
        <v>76</v>
      </c>
      <c r="B99" s="17" t="s">
        <v>112</v>
      </c>
      <c r="C99" s="168">
        <v>30639</v>
      </c>
      <c r="D99" s="168">
        <v>33389</v>
      </c>
      <c r="E99" s="168"/>
      <c r="F99" s="300">
        <f t="shared" si="2"/>
        <v>33389</v>
      </c>
    </row>
    <row r="100" spans="1:6" ht="12" customHeight="1">
      <c r="A100" s="12" t="s">
        <v>69</v>
      </c>
      <c r="B100" s="6" t="s">
        <v>337</v>
      </c>
      <c r="C100" s="168"/>
      <c r="D100" s="168"/>
      <c r="E100" s="168"/>
      <c r="F100" s="300">
        <f t="shared" si="2"/>
        <v>0</v>
      </c>
    </row>
    <row r="101" spans="1:6" ht="12" customHeight="1">
      <c r="A101" s="12" t="s">
        <v>70</v>
      </c>
      <c r="B101" s="67" t="s">
        <v>336</v>
      </c>
      <c r="C101" s="168"/>
      <c r="D101" s="168"/>
      <c r="E101" s="168"/>
      <c r="F101" s="300">
        <f t="shared" si="2"/>
        <v>0</v>
      </c>
    </row>
    <row r="102" spans="1:6" ht="12" customHeight="1">
      <c r="A102" s="12" t="s">
        <v>77</v>
      </c>
      <c r="B102" s="67" t="s">
        <v>335</v>
      </c>
      <c r="C102" s="168"/>
      <c r="D102" s="168"/>
      <c r="E102" s="168"/>
      <c r="F102" s="300">
        <f t="shared" si="2"/>
        <v>0</v>
      </c>
    </row>
    <row r="103" spans="1:6" ht="12" customHeight="1">
      <c r="A103" s="12" t="s">
        <v>78</v>
      </c>
      <c r="B103" s="65" t="s">
        <v>252</v>
      </c>
      <c r="C103" s="168"/>
      <c r="D103" s="168"/>
      <c r="E103" s="168"/>
      <c r="F103" s="300">
        <f t="shared" si="2"/>
        <v>0</v>
      </c>
    </row>
    <row r="104" spans="1:6" ht="12" customHeight="1">
      <c r="A104" s="12" t="s">
        <v>79</v>
      </c>
      <c r="B104" s="66" t="s">
        <v>253</v>
      </c>
      <c r="C104" s="168"/>
      <c r="D104" s="168"/>
      <c r="E104" s="168"/>
      <c r="F104" s="300">
        <f t="shared" si="2"/>
        <v>0</v>
      </c>
    </row>
    <row r="105" spans="1:6" ht="12" customHeight="1">
      <c r="A105" s="12" t="s">
        <v>80</v>
      </c>
      <c r="B105" s="66" t="s">
        <v>254</v>
      </c>
      <c r="C105" s="168"/>
      <c r="D105" s="168"/>
      <c r="E105" s="168"/>
      <c r="F105" s="300">
        <f t="shared" si="2"/>
        <v>0</v>
      </c>
    </row>
    <row r="106" spans="1:6" ht="12" customHeight="1">
      <c r="A106" s="12" t="s">
        <v>82</v>
      </c>
      <c r="B106" s="65" t="s">
        <v>255</v>
      </c>
      <c r="C106" s="168">
        <v>17239</v>
      </c>
      <c r="D106" s="168">
        <v>18839</v>
      </c>
      <c r="E106" s="168"/>
      <c r="F106" s="300">
        <f t="shared" si="2"/>
        <v>18839</v>
      </c>
    </row>
    <row r="107" spans="1:6" ht="12" customHeight="1">
      <c r="A107" s="12" t="s">
        <v>113</v>
      </c>
      <c r="B107" s="65" t="s">
        <v>256</v>
      </c>
      <c r="C107" s="168"/>
      <c r="D107" s="168"/>
      <c r="E107" s="168"/>
      <c r="F107" s="300">
        <f t="shared" si="2"/>
        <v>0</v>
      </c>
    </row>
    <row r="108" spans="1:6" ht="12" customHeight="1">
      <c r="A108" s="12" t="s">
        <v>250</v>
      </c>
      <c r="B108" s="66" t="s">
        <v>257</v>
      </c>
      <c r="C108" s="168"/>
      <c r="D108" s="168"/>
      <c r="E108" s="168"/>
      <c r="F108" s="300">
        <f t="shared" si="2"/>
        <v>0</v>
      </c>
    </row>
    <row r="109" spans="1:6" ht="12" customHeight="1">
      <c r="A109" s="11" t="s">
        <v>251</v>
      </c>
      <c r="B109" s="67" t="s">
        <v>258</v>
      </c>
      <c r="C109" s="168"/>
      <c r="D109" s="168"/>
      <c r="E109" s="168"/>
      <c r="F109" s="300">
        <f t="shared" si="2"/>
        <v>0</v>
      </c>
    </row>
    <row r="110" spans="1:6" ht="12" customHeight="1">
      <c r="A110" s="12" t="s">
        <v>333</v>
      </c>
      <c r="B110" s="67" t="s">
        <v>259</v>
      </c>
      <c r="C110" s="168"/>
      <c r="D110" s="168"/>
      <c r="E110" s="168"/>
      <c r="F110" s="300">
        <f t="shared" si="2"/>
        <v>0</v>
      </c>
    </row>
    <row r="111" spans="1:6" ht="12" customHeight="1">
      <c r="A111" s="14" t="s">
        <v>334</v>
      </c>
      <c r="B111" s="67" t="s">
        <v>260</v>
      </c>
      <c r="C111" s="168">
        <v>13400</v>
      </c>
      <c r="D111" s="168">
        <v>14550</v>
      </c>
      <c r="E111" s="168"/>
      <c r="F111" s="300">
        <f t="shared" si="2"/>
        <v>14550</v>
      </c>
    </row>
    <row r="112" spans="1:6" ht="12" customHeight="1">
      <c r="A112" s="12" t="s">
        <v>338</v>
      </c>
      <c r="B112" s="9" t="s">
        <v>37</v>
      </c>
      <c r="C112" s="166">
        <v>59244</v>
      </c>
      <c r="D112" s="166">
        <v>49554</v>
      </c>
      <c r="E112" s="361">
        <f>E113+E114</f>
        <v>2792</v>
      </c>
      <c r="F112" s="300">
        <f t="shared" si="2"/>
        <v>52346</v>
      </c>
    </row>
    <row r="113" spans="1:6" ht="12" customHeight="1">
      <c r="A113" s="12" t="s">
        <v>339</v>
      </c>
      <c r="B113" s="6" t="s">
        <v>341</v>
      </c>
      <c r="C113" s="166">
        <v>20817</v>
      </c>
      <c r="D113" s="166">
        <v>46013</v>
      </c>
      <c r="E113" s="361">
        <v>11547</v>
      </c>
      <c r="F113" s="300">
        <f t="shared" si="2"/>
        <v>57560</v>
      </c>
    </row>
    <row r="114" spans="1:6" ht="12" customHeight="1" thickBot="1">
      <c r="A114" s="16" t="s">
        <v>340</v>
      </c>
      <c r="B114" s="231" t="s">
        <v>342</v>
      </c>
      <c r="C114" s="240">
        <v>38427</v>
      </c>
      <c r="D114" s="240">
        <v>38989</v>
      </c>
      <c r="E114" s="362">
        <v>-8755</v>
      </c>
      <c r="F114" s="305">
        <f>D114+E114</f>
        <v>30234</v>
      </c>
    </row>
    <row r="115" spans="1:6" ht="12" customHeight="1" thickBot="1">
      <c r="A115" s="229" t="s">
        <v>8</v>
      </c>
      <c r="B115" s="230" t="s">
        <v>261</v>
      </c>
      <c r="C115" s="241">
        <f>+C116+C118+C120</f>
        <v>6170</v>
      </c>
      <c r="D115" s="241">
        <f>+D116+D118+D120</f>
        <v>11020</v>
      </c>
      <c r="E115" s="165">
        <f>+E116+E118+E120</f>
        <v>0</v>
      </c>
      <c r="F115" s="236">
        <f>+F116+F118+F120</f>
        <v>11020</v>
      </c>
    </row>
    <row r="116" spans="1:6" ht="12" customHeight="1">
      <c r="A116" s="13" t="s">
        <v>71</v>
      </c>
      <c r="B116" s="6" t="s">
        <v>129</v>
      </c>
      <c r="C116" s="167">
        <v>250</v>
      </c>
      <c r="D116" s="167">
        <v>750</v>
      </c>
      <c r="E116" s="251"/>
      <c r="F116" s="209">
        <f>D116+E116</f>
        <v>750</v>
      </c>
    </row>
    <row r="117" spans="1:6" ht="12" customHeight="1">
      <c r="A117" s="13" t="s">
        <v>72</v>
      </c>
      <c r="B117" s="10" t="s">
        <v>265</v>
      </c>
      <c r="C117" s="167"/>
      <c r="D117" s="167"/>
      <c r="E117" s="251"/>
      <c r="F117" s="209">
        <f>D117+E117</f>
        <v>0</v>
      </c>
    </row>
    <row r="118" spans="1:6" ht="12" customHeight="1">
      <c r="A118" s="13" t="s">
        <v>73</v>
      </c>
      <c r="B118" s="10" t="s">
        <v>114</v>
      </c>
      <c r="C118" s="166">
        <v>1996</v>
      </c>
      <c r="D118" s="166">
        <v>1996</v>
      </c>
      <c r="E118" s="252"/>
      <c r="F118" s="209">
        <f aca="true" t="shared" si="3" ref="F118:F127">D118+E118</f>
        <v>1996</v>
      </c>
    </row>
    <row r="119" spans="1:6" ht="12" customHeight="1">
      <c r="A119" s="13" t="s">
        <v>74</v>
      </c>
      <c r="B119" s="10" t="s">
        <v>266</v>
      </c>
      <c r="C119" s="166"/>
      <c r="D119" s="166"/>
      <c r="E119" s="252"/>
      <c r="F119" s="209">
        <f t="shared" si="3"/>
        <v>0</v>
      </c>
    </row>
    <row r="120" spans="1:6" ht="12" customHeight="1">
      <c r="A120" s="13" t="s">
        <v>75</v>
      </c>
      <c r="B120" s="103" t="s">
        <v>132</v>
      </c>
      <c r="C120" s="166">
        <v>3924</v>
      </c>
      <c r="D120" s="166">
        <v>8274</v>
      </c>
      <c r="E120" s="252"/>
      <c r="F120" s="209">
        <f t="shared" si="3"/>
        <v>8274</v>
      </c>
    </row>
    <row r="121" spans="1:6" ht="12" customHeight="1">
      <c r="A121" s="13" t="s">
        <v>81</v>
      </c>
      <c r="B121" s="102" t="s">
        <v>326</v>
      </c>
      <c r="C121" s="166"/>
      <c r="D121" s="166"/>
      <c r="E121" s="252"/>
      <c r="F121" s="209">
        <f t="shared" si="3"/>
        <v>0</v>
      </c>
    </row>
    <row r="122" spans="1:6" ht="12" customHeight="1">
      <c r="A122" s="13" t="s">
        <v>83</v>
      </c>
      <c r="B122" s="175" t="s">
        <v>271</v>
      </c>
      <c r="C122" s="166"/>
      <c r="D122" s="166"/>
      <c r="E122" s="252"/>
      <c r="F122" s="209">
        <f t="shared" si="3"/>
        <v>0</v>
      </c>
    </row>
    <row r="123" spans="1:6" ht="22.5">
      <c r="A123" s="13" t="s">
        <v>115</v>
      </c>
      <c r="B123" s="66" t="s">
        <v>254</v>
      </c>
      <c r="C123" s="166">
        <v>534</v>
      </c>
      <c r="D123" s="166">
        <v>534</v>
      </c>
      <c r="E123" s="252"/>
      <c r="F123" s="209">
        <f t="shared" si="3"/>
        <v>534</v>
      </c>
    </row>
    <row r="124" spans="1:6" ht="12" customHeight="1">
      <c r="A124" s="13" t="s">
        <v>116</v>
      </c>
      <c r="B124" s="66" t="s">
        <v>270</v>
      </c>
      <c r="C124" s="166"/>
      <c r="D124" s="166"/>
      <c r="E124" s="252"/>
      <c r="F124" s="209">
        <f t="shared" si="3"/>
        <v>0</v>
      </c>
    </row>
    <row r="125" spans="1:6" ht="12" customHeight="1">
      <c r="A125" s="13" t="s">
        <v>117</v>
      </c>
      <c r="B125" s="66" t="s">
        <v>269</v>
      </c>
      <c r="C125" s="166"/>
      <c r="D125" s="166"/>
      <c r="E125" s="252"/>
      <c r="F125" s="209">
        <f t="shared" si="3"/>
        <v>0</v>
      </c>
    </row>
    <row r="126" spans="1:6" ht="12" customHeight="1">
      <c r="A126" s="13" t="s">
        <v>262</v>
      </c>
      <c r="B126" s="66" t="s">
        <v>257</v>
      </c>
      <c r="C126" s="166"/>
      <c r="D126" s="166"/>
      <c r="E126" s="252"/>
      <c r="F126" s="209">
        <f t="shared" si="3"/>
        <v>0</v>
      </c>
    </row>
    <row r="127" spans="1:6" ht="12" customHeight="1">
      <c r="A127" s="13" t="s">
        <v>263</v>
      </c>
      <c r="B127" s="66" t="s">
        <v>268</v>
      </c>
      <c r="C127" s="166"/>
      <c r="D127" s="166"/>
      <c r="E127" s="252"/>
      <c r="F127" s="209">
        <f t="shared" si="3"/>
        <v>0</v>
      </c>
    </row>
    <row r="128" spans="1:6" ht="23.25" thickBot="1">
      <c r="A128" s="11" t="s">
        <v>264</v>
      </c>
      <c r="B128" s="66" t="s">
        <v>267</v>
      </c>
      <c r="C128" s="168">
        <v>3390</v>
      </c>
      <c r="D128" s="168">
        <v>7740</v>
      </c>
      <c r="E128" s="253"/>
      <c r="F128" s="301">
        <f>D128+E128</f>
        <v>7740</v>
      </c>
    </row>
    <row r="129" spans="1:6" ht="12" customHeight="1" thickBot="1">
      <c r="A129" s="18" t="s">
        <v>9</v>
      </c>
      <c r="B129" s="59" t="s">
        <v>343</v>
      </c>
      <c r="C129" s="165">
        <f>+C94+C115</f>
        <v>123309</v>
      </c>
      <c r="D129" s="165">
        <f>+D94+D115</f>
        <v>132136</v>
      </c>
      <c r="E129" s="250">
        <f>+E94+E115</f>
        <v>2792</v>
      </c>
      <c r="F129" s="100">
        <f>+F94+F115</f>
        <v>134928</v>
      </c>
    </row>
    <row r="130" spans="1:6" ht="12" customHeight="1" thickBot="1">
      <c r="A130" s="18" t="s">
        <v>10</v>
      </c>
      <c r="B130" s="59" t="s">
        <v>417</v>
      </c>
      <c r="C130" s="165">
        <f>+C131+C132+C133</f>
        <v>0</v>
      </c>
      <c r="D130" s="165">
        <f>+D131+D132+D133</f>
        <v>0</v>
      </c>
      <c r="E130" s="250">
        <f>+E131+E132+E133</f>
        <v>0</v>
      </c>
      <c r="F130" s="100">
        <f>+F131+F132+F133</f>
        <v>0</v>
      </c>
    </row>
    <row r="131" spans="1:6" ht="12" customHeight="1">
      <c r="A131" s="13" t="s">
        <v>166</v>
      </c>
      <c r="B131" s="10" t="s">
        <v>351</v>
      </c>
      <c r="C131" s="166"/>
      <c r="D131" s="166"/>
      <c r="E131" s="252"/>
      <c r="F131" s="300">
        <f aca="true" t="shared" si="4" ref="F131:F153">C131+E131</f>
        <v>0</v>
      </c>
    </row>
    <row r="132" spans="1:6" ht="12" customHeight="1">
      <c r="A132" s="13" t="s">
        <v>167</v>
      </c>
      <c r="B132" s="10" t="s">
        <v>352</v>
      </c>
      <c r="C132" s="166"/>
      <c r="D132" s="166"/>
      <c r="E132" s="252"/>
      <c r="F132" s="300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6"/>
      <c r="D133" s="166"/>
      <c r="E133" s="252"/>
      <c r="F133" s="300">
        <f t="shared" si="4"/>
        <v>0</v>
      </c>
    </row>
    <row r="134" spans="1:6" ht="12" customHeight="1" thickBot="1">
      <c r="A134" s="18" t="s">
        <v>11</v>
      </c>
      <c r="B134" s="59" t="s">
        <v>345</v>
      </c>
      <c r="C134" s="165">
        <f>SUM(C135:C140)</f>
        <v>0</v>
      </c>
      <c r="D134" s="165">
        <f>SUM(D135:D140)</f>
        <v>0</v>
      </c>
      <c r="E134" s="250">
        <f>SUM(E135:E140)</f>
        <v>0</v>
      </c>
      <c r="F134" s="100">
        <f>SUM(F135:F140)</f>
        <v>0</v>
      </c>
    </row>
    <row r="135" spans="1:6" ht="12" customHeight="1">
      <c r="A135" s="13" t="s">
        <v>58</v>
      </c>
      <c r="B135" s="7" t="s">
        <v>354</v>
      </c>
      <c r="C135" s="166"/>
      <c r="D135" s="166"/>
      <c r="E135" s="252"/>
      <c r="F135" s="300">
        <f t="shared" si="4"/>
        <v>0</v>
      </c>
    </row>
    <row r="136" spans="1:6" ht="12" customHeight="1">
      <c r="A136" s="13" t="s">
        <v>59</v>
      </c>
      <c r="B136" s="7" t="s">
        <v>346</v>
      </c>
      <c r="C136" s="166"/>
      <c r="D136" s="166"/>
      <c r="E136" s="252"/>
      <c r="F136" s="300">
        <f t="shared" si="4"/>
        <v>0</v>
      </c>
    </row>
    <row r="137" spans="1:6" ht="12" customHeight="1">
      <c r="A137" s="13" t="s">
        <v>60</v>
      </c>
      <c r="B137" s="7" t="s">
        <v>347</v>
      </c>
      <c r="C137" s="166"/>
      <c r="D137" s="166"/>
      <c r="E137" s="252"/>
      <c r="F137" s="300">
        <f t="shared" si="4"/>
        <v>0</v>
      </c>
    </row>
    <row r="138" spans="1:6" ht="12" customHeight="1">
      <c r="A138" s="13" t="s">
        <v>102</v>
      </c>
      <c r="B138" s="7" t="s">
        <v>348</v>
      </c>
      <c r="C138" s="166"/>
      <c r="D138" s="166"/>
      <c r="E138" s="252"/>
      <c r="F138" s="300">
        <f t="shared" si="4"/>
        <v>0</v>
      </c>
    </row>
    <row r="139" spans="1:6" ht="12" customHeight="1">
      <c r="A139" s="13" t="s">
        <v>103</v>
      </c>
      <c r="B139" s="7" t="s">
        <v>349</v>
      </c>
      <c r="C139" s="166"/>
      <c r="D139" s="166"/>
      <c r="E139" s="252"/>
      <c r="F139" s="300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6"/>
      <c r="D140" s="166"/>
      <c r="E140" s="252"/>
      <c r="F140" s="300">
        <f t="shared" si="4"/>
        <v>0</v>
      </c>
    </row>
    <row r="141" spans="1:6" ht="12" customHeight="1" thickBot="1">
      <c r="A141" s="18" t="s">
        <v>12</v>
      </c>
      <c r="B141" s="59" t="s">
        <v>358</v>
      </c>
      <c r="C141" s="171">
        <f>+C142+C143+C144+C145</f>
        <v>0</v>
      </c>
      <c r="D141" s="171">
        <f>+D142+D143+D144+D145</f>
        <v>0</v>
      </c>
      <c r="E141" s="254">
        <f>+E142+E143+E144+E145</f>
        <v>0</v>
      </c>
      <c r="F141" s="208">
        <f>+F142+F143+F144+F145</f>
        <v>0</v>
      </c>
    </row>
    <row r="142" spans="1:6" ht="12" customHeight="1">
      <c r="A142" s="13" t="s">
        <v>61</v>
      </c>
      <c r="B142" s="7" t="s">
        <v>272</v>
      </c>
      <c r="C142" s="166"/>
      <c r="D142" s="166"/>
      <c r="E142" s="252"/>
      <c r="F142" s="300">
        <f t="shared" si="4"/>
        <v>0</v>
      </c>
    </row>
    <row r="143" spans="1:6" ht="12" customHeight="1">
      <c r="A143" s="13" t="s">
        <v>62</v>
      </c>
      <c r="B143" s="7" t="s">
        <v>273</v>
      </c>
      <c r="C143" s="166"/>
      <c r="D143" s="166"/>
      <c r="E143" s="252"/>
      <c r="F143" s="300">
        <f t="shared" si="4"/>
        <v>0</v>
      </c>
    </row>
    <row r="144" spans="1:6" ht="12" customHeight="1">
      <c r="A144" s="13" t="s">
        <v>186</v>
      </c>
      <c r="B144" s="7" t="s">
        <v>359</v>
      </c>
      <c r="C144" s="166"/>
      <c r="D144" s="166"/>
      <c r="E144" s="252"/>
      <c r="F144" s="300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6"/>
      <c r="D145" s="166"/>
      <c r="E145" s="252"/>
      <c r="F145" s="300">
        <f t="shared" si="4"/>
        <v>0</v>
      </c>
    </row>
    <row r="146" spans="1:6" ht="12" customHeight="1" thickBot="1">
      <c r="A146" s="18" t="s">
        <v>13</v>
      </c>
      <c r="B146" s="59" t="s">
        <v>360</v>
      </c>
      <c r="C146" s="242">
        <f>SUM(C147:C151)</f>
        <v>0</v>
      </c>
      <c r="D146" s="242">
        <f>SUM(D147:D151)</f>
        <v>0</v>
      </c>
      <c r="E146" s="255">
        <f>SUM(E147:E151)</f>
        <v>0</v>
      </c>
      <c r="F146" s="237">
        <f>SUM(F147:F151)</f>
        <v>0</v>
      </c>
    </row>
    <row r="147" spans="1:6" ht="12" customHeight="1">
      <c r="A147" s="13" t="s">
        <v>63</v>
      </c>
      <c r="B147" s="7" t="s">
        <v>355</v>
      </c>
      <c r="C147" s="166"/>
      <c r="D147" s="166"/>
      <c r="E147" s="252"/>
      <c r="F147" s="300">
        <f t="shared" si="4"/>
        <v>0</v>
      </c>
    </row>
    <row r="148" spans="1:6" ht="12" customHeight="1">
      <c r="A148" s="13" t="s">
        <v>64</v>
      </c>
      <c r="B148" s="7" t="s">
        <v>362</v>
      </c>
      <c r="C148" s="166"/>
      <c r="D148" s="166"/>
      <c r="E148" s="252"/>
      <c r="F148" s="300">
        <f t="shared" si="4"/>
        <v>0</v>
      </c>
    </row>
    <row r="149" spans="1:6" ht="12" customHeight="1">
      <c r="A149" s="13" t="s">
        <v>198</v>
      </c>
      <c r="B149" s="7" t="s">
        <v>357</v>
      </c>
      <c r="C149" s="166"/>
      <c r="D149" s="166"/>
      <c r="E149" s="252"/>
      <c r="F149" s="300">
        <f t="shared" si="4"/>
        <v>0</v>
      </c>
    </row>
    <row r="150" spans="1:6" ht="12" customHeight="1">
      <c r="A150" s="13" t="s">
        <v>199</v>
      </c>
      <c r="B150" s="7" t="s">
        <v>363</v>
      </c>
      <c r="C150" s="166"/>
      <c r="D150" s="166"/>
      <c r="E150" s="252"/>
      <c r="F150" s="300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6"/>
      <c r="D151" s="166"/>
      <c r="E151" s="252"/>
      <c r="F151" s="301">
        <f t="shared" si="4"/>
        <v>0</v>
      </c>
    </row>
    <row r="152" spans="1:6" ht="12" customHeight="1" thickBot="1">
      <c r="A152" s="18" t="s">
        <v>14</v>
      </c>
      <c r="B152" s="59" t="s">
        <v>365</v>
      </c>
      <c r="C152" s="243"/>
      <c r="D152" s="243"/>
      <c r="E152" s="256"/>
      <c r="F152" s="307">
        <f t="shared" si="4"/>
        <v>0</v>
      </c>
    </row>
    <row r="153" spans="1:6" ht="12" customHeight="1" thickBot="1">
      <c r="A153" s="18" t="s">
        <v>15</v>
      </c>
      <c r="B153" s="59" t="s">
        <v>366</v>
      </c>
      <c r="C153" s="243"/>
      <c r="D153" s="243"/>
      <c r="E153" s="256"/>
      <c r="F153" s="209">
        <f t="shared" si="4"/>
        <v>0</v>
      </c>
    </row>
    <row r="154" spans="1:10" ht="15" customHeight="1" thickBot="1">
      <c r="A154" s="18" t="s">
        <v>16</v>
      </c>
      <c r="B154" s="59" t="s">
        <v>368</v>
      </c>
      <c r="C154" s="244">
        <f>+C130+C134+C141+C146+C152+C153</f>
        <v>0</v>
      </c>
      <c r="D154" s="244">
        <f>+D130+D134+D141+D146+D152+D153</f>
        <v>0</v>
      </c>
      <c r="E154" s="257">
        <f>+E130+E134+E141+E146+E152+E153</f>
        <v>0</v>
      </c>
      <c r="F154" s="238">
        <f>+F130+F134+F141+F146+F152+F153</f>
        <v>0</v>
      </c>
      <c r="G154" s="189"/>
      <c r="H154" s="366"/>
      <c r="I154" s="190"/>
      <c r="J154" s="190"/>
    </row>
    <row r="155" spans="1:8" s="178" customFormat="1" ht="12.75" customHeight="1" thickBot="1">
      <c r="A155" s="104" t="s">
        <v>17</v>
      </c>
      <c r="B155" s="152" t="s">
        <v>367</v>
      </c>
      <c r="C155" s="244">
        <f>+C129+C154</f>
        <v>123309</v>
      </c>
      <c r="D155" s="244">
        <f>+D129+D154</f>
        <v>132136</v>
      </c>
      <c r="E155" s="257">
        <f>+E129+E154</f>
        <v>2792</v>
      </c>
      <c r="F155" s="238">
        <f>+F129+F154</f>
        <v>134928</v>
      </c>
      <c r="H155" s="364"/>
    </row>
    <row r="156" ht="7.5" customHeight="1"/>
    <row r="157" spans="1:6" ht="15.75">
      <c r="A157" s="411" t="s">
        <v>274</v>
      </c>
      <c r="B157" s="411"/>
      <c r="C157" s="411"/>
      <c r="D157" s="411"/>
      <c r="E157" s="411"/>
      <c r="F157" s="411"/>
    </row>
    <row r="158" spans="1:6" ht="15" customHeight="1" thickBot="1">
      <c r="A158" s="413" t="s">
        <v>90</v>
      </c>
      <c r="B158" s="413"/>
      <c r="C158" s="106"/>
      <c r="D158" s="245"/>
      <c r="F158" s="106" t="s">
        <v>130</v>
      </c>
    </row>
    <row r="159" spans="1:6" ht="25.5" customHeight="1" thickBot="1">
      <c r="A159" s="18">
        <v>1</v>
      </c>
      <c r="B159" s="22" t="s">
        <v>369</v>
      </c>
      <c r="C159" s="249">
        <f>+C63-C129</f>
        <v>216069</v>
      </c>
      <c r="D159" s="249">
        <f>+D63-D129</f>
        <v>214104</v>
      </c>
      <c r="E159" s="165">
        <f>+E63-E129</f>
        <v>-14060</v>
      </c>
      <c r="F159" s="100">
        <f>+F63-F129</f>
        <v>200044</v>
      </c>
    </row>
    <row r="160" spans="1:6" ht="32.25" customHeight="1" thickBot="1">
      <c r="A160" s="18" t="s">
        <v>8</v>
      </c>
      <c r="B160" s="22" t="s">
        <v>375</v>
      </c>
      <c r="C160" s="165">
        <f>+C87-C154</f>
        <v>151039</v>
      </c>
      <c r="D160" s="165">
        <f>+D87-D154</f>
        <v>195500</v>
      </c>
      <c r="E160" s="165">
        <f>+E87-E154</f>
        <v>0</v>
      </c>
      <c r="F160" s="100">
        <f>+F87-F154</f>
        <v>195500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fitToWidth="1" horizontalDpi="600" verticalDpi="600" orientation="portrait" paperSize="9" scale="66" r:id="rId1"/>
  <headerFooter alignWithMargins="0">
    <oddHeader xml:space="preserve">&amp;C&amp;"Times New Roman CE,Félkövér"&amp;12
Bátaszék Város Önkormányzat
2016. ÉVI KÖLTSÉGVETÉS
ÖNKÉNT VÁLLALT FELADATAINAK MÓDOSÍTOTT MÉRLEGE&amp;10
&amp;R&amp;"Times New Roman CE,Félkövér dőlt"&amp;11 1.3. melléklet </oddHeader>
    <oddFooter>&amp;C&amp;P</oddFooter>
  </headerFooter>
  <rowBreaks count="2" manualBreakCount="2">
    <brk id="75" max="4" man="1"/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zoomScale="130" zoomScaleNormal="130" zoomScaleSheetLayoutView="100" workbookViewId="0" topLeftCell="A115">
      <selection activeCell="M83" sqref="M83:M84"/>
    </sheetView>
  </sheetViews>
  <sheetFormatPr defaultColWidth="9.00390625" defaultRowHeight="12.75"/>
  <cols>
    <col min="1" max="1" width="9.50390625" style="153" customWidth="1"/>
    <col min="2" max="2" width="59.625" style="153" customWidth="1"/>
    <col min="3" max="4" width="17.375" style="154" customWidth="1"/>
    <col min="5" max="6" width="17.375" style="176" customWidth="1"/>
    <col min="7" max="7" width="9.375" style="176" customWidth="1"/>
    <col min="8" max="8" width="9.375" style="364" customWidth="1"/>
    <col min="9" max="16384" width="9.375" style="176" customWidth="1"/>
  </cols>
  <sheetData>
    <row r="1" spans="1:6" ht="15.75" customHeight="1">
      <c r="A1" s="412" t="s">
        <v>5</v>
      </c>
      <c r="B1" s="412"/>
      <c r="C1" s="412"/>
      <c r="D1" s="412"/>
      <c r="E1" s="412"/>
      <c r="F1" s="412"/>
    </row>
    <row r="2" spans="1:6" ht="15.75" customHeight="1" thickBot="1">
      <c r="A2" s="413" t="s">
        <v>88</v>
      </c>
      <c r="B2" s="413"/>
      <c r="C2" s="245"/>
      <c r="D2" s="245"/>
      <c r="F2" s="245" t="s">
        <v>130</v>
      </c>
    </row>
    <row r="3" spans="1:6" ht="15.75">
      <c r="A3" s="415" t="s">
        <v>53</v>
      </c>
      <c r="B3" s="417" t="s">
        <v>6</v>
      </c>
      <c r="C3" s="408" t="str">
        <f>+CONCATENATE(LEFT(ÖSSZEFÜGGÉSEK!A6,4),". évi")</f>
        <v>2016. évi</v>
      </c>
      <c r="D3" s="408"/>
      <c r="E3" s="409"/>
      <c r="F3" s="410"/>
    </row>
    <row r="4" spans="1:6" ht="24.75" thickBot="1">
      <c r="A4" s="416"/>
      <c r="B4" s="418"/>
      <c r="C4" s="248" t="s">
        <v>415</v>
      </c>
      <c r="D4" s="248" t="s">
        <v>531</v>
      </c>
      <c r="E4" s="246" t="s">
        <v>548</v>
      </c>
      <c r="F4" s="247" t="str">
        <f>+CONCATENATE(LEFT(ÖSSZEFÜGGÉSEK!A6,4),"évi 3.",CHAR(10),"Módosítás utáni")</f>
        <v>2016évi 3.
Módosítás utáni</v>
      </c>
    </row>
    <row r="5" spans="1:8" s="177" customFormat="1" ht="12" customHeight="1" thickBot="1">
      <c r="A5" s="173" t="s">
        <v>382</v>
      </c>
      <c r="B5" s="174" t="s">
        <v>383</v>
      </c>
      <c r="C5" s="174" t="s">
        <v>384</v>
      </c>
      <c r="D5" s="174" t="s">
        <v>386</v>
      </c>
      <c r="E5" s="174" t="s">
        <v>385</v>
      </c>
      <c r="F5" s="331" t="s">
        <v>530</v>
      </c>
      <c r="H5" s="364"/>
    </row>
    <row r="6" spans="1:8" s="178" customFormat="1" ht="12" customHeight="1" thickBot="1">
      <c r="A6" s="18" t="s">
        <v>7</v>
      </c>
      <c r="B6" s="19" t="s">
        <v>151</v>
      </c>
      <c r="C6" s="165">
        <f>+C7+C8+C9+C10+C11+C12</f>
        <v>0</v>
      </c>
      <c r="D6" s="165">
        <f>+D7+D8+D9+D10+D11+D12</f>
        <v>0</v>
      </c>
      <c r="E6" s="165">
        <f>+E7+E8+E9+E10+E11+E12</f>
        <v>0</v>
      </c>
      <c r="F6" s="100">
        <f>+F7+F8+F9+F10+F11+F12</f>
        <v>0</v>
      </c>
      <c r="H6" s="364"/>
    </row>
    <row r="7" spans="1:8" s="178" customFormat="1" ht="12" customHeight="1">
      <c r="A7" s="13" t="s">
        <v>65</v>
      </c>
      <c r="B7" s="179" t="s">
        <v>152</v>
      </c>
      <c r="C7" s="167"/>
      <c r="D7" s="167"/>
      <c r="E7" s="167"/>
      <c r="F7" s="209">
        <f>D7+E7</f>
        <v>0</v>
      </c>
      <c r="H7" s="364"/>
    </row>
    <row r="8" spans="1:8" s="178" customFormat="1" ht="12" customHeight="1">
      <c r="A8" s="12" t="s">
        <v>66</v>
      </c>
      <c r="B8" s="180" t="s">
        <v>153</v>
      </c>
      <c r="C8" s="166"/>
      <c r="D8" s="166"/>
      <c r="E8" s="166"/>
      <c r="F8" s="209">
        <f aca="true" t="shared" si="0" ref="F8:F62">C8+E8</f>
        <v>0</v>
      </c>
      <c r="H8" s="364"/>
    </row>
    <row r="9" spans="1:8" s="178" customFormat="1" ht="12" customHeight="1">
      <c r="A9" s="12" t="s">
        <v>67</v>
      </c>
      <c r="B9" s="180" t="s">
        <v>154</v>
      </c>
      <c r="C9" s="166"/>
      <c r="D9" s="166"/>
      <c r="E9" s="166"/>
      <c r="F9" s="209">
        <f t="shared" si="0"/>
        <v>0</v>
      </c>
      <c r="H9" s="364"/>
    </row>
    <row r="10" spans="1:8" s="178" customFormat="1" ht="12" customHeight="1">
      <c r="A10" s="12" t="s">
        <v>68</v>
      </c>
      <c r="B10" s="180" t="s">
        <v>155</v>
      </c>
      <c r="C10" s="166"/>
      <c r="D10" s="166"/>
      <c r="E10" s="166"/>
      <c r="F10" s="209">
        <f t="shared" si="0"/>
        <v>0</v>
      </c>
      <c r="H10" s="364"/>
    </row>
    <row r="11" spans="1:8" s="178" customFormat="1" ht="12" customHeight="1">
      <c r="A11" s="12" t="s">
        <v>85</v>
      </c>
      <c r="B11" s="102" t="s">
        <v>327</v>
      </c>
      <c r="C11" s="166"/>
      <c r="D11" s="166"/>
      <c r="E11" s="166"/>
      <c r="F11" s="209">
        <f t="shared" si="0"/>
        <v>0</v>
      </c>
      <c r="H11" s="364"/>
    </row>
    <row r="12" spans="1:8" s="178" customFormat="1" ht="12" customHeight="1" thickBot="1">
      <c r="A12" s="14" t="s">
        <v>69</v>
      </c>
      <c r="B12" s="103" t="s">
        <v>328</v>
      </c>
      <c r="C12" s="166"/>
      <c r="D12" s="166"/>
      <c r="E12" s="166"/>
      <c r="F12" s="209">
        <f t="shared" si="0"/>
        <v>0</v>
      </c>
      <c r="H12" s="364"/>
    </row>
    <row r="13" spans="1:8" s="178" customFormat="1" ht="12" customHeight="1" thickBot="1">
      <c r="A13" s="18" t="s">
        <v>8</v>
      </c>
      <c r="B13" s="101" t="s">
        <v>156</v>
      </c>
      <c r="C13" s="165">
        <f>+C14+C15+C16+C17+C18</f>
        <v>13451</v>
      </c>
      <c r="D13" s="165">
        <f>+D14+D15+D16+D17+D18</f>
        <v>29780</v>
      </c>
      <c r="E13" s="165">
        <f>+E14+E15+E16+E17+E18</f>
        <v>0</v>
      </c>
      <c r="F13" s="100">
        <f>+F14+F15+F16+F17+F18</f>
        <v>29780</v>
      </c>
      <c r="H13" s="364"/>
    </row>
    <row r="14" spans="1:8" s="178" customFormat="1" ht="12" customHeight="1">
      <c r="A14" s="13" t="s">
        <v>71</v>
      </c>
      <c r="B14" s="179" t="s">
        <v>157</v>
      </c>
      <c r="C14" s="167"/>
      <c r="D14" s="167"/>
      <c r="E14" s="167"/>
      <c r="F14" s="209">
        <f t="shared" si="0"/>
        <v>0</v>
      </c>
      <c r="H14" s="364"/>
    </row>
    <row r="15" spans="1:8" s="178" customFormat="1" ht="12" customHeight="1">
      <c r="A15" s="12" t="s">
        <v>72</v>
      </c>
      <c r="B15" s="180" t="s">
        <v>158</v>
      </c>
      <c r="C15" s="166"/>
      <c r="D15" s="166"/>
      <c r="E15" s="166"/>
      <c r="F15" s="209">
        <f t="shared" si="0"/>
        <v>0</v>
      </c>
      <c r="H15" s="364"/>
    </row>
    <row r="16" spans="1:8" s="178" customFormat="1" ht="12" customHeight="1">
      <c r="A16" s="12" t="s">
        <v>73</v>
      </c>
      <c r="B16" s="180" t="s">
        <v>320</v>
      </c>
      <c r="C16" s="166"/>
      <c r="D16" s="166"/>
      <c r="E16" s="166"/>
      <c r="F16" s="209">
        <f t="shared" si="0"/>
        <v>0</v>
      </c>
      <c r="H16" s="364"/>
    </row>
    <row r="17" spans="1:8" s="178" customFormat="1" ht="12" customHeight="1">
      <c r="A17" s="12" t="s">
        <v>74</v>
      </c>
      <c r="B17" s="180" t="s">
        <v>321</v>
      </c>
      <c r="C17" s="166"/>
      <c r="D17" s="166"/>
      <c r="E17" s="166"/>
      <c r="F17" s="209">
        <f t="shared" si="0"/>
        <v>0</v>
      </c>
      <c r="H17" s="364"/>
    </row>
    <row r="18" spans="1:8" s="178" customFormat="1" ht="12" customHeight="1">
      <c r="A18" s="12" t="s">
        <v>75</v>
      </c>
      <c r="B18" s="180" t="s">
        <v>159</v>
      </c>
      <c r="C18" s="166">
        <v>13451</v>
      </c>
      <c r="D18" s="166">
        <v>29780</v>
      </c>
      <c r="E18" s="166"/>
      <c r="F18" s="209">
        <f>D18+E18</f>
        <v>29780</v>
      </c>
      <c r="H18" s="364"/>
    </row>
    <row r="19" spans="1:8" s="178" customFormat="1" ht="12" customHeight="1" thickBot="1">
      <c r="A19" s="14" t="s">
        <v>81</v>
      </c>
      <c r="B19" s="103" t="s">
        <v>160</v>
      </c>
      <c r="C19" s="168"/>
      <c r="D19" s="168"/>
      <c r="E19" s="168"/>
      <c r="F19" s="209">
        <f t="shared" si="0"/>
        <v>0</v>
      </c>
      <c r="H19" s="364"/>
    </row>
    <row r="20" spans="1:8" s="178" customFormat="1" ht="12" customHeight="1" thickBot="1">
      <c r="A20" s="18" t="s">
        <v>9</v>
      </c>
      <c r="B20" s="19" t="s">
        <v>161</v>
      </c>
      <c r="C20" s="165">
        <f>+C21+C22+C23+C24+C25</f>
        <v>0</v>
      </c>
      <c r="D20" s="165">
        <f>+D21+D22+D23+D24+D25</f>
        <v>0</v>
      </c>
      <c r="E20" s="165">
        <f>+E21+E22+E23+E24+E25</f>
        <v>0</v>
      </c>
      <c r="F20" s="100">
        <f>+F21+F22+F23+F24+F25</f>
        <v>0</v>
      </c>
      <c r="H20" s="364"/>
    </row>
    <row r="21" spans="1:8" s="178" customFormat="1" ht="12" customHeight="1">
      <c r="A21" s="13" t="s">
        <v>54</v>
      </c>
      <c r="B21" s="179" t="s">
        <v>162</v>
      </c>
      <c r="C21" s="167"/>
      <c r="D21" s="167"/>
      <c r="E21" s="167"/>
      <c r="F21" s="209">
        <f t="shared" si="0"/>
        <v>0</v>
      </c>
      <c r="H21" s="364"/>
    </row>
    <row r="22" spans="1:8" s="178" customFormat="1" ht="12" customHeight="1">
      <c r="A22" s="12" t="s">
        <v>55</v>
      </c>
      <c r="B22" s="180" t="s">
        <v>163</v>
      </c>
      <c r="C22" s="166"/>
      <c r="D22" s="166"/>
      <c r="E22" s="166"/>
      <c r="F22" s="209">
        <f t="shared" si="0"/>
        <v>0</v>
      </c>
      <c r="H22" s="364"/>
    </row>
    <row r="23" spans="1:8" s="178" customFormat="1" ht="12" customHeight="1">
      <c r="A23" s="12" t="s">
        <v>56</v>
      </c>
      <c r="B23" s="180" t="s">
        <v>322</v>
      </c>
      <c r="C23" s="166"/>
      <c r="D23" s="166"/>
      <c r="E23" s="166"/>
      <c r="F23" s="209">
        <f t="shared" si="0"/>
        <v>0</v>
      </c>
      <c r="H23" s="364"/>
    </row>
    <row r="24" spans="1:8" s="178" customFormat="1" ht="12" customHeight="1">
      <c r="A24" s="12" t="s">
        <v>57</v>
      </c>
      <c r="B24" s="180" t="s">
        <v>323</v>
      </c>
      <c r="C24" s="166"/>
      <c r="D24" s="166"/>
      <c r="E24" s="166"/>
      <c r="F24" s="209">
        <f t="shared" si="0"/>
        <v>0</v>
      </c>
      <c r="H24" s="364"/>
    </row>
    <row r="25" spans="1:8" s="178" customFormat="1" ht="12" customHeight="1">
      <c r="A25" s="12" t="s">
        <v>98</v>
      </c>
      <c r="B25" s="180" t="s">
        <v>164</v>
      </c>
      <c r="C25" s="166"/>
      <c r="D25" s="166"/>
      <c r="E25" s="166"/>
      <c r="F25" s="209">
        <f t="shared" si="0"/>
        <v>0</v>
      </c>
      <c r="H25" s="364"/>
    </row>
    <row r="26" spans="1:8" s="178" customFormat="1" ht="12" customHeight="1" thickBot="1">
      <c r="A26" s="14" t="s">
        <v>99</v>
      </c>
      <c r="B26" s="181" t="s">
        <v>165</v>
      </c>
      <c r="C26" s="168"/>
      <c r="D26" s="168"/>
      <c r="E26" s="168"/>
      <c r="F26" s="209">
        <f t="shared" si="0"/>
        <v>0</v>
      </c>
      <c r="H26" s="364"/>
    </row>
    <row r="27" spans="1:8" s="178" customFormat="1" ht="12" customHeight="1" thickBot="1">
      <c r="A27" s="18" t="s">
        <v>100</v>
      </c>
      <c r="B27" s="19" t="s">
        <v>469</v>
      </c>
      <c r="C27" s="171">
        <f>+C28+C29+C30+C31+C32+C33+C34</f>
        <v>0</v>
      </c>
      <c r="D27" s="171">
        <f>+D28+D29+D30+D31+D32+D33+D34</f>
        <v>0</v>
      </c>
      <c r="E27" s="171">
        <f>+E28+E29+E30+E31+E32+E33+E34</f>
        <v>0</v>
      </c>
      <c r="F27" s="208">
        <f>+F28+F29+F30+F31+F32+F33+F34</f>
        <v>0</v>
      </c>
      <c r="H27" s="364"/>
    </row>
    <row r="28" spans="1:8" s="178" customFormat="1" ht="12" customHeight="1">
      <c r="A28" s="13" t="s">
        <v>166</v>
      </c>
      <c r="B28" s="179" t="s">
        <v>462</v>
      </c>
      <c r="C28" s="210"/>
      <c r="D28" s="210"/>
      <c r="E28" s="210">
        <f>+E29+E30+E31</f>
        <v>0</v>
      </c>
      <c r="F28" s="209">
        <f t="shared" si="0"/>
        <v>0</v>
      </c>
      <c r="H28" s="364"/>
    </row>
    <row r="29" spans="1:8" s="178" customFormat="1" ht="12" customHeight="1">
      <c r="A29" s="12" t="s">
        <v>167</v>
      </c>
      <c r="B29" s="180" t="s">
        <v>463</v>
      </c>
      <c r="C29" s="166"/>
      <c r="D29" s="166"/>
      <c r="E29" s="166"/>
      <c r="F29" s="209">
        <f t="shared" si="0"/>
        <v>0</v>
      </c>
      <c r="H29" s="364"/>
    </row>
    <row r="30" spans="1:8" s="178" customFormat="1" ht="12" customHeight="1">
      <c r="A30" s="12" t="s">
        <v>168</v>
      </c>
      <c r="B30" s="180" t="s">
        <v>464</v>
      </c>
      <c r="C30" s="166"/>
      <c r="D30" s="166"/>
      <c r="E30" s="166"/>
      <c r="F30" s="209">
        <f t="shared" si="0"/>
        <v>0</v>
      </c>
      <c r="H30" s="364"/>
    </row>
    <row r="31" spans="1:8" s="178" customFormat="1" ht="12" customHeight="1">
      <c r="A31" s="12" t="s">
        <v>169</v>
      </c>
      <c r="B31" s="180" t="s">
        <v>465</v>
      </c>
      <c r="C31" s="166"/>
      <c r="D31" s="166"/>
      <c r="E31" s="166"/>
      <c r="F31" s="209">
        <f t="shared" si="0"/>
        <v>0</v>
      </c>
      <c r="H31" s="364"/>
    </row>
    <row r="32" spans="1:8" s="178" customFormat="1" ht="12" customHeight="1">
      <c r="A32" s="12" t="s">
        <v>466</v>
      </c>
      <c r="B32" s="180" t="s">
        <v>170</v>
      </c>
      <c r="C32" s="166"/>
      <c r="D32" s="166"/>
      <c r="E32" s="166"/>
      <c r="F32" s="209">
        <f t="shared" si="0"/>
        <v>0</v>
      </c>
      <c r="H32" s="364"/>
    </row>
    <row r="33" spans="1:8" s="178" customFormat="1" ht="12" customHeight="1">
      <c r="A33" s="12" t="s">
        <v>467</v>
      </c>
      <c r="B33" s="180" t="s">
        <v>171</v>
      </c>
      <c r="C33" s="166"/>
      <c r="D33" s="166"/>
      <c r="E33" s="166"/>
      <c r="F33" s="209">
        <f t="shared" si="0"/>
        <v>0</v>
      </c>
      <c r="H33" s="364"/>
    </row>
    <row r="34" spans="1:8" s="178" customFormat="1" ht="12" customHeight="1" thickBot="1">
      <c r="A34" s="14" t="s">
        <v>468</v>
      </c>
      <c r="B34" s="181" t="s">
        <v>172</v>
      </c>
      <c r="C34" s="168"/>
      <c r="D34" s="168"/>
      <c r="E34" s="168"/>
      <c r="F34" s="209">
        <f t="shared" si="0"/>
        <v>0</v>
      </c>
      <c r="H34" s="364"/>
    </row>
    <row r="35" spans="1:8" s="178" customFormat="1" ht="12" customHeight="1" thickBot="1">
      <c r="A35" s="18" t="s">
        <v>11</v>
      </c>
      <c r="B35" s="19" t="s">
        <v>329</v>
      </c>
      <c r="C35" s="165">
        <f>SUM(C36:C46)</f>
        <v>672</v>
      </c>
      <c r="D35" s="165">
        <f>SUM(D36:D46)</f>
        <v>672</v>
      </c>
      <c r="E35" s="165">
        <f>SUM(E36:E46)</f>
        <v>0</v>
      </c>
      <c r="F35" s="100">
        <f>SUM(F36:F46)</f>
        <v>672</v>
      </c>
      <c r="H35" s="364"/>
    </row>
    <row r="36" spans="1:8" s="178" customFormat="1" ht="12" customHeight="1">
      <c r="A36" s="13" t="s">
        <v>58</v>
      </c>
      <c r="B36" s="179" t="s">
        <v>175</v>
      </c>
      <c r="C36" s="167"/>
      <c r="D36" s="167"/>
      <c r="E36" s="167"/>
      <c r="F36" s="209">
        <f t="shared" si="0"/>
        <v>0</v>
      </c>
      <c r="H36" s="364"/>
    </row>
    <row r="37" spans="1:8" s="178" customFormat="1" ht="12" customHeight="1">
      <c r="A37" s="12" t="s">
        <v>59</v>
      </c>
      <c r="B37" s="180" t="s">
        <v>176</v>
      </c>
      <c r="C37" s="166">
        <v>175</v>
      </c>
      <c r="D37" s="166">
        <v>175</v>
      </c>
      <c r="E37" s="166"/>
      <c r="F37" s="209">
        <f t="shared" si="0"/>
        <v>175</v>
      </c>
      <c r="H37" s="364"/>
    </row>
    <row r="38" spans="1:8" s="178" customFormat="1" ht="12" customHeight="1">
      <c r="A38" s="12" t="s">
        <v>60</v>
      </c>
      <c r="B38" s="180" t="s">
        <v>177</v>
      </c>
      <c r="C38" s="166"/>
      <c r="D38" s="166"/>
      <c r="E38" s="166"/>
      <c r="F38" s="209">
        <f t="shared" si="0"/>
        <v>0</v>
      </c>
      <c r="H38" s="364"/>
    </row>
    <row r="39" spans="1:8" s="178" customFormat="1" ht="12" customHeight="1">
      <c r="A39" s="12" t="s">
        <v>102</v>
      </c>
      <c r="B39" s="180" t="s">
        <v>178</v>
      </c>
      <c r="C39" s="166">
        <v>450</v>
      </c>
      <c r="D39" s="166">
        <v>450</v>
      </c>
      <c r="E39" s="166"/>
      <c r="F39" s="209">
        <f t="shared" si="0"/>
        <v>450</v>
      </c>
      <c r="H39" s="364"/>
    </row>
    <row r="40" spans="1:8" s="178" customFormat="1" ht="12" customHeight="1">
      <c r="A40" s="12" t="s">
        <v>103</v>
      </c>
      <c r="B40" s="180" t="s">
        <v>179</v>
      </c>
      <c r="C40" s="166"/>
      <c r="D40" s="166"/>
      <c r="E40" s="166"/>
      <c r="F40" s="209">
        <f t="shared" si="0"/>
        <v>0</v>
      </c>
      <c r="H40" s="364"/>
    </row>
    <row r="41" spans="1:8" s="178" customFormat="1" ht="12" customHeight="1">
      <c r="A41" s="12" t="s">
        <v>104</v>
      </c>
      <c r="B41" s="180" t="s">
        <v>180</v>
      </c>
      <c r="C41" s="166">
        <v>47</v>
      </c>
      <c r="D41" s="166">
        <v>47</v>
      </c>
      <c r="E41" s="166"/>
      <c r="F41" s="209">
        <f t="shared" si="0"/>
        <v>47</v>
      </c>
      <c r="H41" s="364"/>
    </row>
    <row r="42" spans="1:8" s="178" customFormat="1" ht="12" customHeight="1">
      <c r="A42" s="12" t="s">
        <v>105</v>
      </c>
      <c r="B42" s="180" t="s">
        <v>181</v>
      </c>
      <c r="C42" s="166"/>
      <c r="D42" s="166"/>
      <c r="E42" s="166"/>
      <c r="F42" s="209">
        <f t="shared" si="0"/>
        <v>0</v>
      </c>
      <c r="H42" s="364"/>
    </row>
    <row r="43" spans="1:8" s="178" customFormat="1" ht="12" customHeight="1">
      <c r="A43" s="12" t="s">
        <v>106</v>
      </c>
      <c r="B43" s="180" t="s">
        <v>182</v>
      </c>
      <c r="C43" s="166"/>
      <c r="D43" s="166"/>
      <c r="E43" s="166"/>
      <c r="F43" s="209">
        <f t="shared" si="0"/>
        <v>0</v>
      </c>
      <c r="H43" s="364"/>
    </row>
    <row r="44" spans="1:8" s="178" customFormat="1" ht="12" customHeight="1">
      <c r="A44" s="12" t="s">
        <v>173</v>
      </c>
      <c r="B44" s="180" t="s">
        <v>183</v>
      </c>
      <c r="C44" s="169"/>
      <c r="D44" s="169"/>
      <c r="E44" s="169"/>
      <c r="F44" s="209">
        <f t="shared" si="0"/>
        <v>0</v>
      </c>
      <c r="H44" s="364"/>
    </row>
    <row r="45" spans="1:8" s="178" customFormat="1" ht="12" customHeight="1">
      <c r="A45" s="14" t="s">
        <v>174</v>
      </c>
      <c r="B45" s="181" t="s">
        <v>331</v>
      </c>
      <c r="C45" s="170"/>
      <c r="D45" s="170"/>
      <c r="E45" s="170"/>
      <c r="F45" s="209">
        <f t="shared" si="0"/>
        <v>0</v>
      </c>
      <c r="H45" s="364"/>
    </row>
    <row r="46" spans="1:8" s="178" customFormat="1" ht="12" customHeight="1" thickBot="1">
      <c r="A46" s="14" t="s">
        <v>330</v>
      </c>
      <c r="B46" s="103" t="s">
        <v>184</v>
      </c>
      <c r="C46" s="170"/>
      <c r="D46" s="170"/>
      <c r="E46" s="170"/>
      <c r="F46" s="209">
        <f t="shared" si="0"/>
        <v>0</v>
      </c>
      <c r="H46" s="364"/>
    </row>
    <row r="47" spans="1:8" s="178" customFormat="1" ht="12" customHeight="1" thickBot="1">
      <c r="A47" s="18" t="s">
        <v>12</v>
      </c>
      <c r="B47" s="19" t="s">
        <v>185</v>
      </c>
      <c r="C47" s="165">
        <f>SUM(C48:C52)</f>
        <v>0</v>
      </c>
      <c r="D47" s="165">
        <f>SUM(D48:D52)</f>
        <v>0</v>
      </c>
      <c r="E47" s="165">
        <f>SUM(E48:E52)</f>
        <v>0</v>
      </c>
      <c r="F47" s="100">
        <f>SUM(F48:F52)</f>
        <v>0</v>
      </c>
      <c r="H47" s="364"/>
    </row>
    <row r="48" spans="1:8" s="178" customFormat="1" ht="12" customHeight="1">
      <c r="A48" s="13" t="s">
        <v>61</v>
      </c>
      <c r="B48" s="179" t="s">
        <v>189</v>
      </c>
      <c r="C48" s="221"/>
      <c r="D48" s="221"/>
      <c r="E48" s="221"/>
      <c r="F48" s="303">
        <f t="shared" si="0"/>
        <v>0</v>
      </c>
      <c r="H48" s="364"/>
    </row>
    <row r="49" spans="1:8" s="178" customFormat="1" ht="12" customHeight="1">
      <c r="A49" s="12" t="s">
        <v>62</v>
      </c>
      <c r="B49" s="180" t="s">
        <v>190</v>
      </c>
      <c r="C49" s="169"/>
      <c r="D49" s="169"/>
      <c r="E49" s="169"/>
      <c r="F49" s="303">
        <f t="shared" si="0"/>
        <v>0</v>
      </c>
      <c r="H49" s="364"/>
    </row>
    <row r="50" spans="1:8" s="178" customFormat="1" ht="12" customHeight="1">
      <c r="A50" s="12" t="s">
        <v>186</v>
      </c>
      <c r="B50" s="180" t="s">
        <v>191</v>
      </c>
      <c r="C50" s="169"/>
      <c r="D50" s="169"/>
      <c r="E50" s="169"/>
      <c r="F50" s="303">
        <f t="shared" si="0"/>
        <v>0</v>
      </c>
      <c r="H50" s="364"/>
    </row>
    <row r="51" spans="1:8" s="178" customFormat="1" ht="12" customHeight="1">
      <c r="A51" s="12" t="s">
        <v>187</v>
      </c>
      <c r="B51" s="180" t="s">
        <v>192</v>
      </c>
      <c r="C51" s="169"/>
      <c r="D51" s="169"/>
      <c r="E51" s="169"/>
      <c r="F51" s="303">
        <f t="shared" si="0"/>
        <v>0</v>
      </c>
      <c r="H51" s="364"/>
    </row>
    <row r="52" spans="1:8" s="178" customFormat="1" ht="12" customHeight="1" thickBot="1">
      <c r="A52" s="14" t="s">
        <v>188</v>
      </c>
      <c r="B52" s="103" t="s">
        <v>193</v>
      </c>
      <c r="C52" s="170"/>
      <c r="D52" s="170"/>
      <c r="E52" s="170"/>
      <c r="F52" s="303">
        <f t="shared" si="0"/>
        <v>0</v>
      </c>
      <c r="H52" s="364"/>
    </row>
    <row r="53" spans="1:8" s="178" customFormat="1" ht="12" customHeight="1" thickBot="1">
      <c r="A53" s="18" t="s">
        <v>107</v>
      </c>
      <c r="B53" s="19" t="s">
        <v>194</v>
      </c>
      <c r="C53" s="165">
        <f>SUM(C54:C56)</f>
        <v>0</v>
      </c>
      <c r="D53" s="165">
        <f>SUM(D54:D56)</f>
        <v>0</v>
      </c>
      <c r="E53" s="165">
        <f>SUM(E54:E56)</f>
        <v>0</v>
      </c>
      <c r="F53" s="100">
        <f>SUM(F54:F56)</f>
        <v>0</v>
      </c>
      <c r="H53" s="364"/>
    </row>
    <row r="54" spans="1:8" s="178" customFormat="1" ht="12" customHeight="1">
      <c r="A54" s="13" t="s">
        <v>63</v>
      </c>
      <c r="B54" s="179" t="s">
        <v>195</v>
      </c>
      <c r="C54" s="167"/>
      <c r="D54" s="167"/>
      <c r="E54" s="167"/>
      <c r="F54" s="209">
        <f t="shared" si="0"/>
        <v>0</v>
      </c>
      <c r="H54" s="364"/>
    </row>
    <row r="55" spans="1:8" s="178" customFormat="1" ht="12" customHeight="1">
      <c r="A55" s="12" t="s">
        <v>64</v>
      </c>
      <c r="B55" s="180" t="s">
        <v>324</v>
      </c>
      <c r="C55" s="166"/>
      <c r="D55" s="166"/>
      <c r="E55" s="166"/>
      <c r="F55" s="209">
        <f t="shared" si="0"/>
        <v>0</v>
      </c>
      <c r="H55" s="364"/>
    </row>
    <row r="56" spans="1:8" s="178" customFormat="1" ht="12" customHeight="1">
      <c r="A56" s="12" t="s">
        <v>198</v>
      </c>
      <c r="B56" s="180" t="s">
        <v>196</v>
      </c>
      <c r="C56" s="166"/>
      <c r="D56" s="166"/>
      <c r="E56" s="166"/>
      <c r="F56" s="209">
        <f t="shared" si="0"/>
        <v>0</v>
      </c>
      <c r="H56" s="364"/>
    </row>
    <row r="57" spans="1:8" s="178" customFormat="1" ht="12" customHeight="1" thickBot="1">
      <c r="A57" s="14" t="s">
        <v>199</v>
      </c>
      <c r="B57" s="103" t="s">
        <v>197</v>
      </c>
      <c r="C57" s="168"/>
      <c r="D57" s="168"/>
      <c r="E57" s="168"/>
      <c r="F57" s="209">
        <f t="shared" si="0"/>
        <v>0</v>
      </c>
      <c r="H57" s="364"/>
    </row>
    <row r="58" spans="1:8" s="178" customFormat="1" ht="12" customHeight="1" thickBot="1">
      <c r="A58" s="18" t="s">
        <v>14</v>
      </c>
      <c r="B58" s="101" t="s">
        <v>200</v>
      </c>
      <c r="C58" s="165">
        <f>SUM(C59:C61)</f>
        <v>0</v>
      </c>
      <c r="D58" s="165">
        <f>SUM(D59:D61)</f>
        <v>0</v>
      </c>
      <c r="E58" s="165">
        <f>SUM(E59:E61)</f>
        <v>0</v>
      </c>
      <c r="F58" s="100">
        <f>SUM(F59:F61)</f>
        <v>0</v>
      </c>
      <c r="H58" s="364"/>
    </row>
    <row r="59" spans="1:8" s="178" customFormat="1" ht="12" customHeight="1">
      <c r="A59" s="13" t="s">
        <v>108</v>
      </c>
      <c r="B59" s="179" t="s">
        <v>202</v>
      </c>
      <c r="C59" s="169"/>
      <c r="D59" s="169"/>
      <c r="E59" s="169"/>
      <c r="F59" s="302">
        <f t="shared" si="0"/>
        <v>0</v>
      </c>
      <c r="H59" s="364"/>
    </row>
    <row r="60" spans="1:8" s="178" customFormat="1" ht="12" customHeight="1">
      <c r="A60" s="12" t="s">
        <v>109</v>
      </c>
      <c r="B60" s="180" t="s">
        <v>325</v>
      </c>
      <c r="C60" s="169"/>
      <c r="D60" s="169"/>
      <c r="E60" s="169"/>
      <c r="F60" s="302">
        <f t="shared" si="0"/>
        <v>0</v>
      </c>
      <c r="H60" s="364"/>
    </row>
    <row r="61" spans="1:8" s="178" customFormat="1" ht="12" customHeight="1">
      <c r="A61" s="12" t="s">
        <v>131</v>
      </c>
      <c r="B61" s="180" t="s">
        <v>203</v>
      </c>
      <c r="C61" s="169"/>
      <c r="D61" s="169"/>
      <c r="E61" s="169"/>
      <c r="F61" s="302">
        <f t="shared" si="0"/>
        <v>0</v>
      </c>
      <c r="H61" s="364"/>
    </row>
    <row r="62" spans="1:8" s="178" customFormat="1" ht="12" customHeight="1" thickBot="1">
      <c r="A62" s="14" t="s">
        <v>201</v>
      </c>
      <c r="B62" s="103" t="s">
        <v>204</v>
      </c>
      <c r="C62" s="169"/>
      <c r="D62" s="169"/>
      <c r="E62" s="169"/>
      <c r="F62" s="302">
        <f t="shared" si="0"/>
        <v>0</v>
      </c>
      <c r="H62" s="364"/>
    </row>
    <row r="63" spans="1:8" s="178" customFormat="1" ht="12" customHeight="1" thickBot="1">
      <c r="A63" s="232" t="s">
        <v>371</v>
      </c>
      <c r="B63" s="19" t="s">
        <v>205</v>
      </c>
      <c r="C63" s="171">
        <f>+C6+C13+C20+C27+C35+C47+C53+C58</f>
        <v>14123</v>
      </c>
      <c r="D63" s="171">
        <f>+D6+D13+D20+D27+D35+D47+D53+D58</f>
        <v>30452</v>
      </c>
      <c r="E63" s="171">
        <f>+E6+E13+E20+E27+E35+E47+E53+E58</f>
        <v>0</v>
      </c>
      <c r="F63" s="208">
        <f>+F6+F13+F20+F27+F35+F47+F53+F58</f>
        <v>30452</v>
      </c>
      <c r="H63" s="364"/>
    </row>
    <row r="64" spans="1:8" s="178" customFormat="1" ht="12" customHeight="1" thickBot="1">
      <c r="A64" s="222" t="s">
        <v>206</v>
      </c>
      <c r="B64" s="101" t="s">
        <v>207</v>
      </c>
      <c r="C64" s="165">
        <f>SUM(C65:C67)</f>
        <v>0</v>
      </c>
      <c r="D64" s="165">
        <f>SUM(D65:D67)</f>
        <v>0</v>
      </c>
      <c r="E64" s="165">
        <f>SUM(E65:E67)</f>
        <v>0</v>
      </c>
      <c r="F64" s="100">
        <f>SUM(F65:F67)</f>
        <v>0</v>
      </c>
      <c r="H64" s="364"/>
    </row>
    <row r="65" spans="1:8" s="178" customFormat="1" ht="12" customHeight="1">
      <c r="A65" s="13" t="s">
        <v>238</v>
      </c>
      <c r="B65" s="179" t="s">
        <v>208</v>
      </c>
      <c r="C65" s="169"/>
      <c r="D65" s="169"/>
      <c r="E65" s="169"/>
      <c r="F65" s="302">
        <f aca="true" t="shared" si="1" ref="F65:F86">C65+E65</f>
        <v>0</v>
      </c>
      <c r="H65" s="364"/>
    </row>
    <row r="66" spans="1:8" s="178" customFormat="1" ht="12" customHeight="1">
      <c r="A66" s="12" t="s">
        <v>247</v>
      </c>
      <c r="B66" s="180" t="s">
        <v>209</v>
      </c>
      <c r="C66" s="169"/>
      <c r="D66" s="169"/>
      <c r="E66" s="169"/>
      <c r="F66" s="302">
        <f t="shared" si="1"/>
        <v>0</v>
      </c>
      <c r="H66" s="364"/>
    </row>
    <row r="67" spans="1:8" s="178" customFormat="1" ht="12" customHeight="1" thickBot="1">
      <c r="A67" s="14" t="s">
        <v>248</v>
      </c>
      <c r="B67" s="228" t="s">
        <v>356</v>
      </c>
      <c r="C67" s="169"/>
      <c r="D67" s="169"/>
      <c r="E67" s="169"/>
      <c r="F67" s="302">
        <f t="shared" si="1"/>
        <v>0</v>
      </c>
      <c r="H67" s="364"/>
    </row>
    <row r="68" spans="1:8" s="178" customFormat="1" ht="12" customHeight="1" thickBot="1">
      <c r="A68" s="222" t="s">
        <v>211</v>
      </c>
      <c r="B68" s="101" t="s">
        <v>212</v>
      </c>
      <c r="C68" s="165">
        <f>SUM(C69:C72)</f>
        <v>0</v>
      </c>
      <c r="D68" s="165">
        <f>SUM(D69:D72)</f>
        <v>0</v>
      </c>
      <c r="E68" s="165">
        <f>SUM(E69:E72)</f>
        <v>0</v>
      </c>
      <c r="F68" s="100">
        <f>SUM(F69:F72)</f>
        <v>0</v>
      </c>
      <c r="H68" s="364"/>
    </row>
    <row r="69" spans="1:8" s="178" customFormat="1" ht="12" customHeight="1">
      <c r="A69" s="13" t="s">
        <v>86</v>
      </c>
      <c r="B69" s="179" t="s">
        <v>213</v>
      </c>
      <c r="C69" s="169"/>
      <c r="D69" s="169"/>
      <c r="E69" s="169"/>
      <c r="F69" s="302">
        <f t="shared" si="1"/>
        <v>0</v>
      </c>
      <c r="H69" s="364"/>
    </row>
    <row r="70" spans="1:8" s="178" customFormat="1" ht="12" customHeight="1">
      <c r="A70" s="12" t="s">
        <v>87</v>
      </c>
      <c r="B70" s="180" t="s">
        <v>214</v>
      </c>
      <c r="C70" s="169"/>
      <c r="D70" s="169"/>
      <c r="E70" s="169"/>
      <c r="F70" s="302">
        <f t="shared" si="1"/>
        <v>0</v>
      </c>
      <c r="H70" s="364"/>
    </row>
    <row r="71" spans="1:8" s="178" customFormat="1" ht="12" customHeight="1">
      <c r="A71" s="12" t="s">
        <v>239</v>
      </c>
      <c r="B71" s="180" t="s">
        <v>215</v>
      </c>
      <c r="C71" s="169"/>
      <c r="D71" s="169"/>
      <c r="E71" s="169"/>
      <c r="F71" s="302">
        <f t="shared" si="1"/>
        <v>0</v>
      </c>
      <c r="H71" s="364"/>
    </row>
    <row r="72" spans="1:8" s="178" customFormat="1" ht="12" customHeight="1" thickBot="1">
      <c r="A72" s="14" t="s">
        <v>240</v>
      </c>
      <c r="B72" s="103" t="s">
        <v>216</v>
      </c>
      <c r="C72" s="169"/>
      <c r="D72" s="169"/>
      <c r="E72" s="169"/>
      <c r="F72" s="302">
        <f t="shared" si="1"/>
        <v>0</v>
      </c>
      <c r="H72" s="364"/>
    </row>
    <row r="73" spans="1:8" s="178" customFormat="1" ht="12" customHeight="1" thickBot="1">
      <c r="A73" s="222" t="s">
        <v>217</v>
      </c>
      <c r="B73" s="101" t="s">
        <v>218</v>
      </c>
      <c r="C73" s="165">
        <f>SUM(C74:C75)</f>
        <v>0</v>
      </c>
      <c r="D73" s="165">
        <f>SUM(D74:D75)</f>
        <v>0</v>
      </c>
      <c r="E73" s="165">
        <f>SUM(E74:E75)</f>
        <v>0</v>
      </c>
      <c r="F73" s="100">
        <f>SUM(F74:F75)</f>
        <v>0</v>
      </c>
      <c r="H73" s="364"/>
    </row>
    <row r="74" spans="1:8" s="178" customFormat="1" ht="12" customHeight="1">
      <c r="A74" s="13" t="s">
        <v>241</v>
      </c>
      <c r="B74" s="179" t="s">
        <v>219</v>
      </c>
      <c r="C74" s="169"/>
      <c r="D74" s="169"/>
      <c r="E74" s="169"/>
      <c r="F74" s="302">
        <f t="shared" si="1"/>
        <v>0</v>
      </c>
      <c r="H74" s="364"/>
    </row>
    <row r="75" spans="1:8" s="178" customFormat="1" ht="12" customHeight="1" thickBot="1">
      <c r="A75" s="14" t="s">
        <v>242</v>
      </c>
      <c r="B75" s="103" t="s">
        <v>220</v>
      </c>
      <c r="C75" s="169"/>
      <c r="D75" s="169"/>
      <c r="E75" s="169"/>
      <c r="F75" s="302">
        <f t="shared" si="1"/>
        <v>0</v>
      </c>
      <c r="H75" s="364"/>
    </row>
    <row r="76" spans="1:8" s="178" customFormat="1" ht="12" customHeight="1" thickBot="1">
      <c r="A76" s="222" t="s">
        <v>221</v>
      </c>
      <c r="B76" s="101" t="s">
        <v>222</v>
      </c>
      <c r="C76" s="165">
        <f>SUM(C77:C79)</f>
        <v>0</v>
      </c>
      <c r="D76" s="165">
        <f>SUM(D77:D79)</f>
        <v>0</v>
      </c>
      <c r="E76" s="165">
        <f>SUM(E77:E79)</f>
        <v>0</v>
      </c>
      <c r="F76" s="100">
        <f>SUM(F77:F79)</f>
        <v>0</v>
      </c>
      <c r="H76" s="364"/>
    </row>
    <row r="77" spans="1:8" s="178" customFormat="1" ht="12" customHeight="1">
      <c r="A77" s="13" t="s">
        <v>243</v>
      </c>
      <c r="B77" s="179" t="s">
        <v>223</v>
      </c>
      <c r="C77" s="169"/>
      <c r="D77" s="169"/>
      <c r="E77" s="169"/>
      <c r="F77" s="302">
        <f t="shared" si="1"/>
        <v>0</v>
      </c>
      <c r="H77" s="364"/>
    </row>
    <row r="78" spans="1:8" s="178" customFormat="1" ht="12" customHeight="1">
      <c r="A78" s="12" t="s">
        <v>244</v>
      </c>
      <c r="B78" s="180" t="s">
        <v>224</v>
      </c>
      <c r="C78" s="169"/>
      <c r="D78" s="169"/>
      <c r="E78" s="169"/>
      <c r="F78" s="302">
        <f t="shared" si="1"/>
        <v>0</v>
      </c>
      <c r="H78" s="364"/>
    </row>
    <row r="79" spans="1:8" s="178" customFormat="1" ht="12" customHeight="1" thickBot="1">
      <c r="A79" s="14" t="s">
        <v>245</v>
      </c>
      <c r="B79" s="103" t="s">
        <v>225</v>
      </c>
      <c r="C79" s="169"/>
      <c r="D79" s="169"/>
      <c r="E79" s="169"/>
      <c r="F79" s="302">
        <f t="shared" si="1"/>
        <v>0</v>
      </c>
      <c r="H79" s="364"/>
    </row>
    <row r="80" spans="1:8" s="178" customFormat="1" ht="12" customHeight="1" thickBot="1">
      <c r="A80" s="222" t="s">
        <v>226</v>
      </c>
      <c r="B80" s="101" t="s">
        <v>246</v>
      </c>
      <c r="C80" s="165">
        <f>SUM(C81:C84)</f>
        <v>0</v>
      </c>
      <c r="D80" s="165">
        <f>SUM(D81:D84)</f>
        <v>0</v>
      </c>
      <c r="E80" s="165">
        <f>SUM(E81:E84)</f>
        <v>0</v>
      </c>
      <c r="F80" s="100">
        <f>SUM(F81:F84)</f>
        <v>0</v>
      </c>
      <c r="H80" s="364"/>
    </row>
    <row r="81" spans="1:8" s="178" customFormat="1" ht="12" customHeight="1">
      <c r="A81" s="183" t="s">
        <v>227</v>
      </c>
      <c r="B81" s="179" t="s">
        <v>228</v>
      </c>
      <c r="C81" s="169"/>
      <c r="D81" s="169"/>
      <c r="E81" s="169"/>
      <c r="F81" s="302">
        <f t="shared" si="1"/>
        <v>0</v>
      </c>
      <c r="H81" s="364"/>
    </row>
    <row r="82" spans="1:8" s="178" customFormat="1" ht="12" customHeight="1">
      <c r="A82" s="184" t="s">
        <v>229</v>
      </c>
      <c r="B82" s="180" t="s">
        <v>230</v>
      </c>
      <c r="C82" s="169"/>
      <c r="D82" s="169"/>
      <c r="E82" s="169"/>
      <c r="F82" s="302">
        <f t="shared" si="1"/>
        <v>0</v>
      </c>
      <c r="H82" s="364"/>
    </row>
    <row r="83" spans="1:8" s="178" customFormat="1" ht="12" customHeight="1">
      <c r="A83" s="184" t="s">
        <v>231</v>
      </c>
      <c r="B83" s="180" t="s">
        <v>232</v>
      </c>
      <c r="C83" s="169"/>
      <c r="D83" s="169"/>
      <c r="E83" s="169"/>
      <c r="F83" s="302">
        <f t="shared" si="1"/>
        <v>0</v>
      </c>
      <c r="H83" s="364"/>
    </row>
    <row r="84" spans="1:8" s="178" customFormat="1" ht="12" customHeight="1" thickBot="1">
      <c r="A84" s="185" t="s">
        <v>233</v>
      </c>
      <c r="B84" s="103" t="s">
        <v>234</v>
      </c>
      <c r="C84" s="169"/>
      <c r="D84" s="169"/>
      <c r="E84" s="169"/>
      <c r="F84" s="302">
        <f t="shared" si="1"/>
        <v>0</v>
      </c>
      <c r="H84" s="364"/>
    </row>
    <row r="85" spans="1:8" s="178" customFormat="1" ht="12" customHeight="1" thickBot="1">
      <c r="A85" s="222" t="s">
        <v>235</v>
      </c>
      <c r="B85" s="101" t="s">
        <v>370</v>
      </c>
      <c r="C85" s="224"/>
      <c r="D85" s="224"/>
      <c r="E85" s="224"/>
      <c r="F85" s="100">
        <f t="shared" si="1"/>
        <v>0</v>
      </c>
      <c r="H85" s="364"/>
    </row>
    <row r="86" spans="1:8" s="178" customFormat="1" ht="13.5" customHeight="1" thickBot="1">
      <c r="A86" s="222" t="s">
        <v>237</v>
      </c>
      <c r="B86" s="101" t="s">
        <v>236</v>
      </c>
      <c r="C86" s="224"/>
      <c r="D86" s="224"/>
      <c r="E86" s="224"/>
      <c r="F86" s="100">
        <f t="shared" si="1"/>
        <v>0</v>
      </c>
      <c r="H86" s="364"/>
    </row>
    <row r="87" spans="1:8" s="178" customFormat="1" ht="15.75" customHeight="1" thickBot="1">
      <c r="A87" s="222" t="s">
        <v>249</v>
      </c>
      <c r="B87" s="186" t="s">
        <v>373</v>
      </c>
      <c r="C87" s="171">
        <f>+C64+C68+C73+C76+C80+C86+C85</f>
        <v>0</v>
      </c>
      <c r="D87" s="171">
        <f>+D64+D68+D73+D76+D80+D86+D85</f>
        <v>0</v>
      </c>
      <c r="E87" s="171">
        <f>+E64+E68+E73+E76+E80+E86+E85</f>
        <v>0</v>
      </c>
      <c r="F87" s="208">
        <f>+F64+F68+F73+F76+F80+F86+F85</f>
        <v>0</v>
      </c>
      <c r="H87" s="364"/>
    </row>
    <row r="88" spans="1:8" s="178" customFormat="1" ht="25.5" customHeight="1" thickBot="1">
      <c r="A88" s="223" t="s">
        <v>372</v>
      </c>
      <c r="B88" s="187" t="s">
        <v>374</v>
      </c>
      <c r="C88" s="171">
        <f>+C63+C87</f>
        <v>14123</v>
      </c>
      <c r="D88" s="171">
        <f>+D63+D87</f>
        <v>30452</v>
      </c>
      <c r="E88" s="171">
        <f>+E63+E87</f>
        <v>0</v>
      </c>
      <c r="F88" s="208">
        <f>+F63+F87</f>
        <v>30452</v>
      </c>
      <c r="H88" s="364"/>
    </row>
    <row r="89" spans="1:6" ht="16.5" customHeight="1">
      <c r="A89" s="412" t="s">
        <v>35</v>
      </c>
      <c r="B89" s="412"/>
      <c r="C89" s="412"/>
      <c r="D89" s="412"/>
      <c r="E89" s="412"/>
      <c r="F89" s="412"/>
    </row>
    <row r="90" spans="1:8" s="188" customFormat="1" ht="16.5" customHeight="1" thickBot="1">
      <c r="A90" s="414" t="s">
        <v>89</v>
      </c>
      <c r="B90" s="414"/>
      <c r="C90" s="63"/>
      <c r="D90" s="339"/>
      <c r="F90" s="63" t="s">
        <v>130</v>
      </c>
      <c r="H90" s="365"/>
    </row>
    <row r="91" spans="1:6" ht="15.75">
      <c r="A91" s="415" t="s">
        <v>53</v>
      </c>
      <c r="B91" s="417" t="s">
        <v>416</v>
      </c>
      <c r="C91" s="408" t="str">
        <f>+CONCATENATE(LEFT(ÖSSZEFÜGGÉSEK!A6,4),". évi")</f>
        <v>2016. évi</v>
      </c>
      <c r="D91" s="408"/>
      <c r="E91" s="409"/>
      <c r="F91" s="410"/>
    </row>
    <row r="92" spans="1:6" ht="24.75" thickBot="1">
      <c r="A92" s="416"/>
      <c r="B92" s="418"/>
      <c r="C92" s="248" t="s">
        <v>415</v>
      </c>
      <c r="D92" s="248" t="s">
        <v>531</v>
      </c>
      <c r="E92" s="246" t="s">
        <v>546</v>
      </c>
      <c r="F92" s="247" t="str">
        <f>+CONCATENATE(LEFT(ÖSSZEFÜGGÉSEK!A95,4),"2016. évi 3.",CHAR(10),"Módosítás utáni")</f>
        <v>2016. évi 3.
Módosítás utáni</v>
      </c>
    </row>
    <row r="93" spans="1:8" s="177" customFormat="1" ht="12" customHeight="1" thickBot="1">
      <c r="A93" s="24" t="s">
        <v>382</v>
      </c>
      <c r="B93" s="25" t="s">
        <v>383</v>
      </c>
      <c r="C93" s="174" t="s">
        <v>384</v>
      </c>
      <c r="D93" s="174" t="s">
        <v>386</v>
      </c>
      <c r="E93" s="174" t="s">
        <v>385</v>
      </c>
      <c r="F93" s="331" t="s">
        <v>530</v>
      </c>
      <c r="H93" s="364"/>
    </row>
    <row r="94" spans="1:6" ht="12" customHeight="1" thickBot="1">
      <c r="A94" s="20" t="s">
        <v>7</v>
      </c>
      <c r="B94" s="23" t="s">
        <v>332</v>
      </c>
      <c r="C94" s="164">
        <f>C95+C96+C97+C98+C99+C112</f>
        <v>123905</v>
      </c>
      <c r="D94" s="164">
        <f>D95+D96+D97+D98+D99+D112</f>
        <v>171817</v>
      </c>
      <c r="E94" s="164">
        <f>E95+E96+E97+E98+E99+E112</f>
        <v>0</v>
      </c>
      <c r="F94" s="235">
        <f>F95+F96+F97+F98+F99+F112</f>
        <v>171817</v>
      </c>
    </row>
    <row r="95" spans="1:6" ht="12" customHeight="1">
      <c r="A95" s="15" t="s">
        <v>65</v>
      </c>
      <c r="B95" s="8" t="s">
        <v>36</v>
      </c>
      <c r="C95" s="239">
        <v>13437</v>
      </c>
      <c r="D95" s="239">
        <v>29663</v>
      </c>
      <c r="E95" s="239"/>
      <c r="F95" s="304">
        <f>D95+E95</f>
        <v>29663</v>
      </c>
    </row>
    <row r="96" spans="1:6" ht="12" customHeight="1">
      <c r="A96" s="12" t="s">
        <v>66</v>
      </c>
      <c r="B96" s="6" t="s">
        <v>110</v>
      </c>
      <c r="C96" s="166">
        <v>2441</v>
      </c>
      <c r="D96" s="166">
        <v>4631</v>
      </c>
      <c r="E96" s="166"/>
      <c r="F96" s="300">
        <f>D96+E96</f>
        <v>4631</v>
      </c>
    </row>
    <row r="97" spans="1:6" ht="12" customHeight="1">
      <c r="A97" s="12" t="s">
        <v>67</v>
      </c>
      <c r="B97" s="6" t="s">
        <v>84</v>
      </c>
      <c r="C97" s="168">
        <v>33326</v>
      </c>
      <c r="D97" s="168">
        <v>48983</v>
      </c>
      <c r="E97" s="168"/>
      <c r="F97" s="300">
        <f aca="true" t="shared" si="2" ref="F97:F112">D97+E97</f>
        <v>48983</v>
      </c>
    </row>
    <row r="98" spans="1:6" ht="12" customHeight="1">
      <c r="A98" s="12" t="s">
        <v>68</v>
      </c>
      <c r="B98" s="9" t="s">
        <v>111</v>
      </c>
      <c r="C98" s="168">
        <v>3600</v>
      </c>
      <c r="D98" s="168">
        <v>3600</v>
      </c>
      <c r="E98" s="168"/>
      <c r="F98" s="300">
        <f t="shared" si="2"/>
        <v>3600</v>
      </c>
    </row>
    <row r="99" spans="1:6" ht="12" customHeight="1">
      <c r="A99" s="12" t="s">
        <v>76</v>
      </c>
      <c r="B99" s="17" t="s">
        <v>112</v>
      </c>
      <c r="C99" s="168">
        <v>63101</v>
      </c>
      <c r="D99" s="168">
        <v>79827</v>
      </c>
      <c r="E99" s="168"/>
      <c r="F99" s="300">
        <f t="shared" si="2"/>
        <v>79827</v>
      </c>
    </row>
    <row r="100" spans="1:6" ht="12" customHeight="1">
      <c r="A100" s="12" t="s">
        <v>69</v>
      </c>
      <c r="B100" s="6" t="s">
        <v>337</v>
      </c>
      <c r="C100" s="168"/>
      <c r="D100" s="168"/>
      <c r="E100" s="168"/>
      <c r="F100" s="300">
        <f t="shared" si="2"/>
        <v>0</v>
      </c>
    </row>
    <row r="101" spans="1:6" ht="12" customHeight="1">
      <c r="A101" s="12" t="s">
        <v>70</v>
      </c>
      <c r="B101" s="67" t="s">
        <v>336</v>
      </c>
      <c r="C101" s="168"/>
      <c r="D101" s="168"/>
      <c r="E101" s="168"/>
      <c r="F101" s="300">
        <f t="shared" si="2"/>
        <v>0</v>
      </c>
    </row>
    <row r="102" spans="1:6" ht="12" customHeight="1">
      <c r="A102" s="12" t="s">
        <v>77</v>
      </c>
      <c r="B102" s="67" t="s">
        <v>335</v>
      </c>
      <c r="C102" s="168"/>
      <c r="D102" s="168"/>
      <c r="E102" s="168"/>
      <c r="F102" s="300">
        <f t="shared" si="2"/>
        <v>0</v>
      </c>
    </row>
    <row r="103" spans="1:6" ht="12" customHeight="1">
      <c r="A103" s="12" t="s">
        <v>78</v>
      </c>
      <c r="B103" s="65" t="s">
        <v>252</v>
      </c>
      <c r="C103" s="168"/>
      <c r="D103" s="168"/>
      <c r="E103" s="168"/>
      <c r="F103" s="300">
        <f t="shared" si="2"/>
        <v>0</v>
      </c>
    </row>
    <row r="104" spans="1:6" ht="12" customHeight="1">
      <c r="A104" s="12" t="s">
        <v>79</v>
      </c>
      <c r="B104" s="66" t="s">
        <v>253</v>
      </c>
      <c r="C104" s="168"/>
      <c r="D104" s="168"/>
      <c r="E104" s="168"/>
      <c r="F104" s="300">
        <f t="shared" si="2"/>
        <v>0</v>
      </c>
    </row>
    <row r="105" spans="1:6" ht="12" customHeight="1">
      <c r="A105" s="12" t="s">
        <v>80</v>
      </c>
      <c r="B105" s="66" t="s">
        <v>254</v>
      </c>
      <c r="C105" s="168"/>
      <c r="D105" s="168"/>
      <c r="E105" s="168"/>
      <c r="F105" s="300">
        <f t="shared" si="2"/>
        <v>0</v>
      </c>
    </row>
    <row r="106" spans="1:6" ht="12" customHeight="1">
      <c r="A106" s="12" t="s">
        <v>82</v>
      </c>
      <c r="B106" s="65" t="s">
        <v>255</v>
      </c>
      <c r="C106" s="168"/>
      <c r="D106" s="168"/>
      <c r="E106" s="168"/>
      <c r="F106" s="300">
        <f t="shared" si="2"/>
        <v>0</v>
      </c>
    </row>
    <row r="107" spans="1:6" ht="12" customHeight="1">
      <c r="A107" s="12" t="s">
        <v>113</v>
      </c>
      <c r="B107" s="65" t="s">
        <v>256</v>
      </c>
      <c r="C107" s="168"/>
      <c r="D107" s="168"/>
      <c r="E107" s="168"/>
      <c r="F107" s="300">
        <f t="shared" si="2"/>
        <v>0</v>
      </c>
    </row>
    <row r="108" spans="1:6" ht="12" customHeight="1">
      <c r="A108" s="12" t="s">
        <v>250</v>
      </c>
      <c r="B108" s="66" t="s">
        <v>257</v>
      </c>
      <c r="C108" s="168"/>
      <c r="D108" s="168"/>
      <c r="E108" s="168"/>
      <c r="F108" s="300">
        <f t="shared" si="2"/>
        <v>0</v>
      </c>
    </row>
    <row r="109" spans="1:6" ht="12" customHeight="1">
      <c r="A109" s="11" t="s">
        <v>251</v>
      </c>
      <c r="B109" s="67" t="s">
        <v>258</v>
      </c>
      <c r="C109" s="168"/>
      <c r="D109" s="168"/>
      <c r="E109" s="168"/>
      <c r="F109" s="300">
        <f t="shared" si="2"/>
        <v>0</v>
      </c>
    </row>
    <row r="110" spans="1:6" ht="12" customHeight="1">
      <c r="A110" s="12" t="s">
        <v>333</v>
      </c>
      <c r="B110" s="67" t="s">
        <v>259</v>
      </c>
      <c r="C110" s="168"/>
      <c r="D110" s="168"/>
      <c r="E110" s="168"/>
      <c r="F110" s="300">
        <f t="shared" si="2"/>
        <v>0</v>
      </c>
    </row>
    <row r="111" spans="1:6" ht="12" customHeight="1">
      <c r="A111" s="14" t="s">
        <v>334</v>
      </c>
      <c r="B111" s="67" t="s">
        <v>260</v>
      </c>
      <c r="C111" s="168">
        <v>63101</v>
      </c>
      <c r="D111" s="168">
        <v>79827</v>
      </c>
      <c r="E111" s="168"/>
      <c r="F111" s="300">
        <f t="shared" si="2"/>
        <v>79827</v>
      </c>
    </row>
    <row r="112" spans="1:6" ht="12" customHeight="1">
      <c r="A112" s="12" t="s">
        <v>338</v>
      </c>
      <c r="B112" s="9" t="s">
        <v>37</v>
      </c>
      <c r="C112" s="166">
        <v>8000</v>
      </c>
      <c r="D112" s="166">
        <v>5113</v>
      </c>
      <c r="E112" s="166"/>
      <c r="F112" s="300">
        <f t="shared" si="2"/>
        <v>5113</v>
      </c>
    </row>
    <row r="113" spans="1:6" ht="12" customHeight="1">
      <c r="A113" s="12" t="s">
        <v>339</v>
      </c>
      <c r="B113" s="6" t="s">
        <v>341</v>
      </c>
      <c r="C113" s="166"/>
      <c r="D113" s="166"/>
      <c r="E113" s="166"/>
      <c r="F113" s="300">
        <f>C113+E113</f>
        <v>0</v>
      </c>
    </row>
    <row r="114" spans="1:6" ht="12" customHeight="1" thickBot="1">
      <c r="A114" s="16" t="s">
        <v>340</v>
      </c>
      <c r="B114" s="231" t="s">
        <v>342</v>
      </c>
      <c r="C114" s="240">
        <v>8000</v>
      </c>
      <c r="D114" s="240">
        <v>5113</v>
      </c>
      <c r="E114" s="362"/>
      <c r="F114" s="305">
        <f>D114+E114</f>
        <v>5113</v>
      </c>
    </row>
    <row r="115" spans="1:6" ht="12" customHeight="1" thickBot="1">
      <c r="A115" s="229" t="s">
        <v>8</v>
      </c>
      <c r="B115" s="230" t="s">
        <v>261</v>
      </c>
      <c r="C115" s="241">
        <f>+C116+C118+C120</f>
        <v>3600</v>
      </c>
      <c r="D115" s="241">
        <f>+D116+D118+D120</f>
        <v>7096</v>
      </c>
      <c r="E115" s="165">
        <f>+E116+E118+E120</f>
        <v>0</v>
      </c>
      <c r="F115" s="236">
        <f>+F116+F118+F120</f>
        <v>7096</v>
      </c>
    </row>
    <row r="116" spans="1:6" ht="12" customHeight="1">
      <c r="A116" s="13" t="s">
        <v>71</v>
      </c>
      <c r="B116" s="6" t="s">
        <v>129</v>
      </c>
      <c r="C116" s="167">
        <v>1500</v>
      </c>
      <c r="D116" s="167">
        <v>1869</v>
      </c>
      <c r="E116" s="251"/>
      <c r="F116" s="209">
        <f>D116+E116</f>
        <v>1869</v>
      </c>
    </row>
    <row r="117" spans="1:6" ht="12" customHeight="1">
      <c r="A117" s="13" t="s">
        <v>72</v>
      </c>
      <c r="B117" s="10" t="s">
        <v>265</v>
      </c>
      <c r="C117" s="167"/>
      <c r="D117" s="167"/>
      <c r="E117" s="251"/>
      <c r="F117" s="209">
        <f>C117+E117</f>
        <v>0</v>
      </c>
    </row>
    <row r="118" spans="1:6" ht="12" customHeight="1">
      <c r="A118" s="13" t="s">
        <v>73</v>
      </c>
      <c r="B118" s="10" t="s">
        <v>114</v>
      </c>
      <c r="C118" s="166">
        <v>2100</v>
      </c>
      <c r="D118" s="166">
        <v>5227</v>
      </c>
      <c r="E118" s="252"/>
      <c r="F118" s="300">
        <f>D118+E118</f>
        <v>5227</v>
      </c>
    </row>
    <row r="119" spans="1:6" ht="12" customHeight="1">
      <c r="A119" s="13" t="s">
        <v>74</v>
      </c>
      <c r="B119" s="10" t="s">
        <v>266</v>
      </c>
      <c r="C119" s="166"/>
      <c r="D119" s="166"/>
      <c r="E119" s="252"/>
      <c r="F119" s="300">
        <f aca="true" t="shared" si="3" ref="F119:F128">C119+E119</f>
        <v>0</v>
      </c>
    </row>
    <row r="120" spans="1:6" ht="12" customHeight="1">
      <c r="A120" s="13" t="s">
        <v>75</v>
      </c>
      <c r="B120" s="103" t="s">
        <v>132</v>
      </c>
      <c r="C120" s="166"/>
      <c r="D120" s="166"/>
      <c r="E120" s="252"/>
      <c r="F120" s="300">
        <f t="shared" si="3"/>
        <v>0</v>
      </c>
    </row>
    <row r="121" spans="1:6" ht="12" customHeight="1">
      <c r="A121" s="13" t="s">
        <v>81</v>
      </c>
      <c r="B121" s="102" t="s">
        <v>326</v>
      </c>
      <c r="C121" s="166"/>
      <c r="D121" s="166"/>
      <c r="E121" s="252"/>
      <c r="F121" s="300">
        <f t="shared" si="3"/>
        <v>0</v>
      </c>
    </row>
    <row r="122" spans="1:6" ht="12" customHeight="1">
      <c r="A122" s="13" t="s">
        <v>83</v>
      </c>
      <c r="B122" s="175" t="s">
        <v>271</v>
      </c>
      <c r="C122" s="166"/>
      <c r="D122" s="166"/>
      <c r="E122" s="252"/>
      <c r="F122" s="300">
        <f t="shared" si="3"/>
        <v>0</v>
      </c>
    </row>
    <row r="123" spans="1:6" ht="22.5">
      <c r="A123" s="13" t="s">
        <v>115</v>
      </c>
      <c r="B123" s="66" t="s">
        <v>254</v>
      </c>
      <c r="C123" s="166"/>
      <c r="D123" s="166"/>
      <c r="E123" s="252"/>
      <c r="F123" s="300">
        <f t="shared" si="3"/>
        <v>0</v>
      </c>
    </row>
    <row r="124" spans="1:6" ht="12" customHeight="1">
      <c r="A124" s="13" t="s">
        <v>116</v>
      </c>
      <c r="B124" s="66" t="s">
        <v>270</v>
      </c>
      <c r="C124" s="166"/>
      <c r="D124" s="166"/>
      <c r="E124" s="252"/>
      <c r="F124" s="300">
        <f t="shared" si="3"/>
        <v>0</v>
      </c>
    </row>
    <row r="125" spans="1:6" ht="12" customHeight="1">
      <c r="A125" s="13" t="s">
        <v>117</v>
      </c>
      <c r="B125" s="66" t="s">
        <v>269</v>
      </c>
      <c r="C125" s="166"/>
      <c r="D125" s="166"/>
      <c r="E125" s="252"/>
      <c r="F125" s="300">
        <f t="shared" si="3"/>
        <v>0</v>
      </c>
    </row>
    <row r="126" spans="1:6" ht="12" customHeight="1">
      <c r="A126" s="13" t="s">
        <v>262</v>
      </c>
      <c r="B126" s="66" t="s">
        <v>257</v>
      </c>
      <c r="C126" s="166"/>
      <c r="D126" s="166"/>
      <c r="E126" s="252"/>
      <c r="F126" s="300">
        <f t="shared" si="3"/>
        <v>0</v>
      </c>
    </row>
    <row r="127" spans="1:6" ht="12" customHeight="1">
      <c r="A127" s="13" t="s">
        <v>263</v>
      </c>
      <c r="B127" s="66" t="s">
        <v>268</v>
      </c>
      <c r="C127" s="166"/>
      <c r="D127" s="166"/>
      <c r="E127" s="252"/>
      <c r="F127" s="300">
        <f t="shared" si="3"/>
        <v>0</v>
      </c>
    </row>
    <row r="128" spans="1:6" ht="23.25" thickBot="1">
      <c r="A128" s="11" t="s">
        <v>264</v>
      </c>
      <c r="B128" s="66" t="s">
        <v>267</v>
      </c>
      <c r="C128" s="168"/>
      <c r="D128" s="168"/>
      <c r="E128" s="253"/>
      <c r="F128" s="301">
        <f t="shared" si="3"/>
        <v>0</v>
      </c>
    </row>
    <row r="129" spans="1:6" ht="12" customHeight="1" thickBot="1">
      <c r="A129" s="18" t="s">
        <v>9</v>
      </c>
      <c r="B129" s="59" t="s">
        <v>343</v>
      </c>
      <c r="C129" s="165">
        <f>+C94+C115</f>
        <v>127505</v>
      </c>
      <c r="D129" s="165">
        <f>+D94+D115</f>
        <v>178913</v>
      </c>
      <c r="E129" s="250">
        <f>+E94+E115</f>
        <v>0</v>
      </c>
      <c r="F129" s="100">
        <f>+F94+F115</f>
        <v>178913</v>
      </c>
    </row>
    <row r="130" spans="1:6" ht="12" customHeight="1" thickBot="1">
      <c r="A130" s="18" t="s">
        <v>10</v>
      </c>
      <c r="B130" s="59" t="s">
        <v>417</v>
      </c>
      <c r="C130" s="165">
        <f>+C131+C132+C133</f>
        <v>0</v>
      </c>
      <c r="D130" s="165">
        <f>+D131+D132+D133</f>
        <v>0</v>
      </c>
      <c r="E130" s="250">
        <f>+E131+E132+E133</f>
        <v>0</v>
      </c>
      <c r="F130" s="100">
        <f>+F131+F132+F133</f>
        <v>0</v>
      </c>
    </row>
    <row r="131" spans="1:6" ht="12" customHeight="1">
      <c r="A131" s="13" t="s">
        <v>166</v>
      </c>
      <c r="B131" s="10" t="s">
        <v>351</v>
      </c>
      <c r="C131" s="166"/>
      <c r="D131" s="166"/>
      <c r="E131" s="252"/>
      <c r="F131" s="300">
        <f aca="true" t="shared" si="4" ref="F131:F153">C131+E131</f>
        <v>0</v>
      </c>
    </row>
    <row r="132" spans="1:6" ht="12" customHeight="1">
      <c r="A132" s="13" t="s">
        <v>167</v>
      </c>
      <c r="B132" s="10" t="s">
        <v>352</v>
      </c>
      <c r="C132" s="166"/>
      <c r="D132" s="166"/>
      <c r="E132" s="252"/>
      <c r="F132" s="300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6"/>
      <c r="D133" s="166"/>
      <c r="E133" s="252"/>
      <c r="F133" s="300">
        <f t="shared" si="4"/>
        <v>0</v>
      </c>
    </row>
    <row r="134" spans="1:6" ht="12" customHeight="1" thickBot="1">
      <c r="A134" s="18" t="s">
        <v>11</v>
      </c>
      <c r="B134" s="59" t="s">
        <v>345</v>
      </c>
      <c r="C134" s="165">
        <f>SUM(C135:C140)</f>
        <v>0</v>
      </c>
      <c r="D134" s="165">
        <f>SUM(D135:D140)</f>
        <v>0</v>
      </c>
      <c r="E134" s="250">
        <f>SUM(E135:E140)</f>
        <v>0</v>
      </c>
      <c r="F134" s="100">
        <f>SUM(F135:F140)</f>
        <v>0</v>
      </c>
    </row>
    <row r="135" spans="1:6" ht="12" customHeight="1">
      <c r="A135" s="13" t="s">
        <v>58</v>
      </c>
      <c r="B135" s="7" t="s">
        <v>354</v>
      </c>
      <c r="C135" s="166"/>
      <c r="D135" s="166"/>
      <c r="E135" s="252"/>
      <c r="F135" s="300">
        <f t="shared" si="4"/>
        <v>0</v>
      </c>
    </row>
    <row r="136" spans="1:6" ht="12" customHeight="1">
      <c r="A136" s="13" t="s">
        <v>59</v>
      </c>
      <c r="B136" s="7" t="s">
        <v>346</v>
      </c>
      <c r="C136" s="166"/>
      <c r="D136" s="166"/>
      <c r="E136" s="252"/>
      <c r="F136" s="300">
        <f t="shared" si="4"/>
        <v>0</v>
      </c>
    </row>
    <row r="137" spans="1:6" ht="12" customHeight="1">
      <c r="A137" s="13" t="s">
        <v>60</v>
      </c>
      <c r="B137" s="7" t="s">
        <v>347</v>
      </c>
      <c r="C137" s="166"/>
      <c r="D137" s="166"/>
      <c r="E137" s="252"/>
      <c r="F137" s="300">
        <f t="shared" si="4"/>
        <v>0</v>
      </c>
    </row>
    <row r="138" spans="1:6" ht="12" customHeight="1">
      <c r="A138" s="13" t="s">
        <v>102</v>
      </c>
      <c r="B138" s="7" t="s">
        <v>348</v>
      </c>
      <c r="C138" s="166"/>
      <c r="D138" s="166"/>
      <c r="E138" s="252"/>
      <c r="F138" s="300">
        <f t="shared" si="4"/>
        <v>0</v>
      </c>
    </row>
    <row r="139" spans="1:6" ht="12" customHeight="1">
      <c r="A139" s="13" t="s">
        <v>103</v>
      </c>
      <c r="B139" s="7" t="s">
        <v>349</v>
      </c>
      <c r="C139" s="166"/>
      <c r="D139" s="166"/>
      <c r="E139" s="252"/>
      <c r="F139" s="300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6"/>
      <c r="D140" s="166"/>
      <c r="E140" s="252"/>
      <c r="F140" s="300">
        <f t="shared" si="4"/>
        <v>0</v>
      </c>
    </row>
    <row r="141" spans="1:6" ht="12" customHeight="1" thickBot="1">
      <c r="A141" s="18" t="s">
        <v>12</v>
      </c>
      <c r="B141" s="59" t="s">
        <v>358</v>
      </c>
      <c r="C141" s="171">
        <f>+C142+C143+C144+C145</f>
        <v>0</v>
      </c>
      <c r="D141" s="171">
        <f>+D142+D143+D144+D145</f>
        <v>0</v>
      </c>
      <c r="E141" s="254">
        <f>+E142+E143+E144+E145</f>
        <v>0</v>
      </c>
      <c r="F141" s="208">
        <f>+F142+F143+F144+F145</f>
        <v>0</v>
      </c>
    </row>
    <row r="142" spans="1:6" ht="12" customHeight="1">
      <c r="A142" s="13" t="s">
        <v>61</v>
      </c>
      <c r="B142" s="7" t="s">
        <v>272</v>
      </c>
      <c r="C142" s="166"/>
      <c r="D142" s="166"/>
      <c r="E142" s="252"/>
      <c r="F142" s="300">
        <f t="shared" si="4"/>
        <v>0</v>
      </c>
    </row>
    <row r="143" spans="1:6" ht="12" customHeight="1">
      <c r="A143" s="13" t="s">
        <v>62</v>
      </c>
      <c r="B143" s="7" t="s">
        <v>273</v>
      </c>
      <c r="C143" s="166"/>
      <c r="D143" s="166"/>
      <c r="E143" s="252"/>
      <c r="F143" s="300">
        <f t="shared" si="4"/>
        <v>0</v>
      </c>
    </row>
    <row r="144" spans="1:6" ht="12" customHeight="1">
      <c r="A144" s="13" t="s">
        <v>186</v>
      </c>
      <c r="B144" s="7" t="s">
        <v>359</v>
      </c>
      <c r="C144" s="166"/>
      <c r="D144" s="166"/>
      <c r="E144" s="252"/>
      <c r="F144" s="300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6"/>
      <c r="D145" s="166"/>
      <c r="E145" s="252"/>
      <c r="F145" s="300">
        <f t="shared" si="4"/>
        <v>0</v>
      </c>
    </row>
    <row r="146" spans="1:6" ht="12" customHeight="1" thickBot="1">
      <c r="A146" s="18" t="s">
        <v>13</v>
      </c>
      <c r="B146" s="59" t="s">
        <v>360</v>
      </c>
      <c r="C146" s="242">
        <f>SUM(C147:C151)</f>
        <v>0</v>
      </c>
      <c r="D146" s="242">
        <f>SUM(D147:D151)</f>
        <v>0</v>
      </c>
      <c r="E146" s="255">
        <f>SUM(E147:E151)</f>
        <v>0</v>
      </c>
      <c r="F146" s="237">
        <f>SUM(F147:F151)</f>
        <v>0</v>
      </c>
    </row>
    <row r="147" spans="1:6" ht="12" customHeight="1">
      <c r="A147" s="13" t="s">
        <v>63</v>
      </c>
      <c r="B147" s="7" t="s">
        <v>355</v>
      </c>
      <c r="C147" s="166"/>
      <c r="D147" s="166"/>
      <c r="E147" s="252"/>
      <c r="F147" s="300">
        <f t="shared" si="4"/>
        <v>0</v>
      </c>
    </row>
    <row r="148" spans="1:6" ht="12" customHeight="1">
      <c r="A148" s="13" t="s">
        <v>64</v>
      </c>
      <c r="B148" s="7" t="s">
        <v>362</v>
      </c>
      <c r="C148" s="166"/>
      <c r="D148" s="166"/>
      <c r="E148" s="252"/>
      <c r="F148" s="300">
        <f t="shared" si="4"/>
        <v>0</v>
      </c>
    </row>
    <row r="149" spans="1:6" ht="12" customHeight="1">
      <c r="A149" s="13" t="s">
        <v>198</v>
      </c>
      <c r="B149" s="7" t="s">
        <v>357</v>
      </c>
      <c r="C149" s="166"/>
      <c r="D149" s="166"/>
      <c r="E149" s="252"/>
      <c r="F149" s="300">
        <f t="shared" si="4"/>
        <v>0</v>
      </c>
    </row>
    <row r="150" spans="1:6" ht="12" customHeight="1">
      <c r="A150" s="13" t="s">
        <v>199</v>
      </c>
      <c r="B150" s="7" t="s">
        <v>363</v>
      </c>
      <c r="C150" s="166"/>
      <c r="D150" s="166"/>
      <c r="E150" s="252"/>
      <c r="F150" s="300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6"/>
      <c r="D151" s="166"/>
      <c r="E151" s="252"/>
      <c r="F151" s="301">
        <f t="shared" si="4"/>
        <v>0</v>
      </c>
    </row>
    <row r="152" spans="1:6" ht="12" customHeight="1" thickBot="1">
      <c r="A152" s="18" t="s">
        <v>14</v>
      </c>
      <c r="B152" s="59" t="s">
        <v>365</v>
      </c>
      <c r="C152" s="243"/>
      <c r="D152" s="243"/>
      <c r="E152" s="256"/>
      <c r="F152" s="307">
        <f t="shared" si="4"/>
        <v>0</v>
      </c>
    </row>
    <row r="153" spans="1:6" ht="12" customHeight="1" thickBot="1">
      <c r="A153" s="18" t="s">
        <v>15</v>
      </c>
      <c r="B153" s="59" t="s">
        <v>366</v>
      </c>
      <c r="C153" s="243"/>
      <c r="D153" s="243"/>
      <c r="E153" s="256"/>
      <c r="F153" s="209">
        <f t="shared" si="4"/>
        <v>0</v>
      </c>
    </row>
    <row r="154" spans="1:10" ht="15" customHeight="1" thickBot="1">
      <c r="A154" s="18" t="s">
        <v>16</v>
      </c>
      <c r="B154" s="59" t="s">
        <v>368</v>
      </c>
      <c r="C154" s="244">
        <f>+C130+C134+C141+C146+C152+C153</f>
        <v>0</v>
      </c>
      <c r="D154" s="244">
        <f>+D130+D134+D141+D146+D152+D153</f>
        <v>0</v>
      </c>
      <c r="E154" s="257">
        <f>+E130+E134+E141+E146+E152+E153</f>
        <v>0</v>
      </c>
      <c r="F154" s="238">
        <f>+F130+F134+F141+F146+F152+F153</f>
        <v>0</v>
      </c>
      <c r="G154" s="189"/>
      <c r="H154" s="366"/>
      <c r="I154" s="190"/>
      <c r="J154" s="190"/>
    </row>
    <row r="155" spans="1:8" s="178" customFormat="1" ht="12.75" customHeight="1" thickBot="1">
      <c r="A155" s="104" t="s">
        <v>17</v>
      </c>
      <c r="B155" s="152" t="s">
        <v>367</v>
      </c>
      <c r="C155" s="244">
        <f>+C129+C154</f>
        <v>127505</v>
      </c>
      <c r="D155" s="244">
        <f>+D129+D154</f>
        <v>178913</v>
      </c>
      <c r="E155" s="257">
        <f>+E129+E154</f>
        <v>0</v>
      </c>
      <c r="F155" s="238">
        <f>+F129+F154</f>
        <v>178913</v>
      </c>
      <c r="H155" s="364"/>
    </row>
    <row r="156" ht="7.5" customHeight="1"/>
    <row r="157" spans="1:6" ht="15.75">
      <c r="A157" s="411" t="s">
        <v>274</v>
      </c>
      <c r="B157" s="411"/>
      <c r="C157" s="411"/>
      <c r="D157" s="411"/>
      <c r="E157" s="411"/>
      <c r="F157" s="411"/>
    </row>
    <row r="158" spans="1:6" ht="15" customHeight="1" thickBot="1">
      <c r="A158" s="413" t="s">
        <v>90</v>
      </c>
      <c r="B158" s="413"/>
      <c r="C158" s="106"/>
      <c r="D158" s="245"/>
      <c r="F158" s="106" t="s">
        <v>130</v>
      </c>
    </row>
    <row r="159" spans="1:6" ht="25.5" customHeight="1" thickBot="1">
      <c r="A159" s="18">
        <v>1</v>
      </c>
      <c r="B159" s="22" t="s">
        <v>369</v>
      </c>
      <c r="C159" s="249">
        <f>+C63-C129</f>
        <v>-113382</v>
      </c>
      <c r="D159" s="249">
        <f>+D63-D129</f>
        <v>-148461</v>
      </c>
      <c r="E159" s="165">
        <f>+E63-E129</f>
        <v>0</v>
      </c>
      <c r="F159" s="100">
        <f>+F63-F129</f>
        <v>-148461</v>
      </c>
    </row>
    <row r="160" spans="1:6" ht="32.25" customHeight="1" thickBot="1">
      <c r="A160" s="18" t="s">
        <v>8</v>
      </c>
      <c r="B160" s="22" t="s">
        <v>375</v>
      </c>
      <c r="C160" s="165">
        <f>+C87-C154</f>
        <v>0</v>
      </c>
      <c r="D160" s="165">
        <f>+D87-D154</f>
        <v>0</v>
      </c>
      <c r="E160" s="165">
        <f>+E87-E154</f>
        <v>0</v>
      </c>
      <c r="F160" s="100">
        <f>+F87-F154</f>
        <v>0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Bátaszék Város Önkormányzat
2016. ÉVI KÖLTSÉGVETÉS 
ÁLLAMIGAZGATÁSI FELADATOK MÓDOSÍTOTT MÉRLEGE&amp;10
&amp;R&amp;"Times New Roman CE,Félkövér dőlt"&amp;11 1.4. melléklet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="115" zoomScaleNormal="115" zoomScaleSheetLayoutView="100" workbookViewId="0" topLeftCell="A1">
      <selection activeCell="J7" sqref="J7:J12"/>
    </sheetView>
  </sheetViews>
  <sheetFormatPr defaultColWidth="9.00390625" defaultRowHeight="12.75"/>
  <cols>
    <col min="1" max="1" width="6.875" style="35" customWidth="1"/>
    <col min="2" max="2" width="50.875" style="70" bestFit="1" customWidth="1"/>
    <col min="3" max="3" width="13.875" style="35" customWidth="1"/>
    <col min="4" max="4" width="13.125" style="35" customWidth="1"/>
    <col min="5" max="5" width="14.00390625" style="35" customWidth="1"/>
    <col min="6" max="6" width="13.375" style="35" customWidth="1"/>
    <col min="7" max="7" width="50.875" style="35" bestFit="1" customWidth="1"/>
    <col min="8" max="8" width="13.375" style="35" customWidth="1"/>
    <col min="9" max="9" width="12.625" style="35" customWidth="1"/>
    <col min="10" max="11" width="13.375" style="35" customWidth="1"/>
    <col min="12" max="12" width="4.875" style="35" customWidth="1"/>
    <col min="13" max="16384" width="9.375" style="35" customWidth="1"/>
  </cols>
  <sheetData>
    <row r="1" spans="2:12" ht="39.75" customHeight="1">
      <c r="B1" s="113" t="s">
        <v>94</v>
      </c>
      <c r="C1" s="114"/>
      <c r="D1" s="114"/>
      <c r="E1" s="114"/>
      <c r="F1" s="114"/>
      <c r="G1" s="114"/>
      <c r="H1" s="114"/>
      <c r="I1" s="114"/>
      <c r="J1" s="114"/>
      <c r="K1" s="114"/>
      <c r="L1" s="421" t="s">
        <v>418</v>
      </c>
    </row>
    <row r="2" spans="8:12" ht="14.25" thickBot="1">
      <c r="H2" s="115"/>
      <c r="I2" s="115"/>
      <c r="J2" s="115"/>
      <c r="K2" s="115" t="s">
        <v>45</v>
      </c>
      <c r="L2" s="421"/>
    </row>
    <row r="3" spans="1:12" ht="18" customHeight="1" thickBot="1">
      <c r="A3" s="419" t="s">
        <v>53</v>
      </c>
      <c r="B3" s="116" t="s">
        <v>40</v>
      </c>
      <c r="C3" s="117"/>
      <c r="D3" s="258"/>
      <c r="E3" s="258"/>
      <c r="F3" s="258"/>
      <c r="G3" s="116" t="s">
        <v>41</v>
      </c>
      <c r="H3" s="118"/>
      <c r="I3" s="265"/>
      <c r="J3" s="265"/>
      <c r="K3" s="266"/>
      <c r="L3" s="421"/>
    </row>
    <row r="4" spans="1:12" s="119" customFormat="1" ht="35.25" customHeight="1" thickBot="1">
      <c r="A4" s="420"/>
      <c r="B4" s="71" t="s">
        <v>46</v>
      </c>
      <c r="C4" s="72" t="str">
        <f>+CONCATENATE('1.1.sz.mell.'!C3," eredeti előirányzat")</f>
        <v>2016. évi eredeti előirányzat</v>
      </c>
      <c r="D4" s="259" t="s">
        <v>531</v>
      </c>
      <c r="E4" s="259" t="str">
        <f>+CONCATENATE('1.1.sz.mell.'!C3," 3. sz. módosítás (±)")</f>
        <v>2016. évi 3. sz. módosítás (±)</v>
      </c>
      <c r="F4" s="259" t="str">
        <f>+CONCATENATE(LEFT('1.1.sz.mell.'!C3,4),". évi 3.Módisítás után")</f>
        <v>2016. évi 3.Módisítás után</v>
      </c>
      <c r="G4" s="71" t="s">
        <v>46</v>
      </c>
      <c r="H4" s="72" t="str">
        <f>+C4</f>
        <v>2016. évi eredeti előirányzat</v>
      </c>
      <c r="I4" s="259" t="s">
        <v>531</v>
      </c>
      <c r="J4" s="72" t="str">
        <f>+E4</f>
        <v>2016. évi 3. sz. módosítás (±)</v>
      </c>
      <c r="K4" s="268" t="str">
        <f>+F4</f>
        <v>2016. évi 3.Módisítás után</v>
      </c>
      <c r="L4" s="421"/>
    </row>
    <row r="5" spans="1:12" s="123" customFormat="1" ht="12" customHeight="1" thickBot="1">
      <c r="A5" s="120" t="s">
        <v>382</v>
      </c>
      <c r="B5" s="121" t="s">
        <v>383</v>
      </c>
      <c r="C5" s="122" t="s">
        <v>384</v>
      </c>
      <c r="D5" s="260" t="s">
        <v>386</v>
      </c>
      <c r="E5" s="260" t="s">
        <v>385</v>
      </c>
      <c r="F5" s="260" t="s">
        <v>530</v>
      </c>
      <c r="G5" s="121" t="s">
        <v>388</v>
      </c>
      <c r="H5" s="122" t="s">
        <v>389</v>
      </c>
      <c r="I5" s="122" t="s">
        <v>532</v>
      </c>
      <c r="J5" s="122" t="s">
        <v>533</v>
      </c>
      <c r="K5" s="332" t="s">
        <v>534</v>
      </c>
      <c r="L5" s="421"/>
    </row>
    <row r="6" spans="1:12" ht="12.75" customHeight="1">
      <c r="A6" s="124" t="s">
        <v>7</v>
      </c>
      <c r="B6" s="125" t="s">
        <v>275</v>
      </c>
      <c r="C6" s="107">
        <v>363357</v>
      </c>
      <c r="D6" s="107">
        <v>375140</v>
      </c>
      <c r="E6" s="107">
        <v>12367</v>
      </c>
      <c r="F6" s="308">
        <v>387507</v>
      </c>
      <c r="G6" s="125" t="s">
        <v>47</v>
      </c>
      <c r="H6" s="107">
        <v>143413</v>
      </c>
      <c r="I6" s="107">
        <v>158398</v>
      </c>
      <c r="J6" s="107">
        <v>3820</v>
      </c>
      <c r="K6" s="312">
        <v>162218</v>
      </c>
      <c r="L6" s="421"/>
    </row>
    <row r="7" spans="1:12" ht="12.75" customHeight="1">
      <c r="A7" s="126" t="s">
        <v>8</v>
      </c>
      <c r="B7" s="127" t="s">
        <v>276</v>
      </c>
      <c r="C7" s="108">
        <v>96172</v>
      </c>
      <c r="D7" s="108">
        <v>119720</v>
      </c>
      <c r="E7" s="108">
        <v>1159</v>
      </c>
      <c r="F7" s="308">
        <v>120879</v>
      </c>
      <c r="G7" s="127" t="s">
        <v>110</v>
      </c>
      <c r="H7" s="108">
        <v>36608</v>
      </c>
      <c r="I7" s="108">
        <v>38463</v>
      </c>
      <c r="J7" s="108">
        <v>1188</v>
      </c>
      <c r="K7" s="312">
        <v>39651</v>
      </c>
      <c r="L7" s="421"/>
    </row>
    <row r="8" spans="1:12" ht="12.75" customHeight="1">
      <c r="A8" s="126" t="s">
        <v>9</v>
      </c>
      <c r="B8" s="127" t="s">
        <v>297</v>
      </c>
      <c r="C8" s="108"/>
      <c r="D8" s="108"/>
      <c r="E8" s="108"/>
      <c r="F8" s="308">
        <f aca="true" t="shared" si="0" ref="F8:F16">C8+E8</f>
        <v>0</v>
      </c>
      <c r="G8" s="127" t="s">
        <v>135</v>
      </c>
      <c r="H8" s="108">
        <v>149084</v>
      </c>
      <c r="I8" s="108">
        <v>188522</v>
      </c>
      <c r="J8" s="108">
        <v>-4255</v>
      </c>
      <c r="K8" s="312">
        <v>184267</v>
      </c>
      <c r="L8" s="421"/>
    </row>
    <row r="9" spans="1:12" ht="12.75" customHeight="1">
      <c r="A9" s="126" t="s">
        <v>10</v>
      </c>
      <c r="B9" s="127" t="s">
        <v>101</v>
      </c>
      <c r="C9" s="108">
        <v>265716</v>
      </c>
      <c r="D9" s="108">
        <v>265716</v>
      </c>
      <c r="E9" s="108">
        <v>-14268</v>
      </c>
      <c r="F9" s="308">
        <v>251448</v>
      </c>
      <c r="G9" s="127" t="s">
        <v>111</v>
      </c>
      <c r="H9" s="108">
        <v>26405</v>
      </c>
      <c r="I9" s="108">
        <v>24805</v>
      </c>
      <c r="J9" s="108"/>
      <c r="K9" s="312">
        <v>24805</v>
      </c>
      <c r="L9" s="421"/>
    </row>
    <row r="10" spans="1:12" ht="12.75" customHeight="1">
      <c r="A10" s="126" t="s">
        <v>11</v>
      </c>
      <c r="B10" s="128" t="s">
        <v>319</v>
      </c>
      <c r="C10" s="108">
        <v>25624</v>
      </c>
      <c r="D10" s="108">
        <v>32219</v>
      </c>
      <c r="E10" s="108">
        <v>5677</v>
      </c>
      <c r="F10" s="308">
        <v>37896</v>
      </c>
      <c r="G10" s="127" t="s">
        <v>112</v>
      </c>
      <c r="H10" s="108">
        <v>399406</v>
      </c>
      <c r="I10" s="108">
        <v>401344</v>
      </c>
      <c r="J10" s="108">
        <v>-9175</v>
      </c>
      <c r="K10" s="312">
        <v>392169</v>
      </c>
      <c r="L10" s="421"/>
    </row>
    <row r="11" spans="1:12" ht="12.75" customHeight="1">
      <c r="A11" s="126" t="s">
        <v>12</v>
      </c>
      <c r="B11" s="127" t="s">
        <v>277</v>
      </c>
      <c r="C11" s="109">
        <v>7730</v>
      </c>
      <c r="D11" s="109">
        <v>7730</v>
      </c>
      <c r="E11" s="109"/>
      <c r="F11" s="308">
        <f t="shared" si="0"/>
        <v>7730</v>
      </c>
      <c r="G11" s="127" t="s">
        <v>482</v>
      </c>
      <c r="H11" s="108">
        <v>30657</v>
      </c>
      <c r="I11" s="108">
        <v>31050</v>
      </c>
      <c r="J11" s="108">
        <v>-5545</v>
      </c>
      <c r="K11" s="312">
        <v>25505</v>
      </c>
      <c r="L11" s="421"/>
    </row>
    <row r="12" spans="1:12" ht="12.75" customHeight="1">
      <c r="A12" s="126" t="s">
        <v>13</v>
      </c>
      <c r="B12" s="127" t="s">
        <v>376</v>
      </c>
      <c r="C12" s="108"/>
      <c r="D12" s="108"/>
      <c r="E12" s="108"/>
      <c r="F12" s="308">
        <f t="shared" si="0"/>
        <v>0</v>
      </c>
      <c r="G12" s="127" t="s">
        <v>37</v>
      </c>
      <c r="H12" s="108">
        <v>20817</v>
      </c>
      <c r="I12" s="108">
        <v>48728</v>
      </c>
      <c r="J12" s="108">
        <v>11547</v>
      </c>
      <c r="K12" s="312">
        <v>60275</v>
      </c>
      <c r="L12" s="421"/>
    </row>
    <row r="13" spans="1:12" ht="12.75" customHeight="1">
      <c r="A13" s="126" t="s">
        <v>14</v>
      </c>
      <c r="B13" s="29"/>
      <c r="C13" s="108"/>
      <c r="D13" s="108"/>
      <c r="E13" s="108"/>
      <c r="F13" s="308">
        <f t="shared" si="0"/>
        <v>0</v>
      </c>
      <c r="G13" s="29"/>
      <c r="H13" s="108"/>
      <c r="I13" s="108"/>
      <c r="J13" s="108"/>
      <c r="K13" s="312">
        <f>H13+J13</f>
        <v>0</v>
      </c>
      <c r="L13" s="421"/>
    </row>
    <row r="14" spans="1:12" ht="12.75" customHeight="1">
      <c r="A14" s="126" t="s">
        <v>15</v>
      </c>
      <c r="B14" s="191"/>
      <c r="C14" s="109"/>
      <c r="D14" s="109"/>
      <c r="E14" s="109"/>
      <c r="F14" s="308">
        <f t="shared" si="0"/>
        <v>0</v>
      </c>
      <c r="G14" s="29"/>
      <c r="H14" s="108"/>
      <c r="I14" s="108"/>
      <c r="J14" s="108"/>
      <c r="K14" s="312">
        <f>H14+J14</f>
        <v>0</v>
      </c>
      <c r="L14" s="421"/>
    </row>
    <row r="15" spans="1:12" ht="12.75" customHeight="1">
      <c r="A15" s="126" t="s">
        <v>16</v>
      </c>
      <c r="B15" s="29"/>
      <c r="C15" s="108"/>
      <c r="D15" s="108"/>
      <c r="E15" s="108"/>
      <c r="F15" s="308">
        <f t="shared" si="0"/>
        <v>0</v>
      </c>
      <c r="G15" s="29"/>
      <c r="H15" s="108"/>
      <c r="I15" s="108"/>
      <c r="J15" s="108"/>
      <c r="K15" s="312">
        <f>H15+J15</f>
        <v>0</v>
      </c>
      <c r="L15" s="421"/>
    </row>
    <row r="16" spans="1:12" ht="12.75" customHeight="1">
      <c r="A16" s="126" t="s">
        <v>17</v>
      </c>
      <c r="B16" s="29"/>
      <c r="C16" s="108"/>
      <c r="D16" s="108"/>
      <c r="E16" s="108"/>
      <c r="F16" s="308">
        <f t="shared" si="0"/>
        <v>0</v>
      </c>
      <c r="G16" s="29"/>
      <c r="H16" s="108"/>
      <c r="I16" s="108"/>
      <c r="J16" s="108"/>
      <c r="K16" s="312">
        <f>H16+J16</f>
        <v>0</v>
      </c>
      <c r="L16" s="421"/>
    </row>
    <row r="17" spans="1:12" ht="12.75" customHeight="1" thickBot="1">
      <c r="A17" s="126" t="s">
        <v>18</v>
      </c>
      <c r="B17" s="36"/>
      <c r="C17" s="110"/>
      <c r="D17" s="110"/>
      <c r="E17" s="110"/>
      <c r="F17" s="309"/>
      <c r="G17" s="29"/>
      <c r="H17" s="110"/>
      <c r="I17" s="110"/>
      <c r="J17" s="110"/>
      <c r="K17" s="312">
        <f>H17+J17</f>
        <v>0</v>
      </c>
      <c r="L17" s="421"/>
    </row>
    <row r="18" spans="1:12" ht="21.75" thickBot="1">
      <c r="A18" s="129" t="s">
        <v>19</v>
      </c>
      <c r="B18" s="60" t="s">
        <v>377</v>
      </c>
      <c r="C18" s="111">
        <f>SUM(C6:C17)</f>
        <v>758599</v>
      </c>
      <c r="D18" s="111">
        <f>SUM(D6:D17)</f>
        <v>800525</v>
      </c>
      <c r="E18" s="111">
        <f>SUM(E6:E17)</f>
        <v>4935</v>
      </c>
      <c r="F18" s="111">
        <f>SUM(F6:F17)</f>
        <v>805460</v>
      </c>
      <c r="G18" s="60" t="s">
        <v>283</v>
      </c>
      <c r="H18" s="111">
        <f>SUM(H6:H17)</f>
        <v>806390</v>
      </c>
      <c r="I18" s="111">
        <f>SUM(I6:I17)</f>
        <v>891310</v>
      </c>
      <c r="J18" s="111">
        <f>SUM(J6:J17)</f>
        <v>-2420</v>
      </c>
      <c r="K18" s="146">
        <f>SUM(K6:K17)</f>
        <v>888890</v>
      </c>
      <c r="L18" s="421"/>
    </row>
    <row r="19" spans="1:12" ht="12.75" customHeight="1">
      <c r="A19" s="130" t="s">
        <v>20</v>
      </c>
      <c r="B19" s="131" t="s">
        <v>280</v>
      </c>
      <c r="C19" s="233">
        <f>+C20+C21+C22+C23</f>
        <v>120752</v>
      </c>
      <c r="D19" s="233">
        <f>+D20+D21+D22+D23</f>
        <v>165213</v>
      </c>
      <c r="E19" s="233">
        <f>+E20+E21+E22+E23</f>
        <v>12810</v>
      </c>
      <c r="F19" s="233">
        <f>+F20+F21+F22+F23</f>
        <v>178023</v>
      </c>
      <c r="G19" s="132" t="s">
        <v>118</v>
      </c>
      <c r="H19" s="112"/>
      <c r="I19" s="112"/>
      <c r="J19" s="112"/>
      <c r="K19" s="313">
        <f>H19+J19</f>
        <v>0</v>
      </c>
      <c r="L19" s="421"/>
    </row>
    <row r="20" spans="1:12" ht="12.75" customHeight="1">
      <c r="A20" s="133" t="s">
        <v>21</v>
      </c>
      <c r="B20" s="132" t="s">
        <v>127</v>
      </c>
      <c r="C20" s="49">
        <v>120752</v>
      </c>
      <c r="D20" s="49">
        <v>165213</v>
      </c>
      <c r="E20" s="49"/>
      <c r="F20" s="310">
        <v>165213</v>
      </c>
      <c r="G20" s="132" t="s">
        <v>282</v>
      </c>
      <c r="H20" s="49"/>
      <c r="I20" s="49"/>
      <c r="J20" s="49"/>
      <c r="K20" s="314">
        <f aca="true" t="shared" si="1" ref="K20:K28">H20+J20</f>
        <v>0</v>
      </c>
      <c r="L20" s="421"/>
    </row>
    <row r="21" spans="1:12" ht="12.75" customHeight="1">
      <c r="A21" s="133" t="s">
        <v>22</v>
      </c>
      <c r="B21" s="132" t="s">
        <v>128</v>
      </c>
      <c r="C21" s="49"/>
      <c r="D21" s="49"/>
      <c r="E21" s="49"/>
      <c r="F21" s="310">
        <f>C21+E21</f>
        <v>0</v>
      </c>
      <c r="G21" s="132" t="s">
        <v>92</v>
      </c>
      <c r="H21" s="49"/>
      <c r="I21" s="49"/>
      <c r="J21" s="49"/>
      <c r="K21" s="314">
        <f t="shared" si="1"/>
        <v>0</v>
      </c>
      <c r="L21" s="421"/>
    </row>
    <row r="22" spans="1:12" ht="12.75" customHeight="1">
      <c r="A22" s="133" t="s">
        <v>23</v>
      </c>
      <c r="B22" s="132" t="s">
        <v>133</v>
      </c>
      <c r="C22" s="49"/>
      <c r="D22" s="49"/>
      <c r="E22" s="49"/>
      <c r="F22" s="310">
        <f>C22+E22</f>
        <v>0</v>
      </c>
      <c r="G22" s="132" t="s">
        <v>93</v>
      </c>
      <c r="H22" s="49"/>
      <c r="I22" s="49"/>
      <c r="J22" s="49"/>
      <c r="K22" s="314">
        <f t="shared" si="1"/>
        <v>0</v>
      </c>
      <c r="L22" s="421"/>
    </row>
    <row r="23" spans="1:12" ht="12.75" customHeight="1">
      <c r="A23" s="133" t="s">
        <v>24</v>
      </c>
      <c r="B23" s="132" t="s">
        <v>134</v>
      </c>
      <c r="C23" s="49"/>
      <c r="D23" s="49"/>
      <c r="E23" s="49">
        <v>12810</v>
      </c>
      <c r="F23" s="310">
        <v>12810</v>
      </c>
      <c r="G23" s="131" t="s">
        <v>136</v>
      </c>
      <c r="H23" s="49"/>
      <c r="I23" s="49"/>
      <c r="J23" s="49"/>
      <c r="K23" s="314">
        <f t="shared" si="1"/>
        <v>0</v>
      </c>
      <c r="L23" s="421"/>
    </row>
    <row r="24" spans="1:12" ht="12.75" customHeight="1">
      <c r="A24" s="133" t="s">
        <v>25</v>
      </c>
      <c r="B24" s="132" t="s">
        <v>281</v>
      </c>
      <c r="C24" s="134">
        <f>+C25+C26</f>
        <v>0</v>
      </c>
      <c r="D24" s="134">
        <f>+D25+D26</f>
        <v>0</v>
      </c>
      <c r="E24" s="134">
        <f>+E25+E26</f>
        <v>0</v>
      </c>
      <c r="F24" s="134">
        <f>+F25+F26</f>
        <v>0</v>
      </c>
      <c r="G24" s="132" t="s">
        <v>119</v>
      </c>
      <c r="H24" s="49"/>
      <c r="I24" s="49"/>
      <c r="J24" s="49"/>
      <c r="K24" s="314">
        <f t="shared" si="1"/>
        <v>0</v>
      </c>
      <c r="L24" s="421"/>
    </row>
    <row r="25" spans="1:12" ht="12.75" customHeight="1">
      <c r="A25" s="130" t="s">
        <v>26</v>
      </c>
      <c r="B25" s="131" t="s">
        <v>278</v>
      </c>
      <c r="C25" s="112"/>
      <c r="D25" s="112"/>
      <c r="E25" s="112"/>
      <c r="F25" s="311">
        <f>C25+E25</f>
        <v>0</v>
      </c>
      <c r="G25" s="125" t="s">
        <v>359</v>
      </c>
      <c r="H25" s="112"/>
      <c r="I25" s="112"/>
      <c r="J25" s="112"/>
      <c r="K25" s="313">
        <f t="shared" si="1"/>
        <v>0</v>
      </c>
      <c r="L25" s="421"/>
    </row>
    <row r="26" spans="1:12" ht="12.75" customHeight="1">
      <c r="A26" s="133" t="s">
        <v>27</v>
      </c>
      <c r="B26" s="132" t="s">
        <v>279</v>
      </c>
      <c r="C26" s="49"/>
      <c r="D26" s="49"/>
      <c r="E26" s="49"/>
      <c r="F26" s="310">
        <f>C26+E26</f>
        <v>0</v>
      </c>
      <c r="G26" s="127" t="s">
        <v>365</v>
      </c>
      <c r="H26" s="49"/>
      <c r="I26" s="49"/>
      <c r="J26" s="49"/>
      <c r="K26" s="314">
        <f t="shared" si="1"/>
        <v>0</v>
      </c>
      <c r="L26" s="421"/>
    </row>
    <row r="27" spans="1:12" ht="12.75" customHeight="1">
      <c r="A27" s="126" t="s">
        <v>28</v>
      </c>
      <c r="B27" s="132" t="s">
        <v>473</v>
      </c>
      <c r="C27" s="49"/>
      <c r="D27" s="49"/>
      <c r="E27" s="49"/>
      <c r="F27" s="310">
        <f>C27+E27</f>
        <v>0</v>
      </c>
      <c r="G27" s="127" t="s">
        <v>273</v>
      </c>
      <c r="H27" s="49">
        <v>12594</v>
      </c>
      <c r="I27" s="49">
        <v>12594</v>
      </c>
      <c r="J27" s="49">
        <v>12810</v>
      </c>
      <c r="K27" s="314">
        <v>25404</v>
      </c>
      <c r="L27" s="421"/>
    </row>
    <row r="28" spans="1:12" ht="12.75" customHeight="1" thickBot="1">
      <c r="A28" s="161" t="s">
        <v>29</v>
      </c>
      <c r="B28" s="131" t="s">
        <v>236</v>
      </c>
      <c r="C28" s="112"/>
      <c r="D28" s="112"/>
      <c r="E28" s="112"/>
      <c r="F28" s="311">
        <f>C28+E28</f>
        <v>0</v>
      </c>
      <c r="G28" s="193"/>
      <c r="H28" s="112"/>
      <c r="I28" s="112"/>
      <c r="J28" s="112"/>
      <c r="K28" s="313">
        <f t="shared" si="1"/>
        <v>0</v>
      </c>
      <c r="L28" s="421"/>
    </row>
    <row r="29" spans="1:12" ht="24" customHeight="1" thickBot="1">
      <c r="A29" s="129" t="s">
        <v>30</v>
      </c>
      <c r="B29" s="60" t="s">
        <v>378</v>
      </c>
      <c r="C29" s="111">
        <f>+C19+C24+C27+C28</f>
        <v>120752</v>
      </c>
      <c r="D29" s="111">
        <f>+D19+D24+D27+D28</f>
        <v>165213</v>
      </c>
      <c r="E29" s="111">
        <f>+E19+E24+E27+E28</f>
        <v>12810</v>
      </c>
      <c r="F29" s="263">
        <f>+F19+F24+F27+F28</f>
        <v>178023</v>
      </c>
      <c r="G29" s="60" t="s">
        <v>380</v>
      </c>
      <c r="H29" s="111">
        <f>SUM(H19:H28)</f>
        <v>12594</v>
      </c>
      <c r="I29" s="111">
        <f>SUM(I19:I28)</f>
        <v>12594</v>
      </c>
      <c r="J29" s="111">
        <f>SUM(J19:J28)</f>
        <v>12810</v>
      </c>
      <c r="K29" s="146">
        <f>SUM(K19:K28)</f>
        <v>25404</v>
      </c>
      <c r="L29" s="421"/>
    </row>
    <row r="30" spans="1:12" ht="13.5" thickBot="1">
      <c r="A30" s="129" t="s">
        <v>31</v>
      </c>
      <c r="B30" s="135" t="s">
        <v>379</v>
      </c>
      <c r="C30" s="267">
        <f>+C18+C29</f>
        <v>879351</v>
      </c>
      <c r="D30" s="267">
        <f>+D18+D29</f>
        <v>965738</v>
      </c>
      <c r="E30" s="267">
        <f>+E18+E29</f>
        <v>17745</v>
      </c>
      <c r="F30" s="136">
        <f>+F18+F29</f>
        <v>983483</v>
      </c>
      <c r="G30" s="135" t="s">
        <v>381</v>
      </c>
      <c r="H30" s="267">
        <f>+H18+H29</f>
        <v>818984</v>
      </c>
      <c r="I30" s="267">
        <f>+I18+I29</f>
        <v>903904</v>
      </c>
      <c r="J30" s="267">
        <f>+J18+J29</f>
        <v>10390</v>
      </c>
      <c r="K30" s="136">
        <f>+K18+K29</f>
        <v>914294</v>
      </c>
      <c r="L30" s="421"/>
    </row>
    <row r="31" spans="1:12" ht="13.5" thickBot="1">
      <c r="A31" s="129" t="s">
        <v>32</v>
      </c>
      <c r="B31" s="135" t="s">
        <v>96</v>
      </c>
      <c r="C31" s="267">
        <f>IF(C18-H18&lt;0,H18-C18,"-")</f>
        <v>47791</v>
      </c>
      <c r="D31" s="267">
        <f>IF(D18-I18&lt;0,I18-D18,"-")</f>
        <v>90785</v>
      </c>
      <c r="E31" s="267" t="str">
        <f>IF(E18-J18&lt;0,J18-E18,"-")</f>
        <v>-</v>
      </c>
      <c r="F31" s="136">
        <f>IF(F18-K18&lt;0,K18-F18,"-")</f>
        <v>83430</v>
      </c>
      <c r="G31" s="135" t="s">
        <v>97</v>
      </c>
      <c r="H31" s="267" t="str">
        <f>IF(C18-H18&gt;0,C18-H18,"-")</f>
        <v>-</v>
      </c>
      <c r="I31" s="267" t="str">
        <f>IF(D18-I18&gt;0,D18-I18,"-")</f>
        <v>-</v>
      </c>
      <c r="J31" s="267">
        <f>IF(E18-J18&gt;0,E18-J18,"-")</f>
        <v>7355</v>
      </c>
      <c r="K31" s="136" t="str">
        <f>IF(F18-K18&gt;0,F18-K18,"-")</f>
        <v>-</v>
      </c>
      <c r="L31" s="421"/>
    </row>
    <row r="32" spans="1:12" ht="13.5" thickBot="1">
      <c r="A32" s="129" t="s">
        <v>33</v>
      </c>
      <c r="B32" s="135" t="s">
        <v>137</v>
      </c>
      <c r="C32" s="267" t="str">
        <f>IF(C18+C29-H30&lt;0,H30-(C18+C29),"-")</f>
        <v>-</v>
      </c>
      <c r="D32" s="267" t="str">
        <f>IF(D18+D29-I30&lt;0,I30-(D18+D29),"-")</f>
        <v>-</v>
      </c>
      <c r="E32" s="267" t="str">
        <f>IF(E18+E29-J30&lt;0,J30-(E18+E29),"-")</f>
        <v>-</v>
      </c>
      <c r="F32" s="136" t="str">
        <f>IF(F18+F29-K30&lt;0,K30-(F18+F29),"-")</f>
        <v>-</v>
      </c>
      <c r="G32" s="135" t="s">
        <v>138</v>
      </c>
      <c r="H32" s="267">
        <f>IF(C18+C29-H30&gt;0,C18+C29-H30,"-")</f>
        <v>60367</v>
      </c>
      <c r="I32" s="267">
        <f>IF(D18+D29-I30&gt;0,D18+D29-I30,"-")</f>
        <v>61834</v>
      </c>
      <c r="J32" s="267">
        <f>IF(E18+E29-J30&gt;0,E18+E29-J30,"-")</f>
        <v>7355</v>
      </c>
      <c r="K32" s="136">
        <f>IF(F18+F29-K30&gt;0,F18+F29-K30,"-")</f>
        <v>69189</v>
      </c>
      <c r="L32" s="421"/>
    </row>
    <row r="33" spans="2:7" ht="18.75">
      <c r="B33" s="422"/>
      <c r="C33" s="422"/>
      <c r="D33" s="422"/>
      <c r="E33" s="422"/>
      <c r="F33" s="422"/>
      <c r="G33" s="422"/>
    </row>
  </sheetData>
  <sheetProtection/>
  <mergeCells count="3">
    <mergeCell ref="A3:A4"/>
    <mergeCell ref="L1:L32"/>
    <mergeCell ref="B33:G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SheetLayoutView="115" workbookViewId="0" topLeftCell="A1">
      <selection activeCell="O11" sqref="O11"/>
    </sheetView>
  </sheetViews>
  <sheetFormatPr defaultColWidth="9.00390625" defaultRowHeight="12.75"/>
  <cols>
    <col min="1" max="1" width="6.875" style="35" customWidth="1"/>
    <col min="2" max="2" width="49.875" style="70" customWidth="1"/>
    <col min="3" max="3" width="14.875" style="35" customWidth="1"/>
    <col min="4" max="4" width="13.625" style="35" customWidth="1"/>
    <col min="5" max="5" width="14.00390625" style="35" customWidth="1"/>
    <col min="6" max="6" width="13.125" style="35" customWidth="1"/>
    <col min="7" max="7" width="49.875" style="35" customWidth="1"/>
    <col min="8" max="8" width="14.625" style="35" customWidth="1"/>
    <col min="9" max="10" width="14.125" style="35" customWidth="1"/>
    <col min="11" max="11" width="13.375" style="35" customWidth="1"/>
    <col min="12" max="12" width="4.875" style="35" customWidth="1"/>
    <col min="13" max="16384" width="9.375" style="35" customWidth="1"/>
  </cols>
  <sheetData>
    <row r="1" spans="2:12" ht="31.5">
      <c r="B1" s="113" t="s">
        <v>95</v>
      </c>
      <c r="C1" s="114"/>
      <c r="D1" s="114"/>
      <c r="E1" s="114"/>
      <c r="F1" s="114"/>
      <c r="G1" s="114"/>
      <c r="H1" s="114"/>
      <c r="I1" s="114"/>
      <c r="J1" s="114"/>
      <c r="K1" s="114"/>
      <c r="L1" s="421" t="s">
        <v>419</v>
      </c>
    </row>
    <row r="2" spans="8:12" ht="14.25" thickBot="1">
      <c r="H2" s="115" t="s">
        <v>45</v>
      </c>
      <c r="I2" s="115"/>
      <c r="J2" s="115"/>
      <c r="K2" s="115"/>
      <c r="L2" s="421"/>
    </row>
    <row r="3" spans="1:12" ht="13.5" customHeight="1" thickBot="1">
      <c r="A3" s="419" t="s">
        <v>53</v>
      </c>
      <c r="B3" s="116" t="s">
        <v>40</v>
      </c>
      <c r="C3" s="117"/>
      <c r="D3" s="258"/>
      <c r="E3" s="258"/>
      <c r="F3" s="258"/>
      <c r="G3" s="116" t="s">
        <v>41</v>
      </c>
      <c r="H3" s="118"/>
      <c r="I3" s="265"/>
      <c r="J3" s="265"/>
      <c r="K3" s="266"/>
      <c r="L3" s="421"/>
    </row>
    <row r="4" spans="1:12" s="119" customFormat="1" ht="36.75" thickBot="1">
      <c r="A4" s="420"/>
      <c r="B4" s="71" t="s">
        <v>46</v>
      </c>
      <c r="C4" s="72" t="str">
        <f>+CONCATENATE('1.1.sz.mell.'!C3," eredeti előirányzat")</f>
        <v>2016. évi eredeti előirányzat</v>
      </c>
      <c r="D4" s="259" t="s">
        <v>531</v>
      </c>
      <c r="E4" s="259" t="str">
        <f>+CONCATENATE('1.1.sz.mell.'!C3," 3. sz. módosítás (±)")</f>
        <v>2016. évi 3. sz. módosítás (±)</v>
      </c>
      <c r="F4" s="259" t="str">
        <f>+CONCATENATE(LEFT('1.1.sz.mell.'!C3,4),"évi 3.Módisítás után")</f>
        <v>2016évi 3.Módisítás után</v>
      </c>
      <c r="G4" s="71" t="s">
        <v>46</v>
      </c>
      <c r="H4" s="72" t="str">
        <f>+C4</f>
        <v>2016. évi eredeti előirányzat</v>
      </c>
      <c r="I4" s="259" t="s">
        <v>531</v>
      </c>
      <c r="J4" s="259" t="str">
        <f>+CONCATENATE('1.1.sz.mell.'!H3," 3. sz. módosítás (±)")</f>
        <v> 3. sz. módosítás (±)</v>
      </c>
      <c r="K4" s="268" t="str">
        <f>+F4</f>
        <v>2016évi 3.Módisítás után</v>
      </c>
      <c r="L4" s="421"/>
    </row>
    <row r="5" spans="1:12" s="119" customFormat="1" ht="13.5" thickBot="1">
      <c r="A5" s="120" t="s">
        <v>382</v>
      </c>
      <c r="B5" s="121" t="s">
        <v>383</v>
      </c>
      <c r="C5" s="122" t="s">
        <v>384</v>
      </c>
      <c r="D5" s="260" t="s">
        <v>386</v>
      </c>
      <c r="E5" s="260" t="s">
        <v>385</v>
      </c>
      <c r="F5" s="260" t="s">
        <v>530</v>
      </c>
      <c r="G5" s="121" t="s">
        <v>388</v>
      </c>
      <c r="H5" s="122" t="s">
        <v>389</v>
      </c>
      <c r="I5" s="122" t="s">
        <v>532</v>
      </c>
      <c r="J5" s="122" t="s">
        <v>533</v>
      </c>
      <c r="K5" s="332" t="s">
        <v>534</v>
      </c>
      <c r="L5" s="421"/>
    </row>
    <row r="6" spans="1:12" ht="12.75" customHeight="1">
      <c r="A6" s="124" t="s">
        <v>7</v>
      </c>
      <c r="B6" s="125" t="s">
        <v>284</v>
      </c>
      <c r="C6" s="107">
        <v>12000</v>
      </c>
      <c r="D6" s="107">
        <v>12000</v>
      </c>
      <c r="E6" s="107">
        <v>3000</v>
      </c>
      <c r="F6" s="308">
        <v>15000</v>
      </c>
      <c r="G6" s="125" t="s">
        <v>129</v>
      </c>
      <c r="H6" s="107">
        <v>20722</v>
      </c>
      <c r="I6" s="107">
        <v>31637</v>
      </c>
      <c r="J6" s="271">
        <v>22285</v>
      </c>
      <c r="K6" s="315">
        <v>53922</v>
      </c>
      <c r="L6" s="421"/>
    </row>
    <row r="7" spans="1:12" ht="12.75">
      <c r="A7" s="126" t="s">
        <v>8</v>
      </c>
      <c r="B7" s="127" t="s">
        <v>285</v>
      </c>
      <c r="C7" s="108"/>
      <c r="D7" s="108"/>
      <c r="E7" s="108"/>
      <c r="F7" s="308">
        <f aca="true" t="shared" si="0" ref="F7:F16">C7+E7</f>
        <v>0</v>
      </c>
      <c r="G7" s="127" t="s">
        <v>290</v>
      </c>
      <c r="H7" s="108"/>
      <c r="I7" s="108"/>
      <c r="J7" s="108"/>
      <c r="K7" s="316">
        <f aca="true" t="shared" si="1" ref="K7:K29">H7+J7</f>
        <v>0</v>
      </c>
      <c r="L7" s="421"/>
    </row>
    <row r="8" spans="1:12" ht="12.75" customHeight="1">
      <c r="A8" s="126" t="s">
        <v>9</v>
      </c>
      <c r="B8" s="127" t="s">
        <v>3</v>
      </c>
      <c r="C8" s="108"/>
      <c r="D8" s="108"/>
      <c r="E8" s="108"/>
      <c r="F8" s="308">
        <f t="shared" si="0"/>
        <v>0</v>
      </c>
      <c r="G8" s="127" t="s">
        <v>114</v>
      </c>
      <c r="H8" s="108">
        <v>16018</v>
      </c>
      <c r="I8" s="108">
        <v>31081</v>
      </c>
      <c r="J8" s="108">
        <v>6868</v>
      </c>
      <c r="K8" s="316">
        <v>37949</v>
      </c>
      <c r="L8" s="421"/>
    </row>
    <row r="9" spans="1:12" ht="12.75" customHeight="1">
      <c r="A9" s="126" t="s">
        <v>10</v>
      </c>
      <c r="B9" s="127" t="s">
        <v>286</v>
      </c>
      <c r="C9" s="108">
        <v>7196</v>
      </c>
      <c r="D9" s="108">
        <v>7196</v>
      </c>
      <c r="E9" s="108"/>
      <c r="F9" s="308">
        <f t="shared" si="0"/>
        <v>7196</v>
      </c>
      <c r="G9" s="127" t="s">
        <v>291</v>
      </c>
      <c r="H9" s="108"/>
      <c r="I9" s="108"/>
      <c r="J9" s="108"/>
      <c r="K9" s="316">
        <f t="shared" si="1"/>
        <v>0</v>
      </c>
      <c r="L9" s="421"/>
    </row>
    <row r="10" spans="1:12" ht="12.75" customHeight="1">
      <c r="A10" s="126" t="s">
        <v>11</v>
      </c>
      <c r="B10" s="127" t="s">
        <v>287</v>
      </c>
      <c r="C10" s="108"/>
      <c r="D10" s="108"/>
      <c r="E10" s="108"/>
      <c r="F10" s="308">
        <f t="shared" si="0"/>
        <v>0</v>
      </c>
      <c r="G10" s="127" t="s">
        <v>132</v>
      </c>
      <c r="H10" s="108">
        <v>8486</v>
      </c>
      <c r="I10" s="108">
        <v>12836</v>
      </c>
      <c r="J10" s="108">
        <v>3170</v>
      </c>
      <c r="K10" s="316">
        <v>16006</v>
      </c>
      <c r="L10" s="421"/>
    </row>
    <row r="11" spans="1:12" ht="12.75" customHeight="1">
      <c r="A11" s="126" t="s">
        <v>12</v>
      </c>
      <c r="B11" s="127" t="s">
        <v>288</v>
      </c>
      <c r="C11" s="109"/>
      <c r="D11" s="109">
        <v>500</v>
      </c>
      <c r="E11" s="109"/>
      <c r="F11" s="308">
        <v>500</v>
      </c>
      <c r="G11" s="194" t="s">
        <v>482</v>
      </c>
      <c r="H11" s="108">
        <v>60171</v>
      </c>
      <c r="I11" s="108">
        <v>31810</v>
      </c>
      <c r="J11" s="108">
        <v>-21968</v>
      </c>
      <c r="K11" s="316">
        <v>9842</v>
      </c>
      <c r="L11" s="421"/>
    </row>
    <row r="12" spans="1:12" ht="12.75" customHeight="1">
      <c r="A12" s="126" t="s">
        <v>13</v>
      </c>
      <c r="B12" s="29"/>
      <c r="C12" s="108"/>
      <c r="D12" s="108"/>
      <c r="E12" s="108"/>
      <c r="F12" s="308">
        <f t="shared" si="0"/>
        <v>0</v>
      </c>
      <c r="G12" s="194"/>
      <c r="H12" s="108"/>
      <c r="I12" s="108"/>
      <c r="J12" s="108"/>
      <c r="K12" s="316">
        <f t="shared" si="1"/>
        <v>0</v>
      </c>
      <c r="L12" s="421"/>
    </row>
    <row r="13" spans="1:12" ht="12.75" customHeight="1">
      <c r="A13" s="126" t="s">
        <v>14</v>
      </c>
      <c r="B13" s="29"/>
      <c r="C13" s="108"/>
      <c r="D13" s="108"/>
      <c r="E13" s="108"/>
      <c r="F13" s="308">
        <f t="shared" si="0"/>
        <v>0</v>
      </c>
      <c r="G13" s="195"/>
      <c r="H13" s="108"/>
      <c r="I13" s="108"/>
      <c r="J13" s="108"/>
      <c r="K13" s="316">
        <f t="shared" si="1"/>
        <v>0</v>
      </c>
      <c r="L13" s="421"/>
    </row>
    <row r="14" spans="1:12" ht="12.75" customHeight="1">
      <c r="A14" s="126" t="s">
        <v>15</v>
      </c>
      <c r="B14" s="192"/>
      <c r="C14" s="109"/>
      <c r="D14" s="109"/>
      <c r="E14" s="109"/>
      <c r="F14" s="308">
        <f t="shared" si="0"/>
        <v>0</v>
      </c>
      <c r="G14" s="194"/>
      <c r="H14" s="108"/>
      <c r="I14" s="108"/>
      <c r="J14" s="108"/>
      <c r="K14" s="316">
        <f t="shared" si="1"/>
        <v>0</v>
      </c>
      <c r="L14" s="421"/>
    </row>
    <row r="15" spans="1:12" ht="12.75">
      <c r="A15" s="126" t="s">
        <v>16</v>
      </c>
      <c r="B15" s="29"/>
      <c r="C15" s="109"/>
      <c r="D15" s="109"/>
      <c r="E15" s="109"/>
      <c r="F15" s="308">
        <f t="shared" si="0"/>
        <v>0</v>
      </c>
      <c r="G15" s="194"/>
      <c r="H15" s="108"/>
      <c r="I15" s="108"/>
      <c r="J15" s="108"/>
      <c r="K15" s="316">
        <f t="shared" si="1"/>
        <v>0</v>
      </c>
      <c r="L15" s="421"/>
    </row>
    <row r="16" spans="1:12" ht="12.75" customHeight="1" thickBot="1">
      <c r="A16" s="161" t="s">
        <v>17</v>
      </c>
      <c r="B16" s="193"/>
      <c r="C16" s="163"/>
      <c r="D16" s="163"/>
      <c r="E16" s="163"/>
      <c r="F16" s="308">
        <f t="shared" si="0"/>
        <v>0</v>
      </c>
      <c r="G16" s="162" t="s">
        <v>37</v>
      </c>
      <c r="H16" s="269"/>
      <c r="I16" s="269"/>
      <c r="J16" s="269"/>
      <c r="K16" s="317">
        <f t="shared" si="1"/>
        <v>0</v>
      </c>
      <c r="L16" s="421"/>
    </row>
    <row r="17" spans="1:12" ht="15.75" customHeight="1" thickBot="1">
      <c r="A17" s="129" t="s">
        <v>18</v>
      </c>
      <c r="B17" s="60" t="s">
        <v>298</v>
      </c>
      <c r="C17" s="111">
        <f>+C6+C8+C9+C11+C12+C13+C14+C15+C16</f>
        <v>19196</v>
      </c>
      <c r="D17" s="111">
        <f>+D6+D8+D9+D11+D12+D13+D14+D15+D16</f>
        <v>19696</v>
      </c>
      <c r="E17" s="111">
        <f>+E6+E8+E9+E11+E12+E13+E14+E15+E16</f>
        <v>3000</v>
      </c>
      <c r="F17" s="111">
        <f>+F6+F8+F9+F11+F12+F13+F14+F15+F16</f>
        <v>22696</v>
      </c>
      <c r="G17" s="60" t="s">
        <v>299</v>
      </c>
      <c r="H17" s="111">
        <f>+H6+H8+H10+H11+H12+H13+H14+H15+H16</f>
        <v>105397</v>
      </c>
      <c r="I17" s="111">
        <f>+I6+I8+I10+I11+I12+I13+I14+I15+I16</f>
        <v>107364</v>
      </c>
      <c r="J17" s="111">
        <f>+J6+J8+J10+J11+J12+J13+J14+J15+J16</f>
        <v>10355</v>
      </c>
      <c r="K17" s="146">
        <f>+K6+K8+K10+K11+K12+K13+K14+K15+K16</f>
        <v>117719</v>
      </c>
      <c r="L17" s="421"/>
    </row>
    <row r="18" spans="1:12" ht="12.75" customHeight="1">
      <c r="A18" s="124" t="s">
        <v>19</v>
      </c>
      <c r="B18" s="138" t="s">
        <v>150</v>
      </c>
      <c r="C18" s="145">
        <f>+C19+C20+C21+C22+C23</f>
        <v>31388</v>
      </c>
      <c r="D18" s="145">
        <f>+D19+D20+D21+D22+D23</f>
        <v>31388</v>
      </c>
      <c r="E18" s="145">
        <f>+E19+E20+E21+E22+E23</f>
        <v>0</v>
      </c>
      <c r="F18" s="145">
        <f>+F19+F20+F21+F22+F23</f>
        <v>31388</v>
      </c>
      <c r="G18" s="132" t="s">
        <v>118</v>
      </c>
      <c r="H18" s="270"/>
      <c r="I18" s="270"/>
      <c r="J18" s="270"/>
      <c r="K18" s="318">
        <f t="shared" si="1"/>
        <v>0</v>
      </c>
      <c r="L18" s="421"/>
    </row>
    <row r="19" spans="1:12" ht="12.75" customHeight="1">
      <c r="A19" s="126" t="s">
        <v>20</v>
      </c>
      <c r="B19" s="139" t="s">
        <v>139</v>
      </c>
      <c r="C19" s="49">
        <v>31388</v>
      </c>
      <c r="D19" s="49">
        <v>31388</v>
      </c>
      <c r="E19" s="49"/>
      <c r="F19" s="310">
        <f aca="true" t="shared" si="2" ref="F19:F29">C19+E19</f>
        <v>31388</v>
      </c>
      <c r="G19" s="132" t="s">
        <v>121</v>
      </c>
      <c r="H19" s="49"/>
      <c r="I19" s="49"/>
      <c r="J19" s="49"/>
      <c r="K19" s="314">
        <f t="shared" si="1"/>
        <v>0</v>
      </c>
      <c r="L19" s="421"/>
    </row>
    <row r="20" spans="1:12" ht="12.75" customHeight="1">
      <c r="A20" s="124" t="s">
        <v>21</v>
      </c>
      <c r="B20" s="139" t="s">
        <v>140</v>
      </c>
      <c r="C20" s="49"/>
      <c r="D20" s="49"/>
      <c r="E20" s="49"/>
      <c r="F20" s="310">
        <f t="shared" si="2"/>
        <v>0</v>
      </c>
      <c r="G20" s="132" t="s">
        <v>92</v>
      </c>
      <c r="H20" s="49"/>
      <c r="I20" s="49"/>
      <c r="J20" s="49"/>
      <c r="K20" s="314">
        <f t="shared" si="1"/>
        <v>0</v>
      </c>
      <c r="L20" s="421"/>
    </row>
    <row r="21" spans="1:12" ht="12.75" customHeight="1">
      <c r="A21" s="126" t="s">
        <v>22</v>
      </c>
      <c r="B21" s="139" t="s">
        <v>141</v>
      </c>
      <c r="C21" s="49"/>
      <c r="D21" s="49"/>
      <c r="E21" s="49"/>
      <c r="F21" s="310">
        <f t="shared" si="2"/>
        <v>0</v>
      </c>
      <c r="G21" s="132" t="s">
        <v>93</v>
      </c>
      <c r="H21" s="49">
        <v>1948</v>
      </c>
      <c r="I21" s="49">
        <v>1948</v>
      </c>
      <c r="J21" s="49"/>
      <c r="K21" s="314">
        <f t="shared" si="1"/>
        <v>1948</v>
      </c>
      <c r="L21" s="421"/>
    </row>
    <row r="22" spans="1:12" ht="12.75" customHeight="1">
      <c r="A22" s="124" t="s">
        <v>23</v>
      </c>
      <c r="B22" s="139" t="s">
        <v>142</v>
      </c>
      <c r="C22" s="49"/>
      <c r="D22" s="49"/>
      <c r="E22" s="49"/>
      <c r="F22" s="310">
        <f t="shared" si="2"/>
        <v>0</v>
      </c>
      <c r="G22" s="131" t="s">
        <v>136</v>
      </c>
      <c r="H22" s="49">
        <v>3606</v>
      </c>
      <c r="I22" s="49">
        <v>3606</v>
      </c>
      <c r="J22" s="49"/>
      <c r="K22" s="314">
        <f t="shared" si="1"/>
        <v>3606</v>
      </c>
      <c r="L22" s="421"/>
    </row>
    <row r="23" spans="1:12" ht="12.75" customHeight="1">
      <c r="A23" s="126" t="s">
        <v>24</v>
      </c>
      <c r="B23" s="140" t="s">
        <v>143</v>
      </c>
      <c r="C23" s="49"/>
      <c r="D23" s="49"/>
      <c r="E23" s="49"/>
      <c r="F23" s="310">
        <f t="shared" si="2"/>
        <v>0</v>
      </c>
      <c r="G23" s="132" t="s">
        <v>122</v>
      </c>
      <c r="H23" s="49"/>
      <c r="I23" s="49"/>
      <c r="J23" s="49"/>
      <c r="K23" s="314">
        <f t="shared" si="1"/>
        <v>0</v>
      </c>
      <c r="L23" s="421"/>
    </row>
    <row r="24" spans="1:12" ht="12.75" customHeight="1">
      <c r="A24" s="124" t="s">
        <v>25</v>
      </c>
      <c r="B24" s="141" t="s">
        <v>144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34">
        <f>+F25+F26+F27+F28+F29</f>
        <v>0</v>
      </c>
      <c r="G24" s="142" t="s">
        <v>120</v>
      </c>
      <c r="H24" s="49"/>
      <c r="I24" s="49"/>
      <c r="J24" s="49"/>
      <c r="K24" s="314">
        <f t="shared" si="1"/>
        <v>0</v>
      </c>
      <c r="L24" s="421"/>
    </row>
    <row r="25" spans="1:12" ht="12.75" customHeight="1">
      <c r="A25" s="126" t="s">
        <v>26</v>
      </c>
      <c r="B25" s="140" t="s">
        <v>145</v>
      </c>
      <c r="C25" s="49"/>
      <c r="D25" s="49"/>
      <c r="E25" s="49"/>
      <c r="F25" s="310">
        <f t="shared" si="2"/>
        <v>0</v>
      </c>
      <c r="G25" s="142" t="s">
        <v>292</v>
      </c>
      <c r="H25" s="49"/>
      <c r="I25" s="49"/>
      <c r="J25" s="49"/>
      <c r="K25" s="314">
        <f t="shared" si="1"/>
        <v>0</v>
      </c>
      <c r="L25" s="421"/>
    </row>
    <row r="26" spans="1:12" ht="12.75" customHeight="1">
      <c r="A26" s="124" t="s">
        <v>27</v>
      </c>
      <c r="B26" s="140" t="s">
        <v>146</v>
      </c>
      <c r="C26" s="49"/>
      <c r="D26" s="49"/>
      <c r="E26" s="49"/>
      <c r="F26" s="310">
        <f t="shared" si="2"/>
        <v>0</v>
      </c>
      <c r="G26" s="137"/>
      <c r="H26" s="49"/>
      <c r="I26" s="49"/>
      <c r="J26" s="49"/>
      <c r="K26" s="314">
        <f t="shared" si="1"/>
        <v>0</v>
      </c>
      <c r="L26" s="421"/>
    </row>
    <row r="27" spans="1:12" ht="12.75" customHeight="1">
      <c r="A27" s="126" t="s">
        <v>28</v>
      </c>
      <c r="B27" s="139" t="s">
        <v>147</v>
      </c>
      <c r="C27" s="49"/>
      <c r="D27" s="49"/>
      <c r="E27" s="49"/>
      <c r="F27" s="310">
        <f t="shared" si="2"/>
        <v>0</v>
      </c>
      <c r="G27" s="58"/>
      <c r="H27" s="49"/>
      <c r="I27" s="49"/>
      <c r="J27" s="49"/>
      <c r="K27" s="314">
        <f t="shared" si="1"/>
        <v>0</v>
      </c>
      <c r="L27" s="421"/>
    </row>
    <row r="28" spans="1:12" ht="12.75" customHeight="1">
      <c r="A28" s="124" t="s">
        <v>29</v>
      </c>
      <c r="B28" s="143" t="s">
        <v>148</v>
      </c>
      <c r="C28" s="49"/>
      <c r="D28" s="49"/>
      <c r="E28" s="49"/>
      <c r="F28" s="310">
        <f t="shared" si="2"/>
        <v>0</v>
      </c>
      <c r="G28" s="29"/>
      <c r="H28" s="49"/>
      <c r="I28" s="49"/>
      <c r="J28" s="49"/>
      <c r="K28" s="314">
        <f t="shared" si="1"/>
        <v>0</v>
      </c>
      <c r="L28" s="421"/>
    </row>
    <row r="29" spans="1:12" ht="12.75" customHeight="1" thickBot="1">
      <c r="A29" s="126" t="s">
        <v>30</v>
      </c>
      <c r="B29" s="144" t="s">
        <v>149</v>
      </c>
      <c r="C29" s="49"/>
      <c r="D29" s="49"/>
      <c r="E29" s="49"/>
      <c r="F29" s="310">
        <f t="shared" si="2"/>
        <v>0</v>
      </c>
      <c r="G29" s="58"/>
      <c r="H29" s="49"/>
      <c r="I29" s="49"/>
      <c r="J29" s="49"/>
      <c r="K29" s="314">
        <f t="shared" si="1"/>
        <v>0</v>
      </c>
      <c r="L29" s="421"/>
    </row>
    <row r="30" spans="1:12" ht="21.75" customHeight="1" thickBot="1">
      <c r="A30" s="129" t="s">
        <v>31</v>
      </c>
      <c r="B30" s="60" t="s">
        <v>289</v>
      </c>
      <c r="C30" s="111">
        <f>+C18+C24</f>
        <v>31388</v>
      </c>
      <c r="D30" s="111">
        <f>+D18+D24</f>
        <v>31388</v>
      </c>
      <c r="E30" s="111">
        <f>+E18+E24</f>
        <v>0</v>
      </c>
      <c r="F30" s="111">
        <f>+F18+F24</f>
        <v>31388</v>
      </c>
      <c r="G30" s="60" t="s">
        <v>293</v>
      </c>
      <c r="H30" s="111">
        <f>SUM(H18:H29)</f>
        <v>5554</v>
      </c>
      <c r="I30" s="111">
        <f>SUM(I18:I29)</f>
        <v>5554</v>
      </c>
      <c r="J30" s="111">
        <f>SUM(J18:J29)</f>
        <v>0</v>
      </c>
      <c r="K30" s="146">
        <f>SUM(K18:K29)</f>
        <v>5554</v>
      </c>
      <c r="L30" s="421"/>
    </row>
    <row r="31" spans="1:12" ht="13.5" thickBot="1">
      <c r="A31" s="129" t="s">
        <v>32</v>
      </c>
      <c r="B31" s="135" t="s">
        <v>294</v>
      </c>
      <c r="C31" s="267">
        <f>+C17+C30</f>
        <v>50584</v>
      </c>
      <c r="D31" s="267">
        <f>+D17+D30</f>
        <v>51084</v>
      </c>
      <c r="E31" s="267">
        <f>+E17+E30</f>
        <v>3000</v>
      </c>
      <c r="F31" s="136">
        <f>+F17+F30</f>
        <v>54084</v>
      </c>
      <c r="G31" s="135" t="s">
        <v>295</v>
      </c>
      <c r="H31" s="267">
        <f>+H17+H30</f>
        <v>110951</v>
      </c>
      <c r="I31" s="267">
        <f>+I17+I30</f>
        <v>112918</v>
      </c>
      <c r="J31" s="267">
        <f>+J17+J30</f>
        <v>10355</v>
      </c>
      <c r="K31" s="136">
        <f>+K17+K30</f>
        <v>123273</v>
      </c>
      <c r="L31" s="421"/>
    </row>
    <row r="32" spans="1:12" ht="13.5" thickBot="1">
      <c r="A32" s="129" t="s">
        <v>33</v>
      </c>
      <c r="B32" s="135" t="s">
        <v>96</v>
      </c>
      <c r="C32" s="267">
        <f>IF(C17-H17&lt;0,H17-C17,"-")</f>
        <v>86201</v>
      </c>
      <c r="D32" s="267">
        <f>IF(D17-I17&lt;0,I17-D17,"-")</f>
        <v>87668</v>
      </c>
      <c r="E32" s="267">
        <f>IF(E17-J17&lt;0,J17-E17,"-")</f>
        <v>7355</v>
      </c>
      <c r="F32" s="136">
        <f>IF(F17-K17&lt;0,K17-F17,"-")</f>
        <v>95023</v>
      </c>
      <c r="G32" s="135" t="s">
        <v>97</v>
      </c>
      <c r="H32" s="267" t="str">
        <f>IF(C17-H17&gt;0,C17-H17,"-")</f>
        <v>-</v>
      </c>
      <c r="I32" s="267" t="str">
        <f>IF(D17-I17&gt;0,D17-I17,"-")</f>
        <v>-</v>
      </c>
      <c r="J32" s="267" t="str">
        <f>IF(E17-J17&gt;0,E17-J17,"-")</f>
        <v>-</v>
      </c>
      <c r="K32" s="136" t="str">
        <f>IF(F17-K17&gt;0,F17-K17,"-")</f>
        <v>-</v>
      </c>
      <c r="L32" s="421"/>
    </row>
    <row r="33" spans="1:12" ht="13.5" thickBot="1">
      <c r="A33" s="129" t="s">
        <v>34</v>
      </c>
      <c r="B33" s="135" t="s">
        <v>137</v>
      </c>
      <c r="C33" s="267" t="str">
        <f>IF(C17+C30-H26&lt;0,H26-(C17+C30),"-")</f>
        <v>-</v>
      </c>
      <c r="D33" s="267" t="str">
        <f>IF(D17+D30-I26&lt;0,I26-(D17+D30),"-")</f>
        <v>-</v>
      </c>
      <c r="E33" s="267" t="str">
        <f>IF(E17+E30-J26&lt;0,J26-(E17+E30),"-")</f>
        <v>-</v>
      </c>
      <c r="F33" s="136" t="str">
        <f>IF(F17+F30-K26&lt;0,K26-(F17+F30),"-")</f>
        <v>-</v>
      </c>
      <c r="G33" s="135" t="s">
        <v>138</v>
      </c>
      <c r="H33" s="267">
        <f>IF(C17+C30-H26&gt;0,C17+C30-H26,"-")</f>
        <v>50584</v>
      </c>
      <c r="I33" s="267">
        <f>IF(D17+D30-I26&gt;0,D17+D30-I26,"-")</f>
        <v>51084</v>
      </c>
      <c r="J33" s="267">
        <f>IF(E17+E30-J26&gt;0,E17+E30-J26,"-")</f>
        <v>3000</v>
      </c>
      <c r="K33" s="136">
        <f>IF(F17+F30-K26&gt;0,F17+F30-K26,"-")</f>
        <v>54084</v>
      </c>
      <c r="L33" s="421"/>
    </row>
  </sheetData>
  <sheetProtection/>
  <mergeCells count="2">
    <mergeCell ref="A3:A4"/>
    <mergeCell ref="L1:L33"/>
  </mergeCells>
  <printOptions horizontalCentered="1"/>
  <pageMargins left="0.1968503937007874" right="0.1968503937007874" top="0.4724409448818898" bottom="0.5905511811023623" header="0.4724409448818898" footer="0.7874015748031497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2" t="s">
        <v>477</v>
      </c>
      <c r="B1" s="79"/>
      <c r="C1" s="79"/>
      <c r="D1" s="79"/>
      <c r="E1" s="273" t="s">
        <v>91</v>
      </c>
    </row>
    <row r="2" spans="1:5" ht="12.75">
      <c r="A2" s="79"/>
      <c r="B2" s="79"/>
      <c r="C2" s="79"/>
      <c r="D2" s="79"/>
      <c r="E2" s="79"/>
    </row>
    <row r="3" spans="1:5" ht="12.75">
      <c r="A3" s="274"/>
      <c r="B3" s="275"/>
      <c r="C3" s="274"/>
      <c r="D3" s="276"/>
      <c r="E3" s="275"/>
    </row>
    <row r="4" spans="1:5" ht="15.75">
      <c r="A4" s="81" t="str">
        <f>+ÖSSZEFÜGGÉSEK!A6</f>
        <v>2016. évi eredeti előirányzat BEVÉTELEK</v>
      </c>
      <c r="B4" s="277"/>
      <c r="C4" s="278"/>
      <c r="D4" s="276"/>
      <c r="E4" s="275"/>
    </row>
    <row r="5" spans="1:5" ht="12.75">
      <c r="A5" s="274"/>
      <c r="B5" s="275"/>
      <c r="C5" s="274"/>
      <c r="D5" s="276"/>
      <c r="E5" s="275"/>
    </row>
    <row r="6" spans="1:5" ht="12.75">
      <c r="A6" s="274" t="s">
        <v>442</v>
      </c>
      <c r="B6" s="275">
        <f>+'1.1.sz.mell.'!C63</f>
        <v>777795</v>
      </c>
      <c r="C6" s="274" t="s">
        <v>420</v>
      </c>
      <c r="D6" s="276">
        <f>+'2.1.sz.mell  '!C18+'2.2.sz.mell  '!C17</f>
        <v>777795</v>
      </c>
      <c r="E6" s="275">
        <f>+B6-D6</f>
        <v>0</v>
      </c>
    </row>
    <row r="7" spans="1:5" ht="12.75">
      <c r="A7" s="274" t="s">
        <v>458</v>
      </c>
      <c r="B7" s="275">
        <f>+'1.1.sz.mell.'!C87</f>
        <v>152140</v>
      </c>
      <c r="C7" s="274" t="s">
        <v>426</v>
      </c>
      <c r="D7" s="276">
        <f>+'2.1.sz.mell  '!C29+'2.2.sz.mell  '!C30</f>
        <v>152140</v>
      </c>
      <c r="E7" s="275">
        <f>+B7-D7</f>
        <v>0</v>
      </c>
    </row>
    <row r="8" spans="1:5" ht="12.75">
      <c r="A8" s="274" t="s">
        <v>459</v>
      </c>
      <c r="B8" s="275">
        <f>+'1.1.sz.mell.'!C88</f>
        <v>929935</v>
      </c>
      <c r="C8" s="274" t="s">
        <v>427</v>
      </c>
      <c r="D8" s="276">
        <f>+'2.1.sz.mell  '!C30+'2.2.sz.mell  '!C31</f>
        <v>929935</v>
      </c>
      <c r="E8" s="275">
        <f>+B8-D8</f>
        <v>0</v>
      </c>
    </row>
    <row r="9" spans="1:5" ht="12.75">
      <c r="A9" s="274"/>
      <c r="B9" s="275"/>
      <c r="C9" s="274"/>
      <c r="D9" s="276"/>
      <c r="E9" s="275"/>
    </row>
    <row r="10" spans="1:5" ht="15.75">
      <c r="A10" s="81" t="str">
        <f>+ÖSSZEFÜGGÉSEK!A13</f>
        <v>2016. évi előirányzat módosítások BEVÉTELEK</v>
      </c>
      <c r="B10" s="277"/>
      <c r="C10" s="278"/>
      <c r="D10" s="276"/>
      <c r="E10" s="275"/>
    </row>
    <row r="11" spans="1:5" ht="12.75">
      <c r="A11" s="274"/>
      <c r="B11" s="275"/>
      <c r="C11" s="274"/>
      <c r="D11" s="276"/>
      <c r="E11" s="275"/>
    </row>
    <row r="12" spans="1:5" ht="12.75">
      <c r="A12" s="274" t="s">
        <v>443</v>
      </c>
      <c r="B12" s="275">
        <f>+'1.1.sz.mell.'!E63</f>
        <v>7935</v>
      </c>
      <c r="C12" s="274" t="s">
        <v>421</v>
      </c>
      <c r="D12" s="276">
        <f>+'2.1.sz.mell  '!E18+'2.2.sz.mell  '!E17</f>
        <v>7935</v>
      </c>
      <c r="E12" s="275">
        <f>+B12-D12</f>
        <v>0</v>
      </c>
    </row>
    <row r="13" spans="1:5" ht="12.75">
      <c r="A13" s="274" t="s">
        <v>444</v>
      </c>
      <c r="B13" s="275">
        <f>+'1.1.sz.mell.'!E87</f>
        <v>12810</v>
      </c>
      <c r="C13" s="274" t="s">
        <v>428</v>
      </c>
      <c r="D13" s="276">
        <f>+'2.1.sz.mell  '!E29+'2.2.sz.mell  '!E30</f>
        <v>12810</v>
      </c>
      <c r="E13" s="275">
        <f>+B13-D13</f>
        <v>0</v>
      </c>
    </row>
    <row r="14" spans="1:5" ht="12.75">
      <c r="A14" s="274" t="s">
        <v>445</v>
      </c>
      <c r="B14" s="275">
        <f>+'1.1.sz.mell.'!E88</f>
        <v>20745</v>
      </c>
      <c r="C14" s="274" t="s">
        <v>429</v>
      </c>
      <c r="D14" s="276">
        <f>+'2.1.sz.mell  '!E30+'2.2.sz.mell  '!E31</f>
        <v>20745</v>
      </c>
      <c r="E14" s="275">
        <f>+B14-D14</f>
        <v>0</v>
      </c>
    </row>
    <row r="15" spans="1:5" ht="12.75">
      <c r="A15" s="274"/>
      <c r="B15" s="275"/>
      <c r="C15" s="274"/>
      <c r="D15" s="276"/>
      <c r="E15" s="275"/>
    </row>
    <row r="16" spans="1:5" ht="14.25">
      <c r="A16" s="279" t="str">
        <f>+ÖSSZEFÜGGÉSEK!A19</f>
        <v>2016. módosítás utáni módosított előrirányzatok BEVÉTELEK</v>
      </c>
      <c r="B16" s="80"/>
      <c r="C16" s="278"/>
      <c r="D16" s="276"/>
      <c r="E16" s="275"/>
    </row>
    <row r="17" spans="1:5" ht="12.75">
      <c r="A17" s="274"/>
      <c r="B17" s="275"/>
      <c r="C17" s="274"/>
      <c r="D17" s="276"/>
      <c r="E17" s="275"/>
    </row>
    <row r="18" spans="1:5" ht="12.75">
      <c r="A18" s="274" t="s">
        <v>446</v>
      </c>
      <c r="B18" s="275">
        <f>+'1.1.sz.mell.'!F63</f>
        <v>828156</v>
      </c>
      <c r="C18" s="274" t="s">
        <v>422</v>
      </c>
      <c r="D18" s="276">
        <f>+'2.1.sz.mell  '!F18+'2.2.sz.mell  '!F17</f>
        <v>828156</v>
      </c>
      <c r="E18" s="275">
        <f>+B18-D18</f>
        <v>0</v>
      </c>
    </row>
    <row r="19" spans="1:5" ht="12.75">
      <c r="A19" s="274" t="s">
        <v>447</v>
      </c>
      <c r="B19" s="275">
        <f>+'1.1.sz.mell.'!F87</f>
        <v>209411</v>
      </c>
      <c r="C19" s="274" t="s">
        <v>430</v>
      </c>
      <c r="D19" s="276">
        <f>+'2.1.sz.mell  '!F29+'2.2.sz.mell  '!F30</f>
        <v>209411</v>
      </c>
      <c r="E19" s="275">
        <f>+B19-D19</f>
        <v>0</v>
      </c>
    </row>
    <row r="20" spans="1:5" ht="12.75">
      <c r="A20" s="274" t="s">
        <v>448</v>
      </c>
      <c r="B20" s="275">
        <f>+'1.1.sz.mell.'!F88</f>
        <v>1037567</v>
      </c>
      <c r="C20" s="274" t="s">
        <v>431</v>
      </c>
      <c r="D20" s="276">
        <f>+'2.1.sz.mell  '!F30+'2.2.sz.mell  '!F31</f>
        <v>1037567</v>
      </c>
      <c r="E20" s="275">
        <f>+B20-D20</f>
        <v>0</v>
      </c>
    </row>
    <row r="21" spans="1:5" ht="12.75">
      <c r="A21" s="274"/>
      <c r="B21" s="275"/>
      <c r="C21" s="274"/>
      <c r="D21" s="276"/>
      <c r="E21" s="275"/>
    </row>
    <row r="22" spans="1:5" ht="15.75">
      <c r="A22" s="81" t="str">
        <f>+ÖSSZEFÜGGÉSEK!A25</f>
        <v>2016. évi eredeti előirányzat KIADÁSOK</v>
      </c>
      <c r="B22" s="277"/>
      <c r="C22" s="278"/>
      <c r="D22" s="276"/>
      <c r="E22" s="275"/>
    </row>
    <row r="23" spans="1:5" ht="12.75">
      <c r="A23" s="274"/>
      <c r="B23" s="275"/>
      <c r="C23" s="274"/>
      <c r="D23" s="276"/>
      <c r="E23" s="275"/>
    </row>
    <row r="24" spans="1:5" ht="12.75">
      <c r="A24" s="274" t="s">
        <v>460</v>
      </c>
      <c r="B24" s="275">
        <f>+'1.1.sz.mell.'!C130</f>
        <v>911787</v>
      </c>
      <c r="C24" s="274" t="s">
        <v>423</v>
      </c>
      <c r="D24" s="276">
        <f>+'2.1.sz.mell  '!H18+'2.2.sz.mell  '!H17</f>
        <v>911787</v>
      </c>
      <c r="E24" s="275">
        <f>+B24-D24</f>
        <v>0</v>
      </c>
    </row>
    <row r="25" spans="1:5" ht="12.75">
      <c r="A25" s="274" t="s">
        <v>450</v>
      </c>
      <c r="B25" s="275">
        <f>+'1.1.sz.mell.'!C155</f>
        <v>18148</v>
      </c>
      <c r="C25" s="274" t="s">
        <v>432</v>
      </c>
      <c r="D25" s="276">
        <f>+'2.1.sz.mell  '!H29+'2.2.sz.mell  '!H30</f>
        <v>18148</v>
      </c>
      <c r="E25" s="275">
        <f>+B25-D25</f>
        <v>0</v>
      </c>
    </row>
    <row r="26" spans="1:5" ht="12.75">
      <c r="A26" s="274" t="s">
        <v>451</v>
      </c>
      <c r="B26" s="275">
        <f>+'1.1.sz.mell.'!C156</f>
        <v>929935</v>
      </c>
      <c r="C26" s="274" t="s">
        <v>433</v>
      </c>
      <c r="D26" s="276">
        <f>+'2.1.sz.mell  '!H30+'2.2.sz.mell  '!H31</f>
        <v>929935</v>
      </c>
      <c r="E26" s="275">
        <f>+B26-D26</f>
        <v>0</v>
      </c>
    </row>
    <row r="27" spans="1:5" ht="12.75">
      <c r="A27" s="274"/>
      <c r="B27" s="275"/>
      <c r="C27" s="274"/>
      <c r="D27" s="276"/>
      <c r="E27" s="275"/>
    </row>
    <row r="28" spans="1:5" ht="15.75">
      <c r="A28" s="81" t="str">
        <f>+ÖSSZEFÜGGÉSEK!A31</f>
        <v>2016. évi előirányzat módosítások KIADÁSOK</v>
      </c>
      <c r="B28" s="277"/>
      <c r="C28" s="278"/>
      <c r="D28" s="276"/>
      <c r="E28" s="275"/>
    </row>
    <row r="29" spans="1:5" ht="12.75">
      <c r="A29" s="274"/>
      <c r="B29" s="275"/>
      <c r="C29" s="274"/>
      <c r="D29" s="276"/>
      <c r="E29" s="275"/>
    </row>
    <row r="30" spans="1:5" ht="12.75">
      <c r="A30" s="274" t="s">
        <v>452</v>
      </c>
      <c r="B30" s="275">
        <f>+'1.1.sz.mell.'!E130</f>
        <v>7935</v>
      </c>
      <c r="C30" s="274" t="s">
        <v>424</v>
      </c>
      <c r="D30" s="276">
        <f>+'2.1.sz.mell  '!J18+'2.2.sz.mell  '!J17</f>
        <v>7935</v>
      </c>
      <c r="E30" s="275">
        <f>+B30-D30</f>
        <v>0</v>
      </c>
    </row>
    <row r="31" spans="1:5" ht="12.75">
      <c r="A31" s="274" t="s">
        <v>453</v>
      </c>
      <c r="B31" s="275">
        <f>+'1.1.sz.mell.'!E155</f>
        <v>12810</v>
      </c>
      <c r="C31" s="274" t="s">
        <v>434</v>
      </c>
      <c r="D31" s="276">
        <f>+'2.1.sz.mell  '!J29+'2.2.sz.mell  '!J30</f>
        <v>12810</v>
      </c>
      <c r="E31" s="275">
        <f>+B31-D31</f>
        <v>0</v>
      </c>
    </row>
    <row r="32" spans="1:5" ht="12.75">
      <c r="A32" s="274" t="s">
        <v>454</v>
      </c>
      <c r="B32" s="275">
        <f>+'1.1.sz.mell.'!E156</f>
        <v>20745</v>
      </c>
      <c r="C32" s="274" t="s">
        <v>435</v>
      </c>
      <c r="D32" s="276">
        <f>+'2.1.sz.mell  '!J30+'2.2.sz.mell  '!J31</f>
        <v>20745</v>
      </c>
      <c r="E32" s="275">
        <f>+B32-D32</f>
        <v>0</v>
      </c>
    </row>
    <row r="33" spans="1:5" ht="12.75">
      <c r="A33" s="274"/>
      <c r="B33" s="275"/>
      <c r="C33" s="274"/>
      <c r="D33" s="276"/>
      <c r="E33" s="275"/>
    </row>
    <row r="34" spans="1:5" ht="15.75">
      <c r="A34" s="280" t="str">
        <f>+ÖSSZEFÜGGÉSEK!A37</f>
        <v>2016. módosítás utáni módosított előirányzatok KIADÁSOK</v>
      </c>
      <c r="B34" s="277"/>
      <c r="C34" s="278"/>
      <c r="D34" s="276"/>
      <c r="E34" s="275"/>
    </row>
    <row r="35" spans="1:5" ht="12.75">
      <c r="A35" s="274"/>
      <c r="B35" s="275"/>
      <c r="C35" s="274"/>
      <c r="D35" s="276"/>
      <c r="E35" s="275"/>
    </row>
    <row r="36" spans="1:5" ht="12.75">
      <c r="A36" s="274" t="s">
        <v>455</v>
      </c>
      <c r="B36" s="275">
        <f>+'1.1.sz.mell.'!F130</f>
        <v>1006609</v>
      </c>
      <c r="C36" s="274" t="s">
        <v>425</v>
      </c>
      <c r="D36" s="276">
        <f>+'2.1.sz.mell  '!K18+'2.2.sz.mell  '!K17</f>
        <v>1006609</v>
      </c>
      <c r="E36" s="275">
        <f>+B36-D36</f>
        <v>0</v>
      </c>
    </row>
    <row r="37" spans="1:5" ht="12.75">
      <c r="A37" s="274" t="s">
        <v>456</v>
      </c>
      <c r="B37" s="275">
        <f>+'1.1.sz.mell.'!F155</f>
        <v>30958</v>
      </c>
      <c r="C37" s="274" t="s">
        <v>436</v>
      </c>
      <c r="D37" s="276">
        <f>+'2.1.sz.mell  '!K29+'2.2.sz.mell  '!K30</f>
        <v>30958</v>
      </c>
      <c r="E37" s="275">
        <f>+B37-D37</f>
        <v>0</v>
      </c>
    </row>
    <row r="38" spans="1:5" ht="12.75">
      <c r="A38" s="274" t="s">
        <v>461</v>
      </c>
      <c r="B38" s="275">
        <f>+'1.1.sz.mell.'!F156</f>
        <v>1037567</v>
      </c>
      <c r="C38" s="274" t="s">
        <v>437</v>
      </c>
      <c r="D38" s="276">
        <f>+'2.1.sz.mell  '!K30+'2.2.sz.mell  '!K31</f>
        <v>1037567</v>
      </c>
      <c r="E38" s="275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workbookViewId="0" topLeftCell="A10">
      <selection activeCell="M28" sqref="M28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5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5.5" customHeight="1">
      <c r="A1" s="423" t="s">
        <v>0</v>
      </c>
      <c r="B1" s="423"/>
      <c r="C1" s="423"/>
      <c r="D1" s="423"/>
      <c r="E1" s="423"/>
      <c r="F1" s="423"/>
      <c r="G1" s="423"/>
    </row>
    <row r="2" spans="1:7" ht="22.5" customHeight="1" thickBot="1">
      <c r="A2" s="70"/>
      <c r="B2" s="35"/>
      <c r="C2" s="35"/>
      <c r="D2" s="35"/>
      <c r="E2" s="35"/>
      <c r="F2" s="35"/>
      <c r="G2" s="30" t="s">
        <v>45</v>
      </c>
    </row>
    <row r="3" spans="1:7" s="28" customFormat="1" ht="44.25" customHeight="1" thickBot="1">
      <c r="A3" s="71" t="s">
        <v>49</v>
      </c>
      <c r="B3" s="72" t="s">
        <v>50</v>
      </c>
      <c r="C3" s="72" t="s">
        <v>51</v>
      </c>
      <c r="D3" s="72" t="str">
        <f>+CONCATENATE("Felhasználás   ",LEFT(ÖSSZEFÜGGÉSEK!A6,4)-1,". XII. 31-ig")</f>
        <v>Felhasználás   2015. XII. 31-ig</v>
      </c>
      <c r="E3" s="72" t="str">
        <f>+CONCATENATE(LEFT(ÖSSZEFÜGGÉSEK!A6,4),". évi",CHAR(10),"eredeti előirányzat")</f>
        <v>2016. évi
eredeti előirányzat</v>
      </c>
      <c r="F3" s="72" t="str">
        <f>+CONCATENATE("3. sz. módosítás",CHAR(10),LEFT(ÖSSZEFÜGGÉSEK!A6,4),".
(±)")</f>
        <v>3. sz. módosítás
2016.
(±)</v>
      </c>
      <c r="G3" s="31" t="str">
        <f>+CONCATENATE("Módosítás utáni",CHAR(10),LEFT(ÖSSZEFÜGGÉSEK!A6,4),".évi  3.")</f>
        <v>Módosítás utáni
2016.évi  3.</v>
      </c>
    </row>
    <row r="4" spans="1:7" s="35" customFormat="1" ht="12" customHeight="1" thickBot="1">
      <c r="A4" s="32" t="s">
        <v>382</v>
      </c>
      <c r="B4" s="33" t="s">
        <v>383</v>
      </c>
      <c r="C4" s="33" t="s">
        <v>384</v>
      </c>
      <c r="D4" s="33" t="s">
        <v>386</v>
      </c>
      <c r="E4" s="33" t="s">
        <v>385</v>
      </c>
      <c r="F4" s="33" t="s">
        <v>387</v>
      </c>
      <c r="G4" s="34" t="s">
        <v>438</v>
      </c>
    </row>
    <row r="5" spans="1:7" ht="15.75" customHeight="1">
      <c r="A5" s="333" t="s">
        <v>483</v>
      </c>
      <c r="B5" s="334">
        <v>1556</v>
      </c>
      <c r="C5" s="392" t="s">
        <v>509</v>
      </c>
      <c r="D5" s="42"/>
      <c r="E5" s="334">
        <v>1556</v>
      </c>
      <c r="F5" s="42"/>
      <c r="G5" s="43">
        <f>E5+F5</f>
        <v>1556</v>
      </c>
    </row>
    <row r="6" spans="1:7" ht="15.75" customHeight="1">
      <c r="A6" s="333" t="s">
        <v>484</v>
      </c>
      <c r="B6" s="334">
        <v>1356</v>
      </c>
      <c r="C6" s="392" t="s">
        <v>509</v>
      </c>
      <c r="D6" s="42"/>
      <c r="E6" s="334">
        <v>1356</v>
      </c>
      <c r="F6" s="42"/>
      <c r="G6" s="43">
        <f aca="true" t="shared" si="0" ref="G6:G16">E6+F6</f>
        <v>1356</v>
      </c>
    </row>
    <row r="7" spans="1:7" ht="15.75" customHeight="1">
      <c r="A7" s="333" t="s">
        <v>485</v>
      </c>
      <c r="B7" s="334">
        <v>200</v>
      </c>
      <c r="C7" s="392" t="s">
        <v>509</v>
      </c>
      <c r="D7" s="42"/>
      <c r="E7" s="334">
        <v>200</v>
      </c>
      <c r="F7" s="42"/>
      <c r="G7" s="43">
        <f t="shared" si="0"/>
        <v>200</v>
      </c>
    </row>
    <row r="8" spans="1:7" ht="15.75" customHeight="1">
      <c r="A8" s="380" t="s">
        <v>486</v>
      </c>
      <c r="B8" s="334">
        <v>1016</v>
      </c>
      <c r="C8" s="392" t="s">
        <v>509</v>
      </c>
      <c r="D8" s="42"/>
      <c r="E8" s="334">
        <v>1016</v>
      </c>
      <c r="F8" s="42"/>
      <c r="G8" s="43">
        <f t="shared" si="0"/>
        <v>1016</v>
      </c>
    </row>
    <row r="9" spans="1:7" ht="15.75" customHeight="1">
      <c r="A9" s="333" t="s">
        <v>487</v>
      </c>
      <c r="B9" s="334">
        <v>125</v>
      </c>
      <c r="C9" s="392" t="s">
        <v>509</v>
      </c>
      <c r="D9" s="42"/>
      <c r="E9" s="334">
        <v>125</v>
      </c>
      <c r="F9" s="42"/>
      <c r="G9" s="43">
        <f t="shared" si="0"/>
        <v>125</v>
      </c>
    </row>
    <row r="10" spans="1:7" ht="15.75" customHeight="1">
      <c r="A10" s="334" t="s">
        <v>488</v>
      </c>
      <c r="B10" s="334">
        <v>13</v>
      </c>
      <c r="C10" s="392" t="s">
        <v>509</v>
      </c>
      <c r="D10" s="42"/>
      <c r="E10" s="334">
        <v>13</v>
      </c>
      <c r="F10" s="42"/>
      <c r="G10" s="43">
        <f t="shared" si="0"/>
        <v>13</v>
      </c>
    </row>
    <row r="11" spans="1:7" ht="15.75" customHeight="1">
      <c r="A11" s="380" t="s">
        <v>489</v>
      </c>
      <c r="B11" s="334">
        <v>914</v>
      </c>
      <c r="C11" s="392" t="s">
        <v>509</v>
      </c>
      <c r="D11" s="42"/>
      <c r="E11" s="334">
        <v>914</v>
      </c>
      <c r="F11" s="42"/>
      <c r="G11" s="43">
        <f t="shared" si="0"/>
        <v>914</v>
      </c>
    </row>
    <row r="12" spans="1:7" ht="15.75" customHeight="1">
      <c r="A12" s="333" t="s">
        <v>490</v>
      </c>
      <c r="B12" s="334">
        <v>1079</v>
      </c>
      <c r="C12" s="392" t="s">
        <v>509</v>
      </c>
      <c r="D12" s="42"/>
      <c r="E12" s="334">
        <v>1079</v>
      </c>
      <c r="F12" s="42"/>
      <c r="G12" s="43">
        <f t="shared" si="0"/>
        <v>1079</v>
      </c>
    </row>
    <row r="13" spans="1:7" ht="15.75" customHeight="1">
      <c r="A13" s="333" t="s">
        <v>491</v>
      </c>
      <c r="B13" s="334">
        <v>150</v>
      </c>
      <c r="C13" s="392" t="s">
        <v>509</v>
      </c>
      <c r="D13" s="42"/>
      <c r="E13" s="334">
        <v>150</v>
      </c>
      <c r="F13" s="42"/>
      <c r="G13" s="43">
        <f t="shared" si="0"/>
        <v>150</v>
      </c>
    </row>
    <row r="14" spans="1:7" ht="15.75" customHeight="1">
      <c r="A14" s="333" t="s">
        <v>492</v>
      </c>
      <c r="B14" s="334">
        <v>1000</v>
      </c>
      <c r="C14" s="392" t="s">
        <v>509</v>
      </c>
      <c r="D14" s="42"/>
      <c r="E14" s="334">
        <v>1000</v>
      </c>
      <c r="F14" s="42"/>
      <c r="G14" s="43">
        <f t="shared" si="0"/>
        <v>1000</v>
      </c>
    </row>
    <row r="15" spans="1:7" ht="15.75" customHeight="1">
      <c r="A15" s="333" t="s">
        <v>493</v>
      </c>
      <c r="B15" s="334">
        <v>1000</v>
      </c>
      <c r="C15" s="392" t="s">
        <v>509</v>
      </c>
      <c r="D15" s="42"/>
      <c r="E15" s="334">
        <v>1000</v>
      </c>
      <c r="F15" s="42"/>
      <c r="G15" s="43">
        <f t="shared" si="0"/>
        <v>1000</v>
      </c>
    </row>
    <row r="16" spans="1:7" ht="15.75" customHeight="1">
      <c r="A16" s="333" t="s">
        <v>494</v>
      </c>
      <c r="B16" s="334">
        <v>1016</v>
      </c>
      <c r="C16" s="392" t="s">
        <v>509</v>
      </c>
      <c r="D16" s="42"/>
      <c r="E16" s="334">
        <v>1016</v>
      </c>
      <c r="F16" s="42"/>
      <c r="G16" s="43">
        <f t="shared" si="0"/>
        <v>1016</v>
      </c>
    </row>
    <row r="17" spans="1:7" ht="15.75" customHeight="1">
      <c r="A17" s="333" t="s">
        <v>495</v>
      </c>
      <c r="B17" s="334">
        <v>2936</v>
      </c>
      <c r="C17" s="392" t="s">
        <v>509</v>
      </c>
      <c r="D17" s="42"/>
      <c r="E17" s="334">
        <v>2936</v>
      </c>
      <c r="F17" s="42"/>
      <c r="G17" s="43">
        <f aca="true" t="shared" si="1" ref="G17:G46">E17+F17</f>
        <v>2936</v>
      </c>
    </row>
    <row r="18" spans="1:7" ht="15.75" customHeight="1">
      <c r="A18" s="333" t="s">
        <v>496</v>
      </c>
      <c r="B18" s="334">
        <v>960</v>
      </c>
      <c r="C18" s="392" t="s">
        <v>509</v>
      </c>
      <c r="D18" s="42"/>
      <c r="E18" s="334">
        <v>960</v>
      </c>
      <c r="F18" s="42"/>
      <c r="G18" s="43">
        <f t="shared" si="1"/>
        <v>960</v>
      </c>
    </row>
    <row r="19" spans="1:7" ht="15.75" customHeight="1">
      <c r="A19" s="333" t="s">
        <v>497</v>
      </c>
      <c r="B19" s="334">
        <v>500</v>
      </c>
      <c r="C19" s="392" t="s">
        <v>509</v>
      </c>
      <c r="D19" s="42"/>
      <c r="E19" s="334">
        <v>500</v>
      </c>
      <c r="F19" s="42"/>
      <c r="G19" s="43">
        <f t="shared" si="1"/>
        <v>500</v>
      </c>
    </row>
    <row r="20" spans="1:7" ht="15.75" customHeight="1">
      <c r="A20" s="333" t="s">
        <v>498</v>
      </c>
      <c r="B20" s="334">
        <v>1000</v>
      </c>
      <c r="C20" s="392" t="s">
        <v>509</v>
      </c>
      <c r="D20" s="42"/>
      <c r="E20" s="334">
        <v>1000</v>
      </c>
      <c r="F20" s="42"/>
      <c r="G20" s="43">
        <f t="shared" si="1"/>
        <v>1000</v>
      </c>
    </row>
    <row r="21" spans="1:7" ht="15.75" customHeight="1">
      <c r="A21" s="333" t="s">
        <v>499</v>
      </c>
      <c r="B21" s="334">
        <v>2452</v>
      </c>
      <c r="C21" s="392" t="s">
        <v>509</v>
      </c>
      <c r="D21" s="42"/>
      <c r="E21" s="334">
        <v>2452</v>
      </c>
      <c r="F21" s="42"/>
      <c r="G21" s="43">
        <f t="shared" si="1"/>
        <v>2452</v>
      </c>
    </row>
    <row r="22" spans="1:7" ht="15.75" customHeight="1">
      <c r="A22" s="333" t="s">
        <v>500</v>
      </c>
      <c r="B22" s="334">
        <v>554</v>
      </c>
      <c r="C22" s="392" t="s">
        <v>509</v>
      </c>
      <c r="D22" s="42"/>
      <c r="E22" s="334">
        <v>554</v>
      </c>
      <c r="F22" s="42"/>
      <c r="G22" s="43">
        <f t="shared" si="1"/>
        <v>554</v>
      </c>
    </row>
    <row r="23" spans="1:7" ht="15.75" customHeight="1">
      <c r="A23" s="333" t="s">
        <v>501</v>
      </c>
      <c r="B23" s="334">
        <v>829</v>
      </c>
      <c r="C23" s="392" t="s">
        <v>509</v>
      </c>
      <c r="D23" s="42"/>
      <c r="E23" s="334">
        <v>829</v>
      </c>
      <c r="F23" s="42">
        <v>-619</v>
      </c>
      <c r="G23" s="43">
        <f t="shared" si="1"/>
        <v>210</v>
      </c>
    </row>
    <row r="24" spans="1:7" ht="15.75" customHeight="1">
      <c r="A24" s="381" t="s">
        <v>502</v>
      </c>
      <c r="B24" s="42">
        <v>150</v>
      </c>
      <c r="C24" s="392" t="s">
        <v>509</v>
      </c>
      <c r="D24" s="42"/>
      <c r="E24" s="42">
        <v>150</v>
      </c>
      <c r="F24" s="42">
        <v>-150</v>
      </c>
      <c r="G24" s="43">
        <f t="shared" si="1"/>
        <v>0</v>
      </c>
    </row>
    <row r="25" spans="1:7" ht="15.75" customHeight="1">
      <c r="A25" s="381" t="s">
        <v>503</v>
      </c>
      <c r="B25" s="42">
        <v>150</v>
      </c>
      <c r="C25" s="392" t="s">
        <v>509</v>
      </c>
      <c r="D25" s="42"/>
      <c r="E25" s="42">
        <v>150</v>
      </c>
      <c r="F25" s="42">
        <v>-150</v>
      </c>
      <c r="G25" s="43">
        <f t="shared" si="1"/>
        <v>0</v>
      </c>
    </row>
    <row r="26" spans="1:7" ht="15.75" customHeight="1">
      <c r="A26" s="382" t="s">
        <v>504</v>
      </c>
      <c r="B26" s="45">
        <v>191</v>
      </c>
      <c r="C26" s="392" t="s">
        <v>509</v>
      </c>
      <c r="D26" s="42"/>
      <c r="E26" s="45">
        <v>191</v>
      </c>
      <c r="F26" s="42">
        <v>-141</v>
      </c>
      <c r="G26" s="43">
        <f t="shared" si="1"/>
        <v>50</v>
      </c>
    </row>
    <row r="27" spans="1:7" ht="15.75" customHeight="1">
      <c r="A27" s="382" t="s">
        <v>505</v>
      </c>
      <c r="B27" s="45">
        <v>127</v>
      </c>
      <c r="C27" s="392" t="s">
        <v>509</v>
      </c>
      <c r="D27" s="42"/>
      <c r="E27" s="45">
        <v>127</v>
      </c>
      <c r="F27" s="42">
        <v>-127</v>
      </c>
      <c r="G27" s="43">
        <f t="shared" si="1"/>
        <v>0</v>
      </c>
    </row>
    <row r="28" spans="1:7" ht="15.75" customHeight="1">
      <c r="A28" s="382" t="s">
        <v>506</v>
      </c>
      <c r="B28" s="45">
        <v>127</v>
      </c>
      <c r="C28" s="392" t="s">
        <v>509</v>
      </c>
      <c r="D28" s="42"/>
      <c r="E28" s="45">
        <v>127</v>
      </c>
      <c r="F28" s="42">
        <v>-93</v>
      </c>
      <c r="G28" s="43">
        <f t="shared" si="1"/>
        <v>34</v>
      </c>
    </row>
    <row r="29" spans="1:7" ht="15.75" customHeight="1">
      <c r="A29" s="382" t="s">
        <v>507</v>
      </c>
      <c r="B29" s="45">
        <v>203</v>
      </c>
      <c r="C29" s="392" t="s">
        <v>509</v>
      </c>
      <c r="D29" s="42"/>
      <c r="E29" s="45">
        <v>203</v>
      </c>
      <c r="F29" s="42">
        <v>-44</v>
      </c>
      <c r="G29" s="43">
        <f t="shared" si="1"/>
        <v>159</v>
      </c>
    </row>
    <row r="30" spans="1:7" ht="24">
      <c r="A30" s="382" t="s">
        <v>508</v>
      </c>
      <c r="B30" s="45">
        <v>1118</v>
      </c>
      <c r="C30" s="392" t="s">
        <v>509</v>
      </c>
      <c r="D30" s="42"/>
      <c r="E30" s="45">
        <v>1118</v>
      </c>
      <c r="F30" s="42">
        <v>-1114</v>
      </c>
      <c r="G30" s="43">
        <f t="shared" si="1"/>
        <v>4</v>
      </c>
    </row>
    <row r="31" spans="1:7" s="338" customFormat="1" ht="24">
      <c r="A31" s="383" t="s">
        <v>524</v>
      </c>
      <c r="B31" s="393">
        <v>500</v>
      </c>
      <c r="C31" s="392" t="s">
        <v>509</v>
      </c>
      <c r="D31" s="42"/>
      <c r="E31" s="393">
        <v>500</v>
      </c>
      <c r="F31" s="42"/>
      <c r="G31" s="43">
        <f t="shared" si="1"/>
        <v>500</v>
      </c>
    </row>
    <row r="32" spans="1:7" s="338" customFormat="1" ht="12.75">
      <c r="A32" s="384" t="s">
        <v>525</v>
      </c>
      <c r="B32" s="394">
        <v>369</v>
      </c>
      <c r="C32" s="392" t="s">
        <v>509</v>
      </c>
      <c r="D32" s="42"/>
      <c r="E32" s="394">
        <v>369</v>
      </c>
      <c r="F32" s="42"/>
      <c r="G32" s="43">
        <f t="shared" si="1"/>
        <v>369</v>
      </c>
    </row>
    <row r="33" spans="1:7" s="338" customFormat="1" ht="24">
      <c r="A33" s="383" t="s">
        <v>526</v>
      </c>
      <c r="B33" s="394">
        <v>461</v>
      </c>
      <c r="C33" s="392" t="s">
        <v>509</v>
      </c>
      <c r="D33" s="42"/>
      <c r="E33" s="394">
        <v>461</v>
      </c>
      <c r="F33" s="42"/>
      <c r="G33" s="43">
        <f t="shared" si="1"/>
        <v>461</v>
      </c>
    </row>
    <row r="34" spans="1:7" s="338" customFormat="1" ht="24">
      <c r="A34" s="385" t="s">
        <v>527</v>
      </c>
      <c r="B34" s="395">
        <v>437</v>
      </c>
      <c r="C34" s="392" t="s">
        <v>509</v>
      </c>
      <c r="D34" s="42"/>
      <c r="E34" s="42">
        <v>437</v>
      </c>
      <c r="F34" s="42"/>
      <c r="G34" s="43">
        <f t="shared" si="1"/>
        <v>437</v>
      </c>
    </row>
    <row r="35" spans="1:7" s="338" customFormat="1" ht="24">
      <c r="A35" s="386" t="s">
        <v>528</v>
      </c>
      <c r="B35" s="396">
        <v>346</v>
      </c>
      <c r="C35" s="397" t="s">
        <v>509</v>
      </c>
      <c r="D35" s="45"/>
      <c r="E35" s="45">
        <v>346</v>
      </c>
      <c r="F35" s="45"/>
      <c r="G35" s="43">
        <f t="shared" si="1"/>
        <v>346</v>
      </c>
    </row>
    <row r="36" spans="1:7" s="338" customFormat="1" ht="24">
      <c r="A36" s="375" t="s">
        <v>535</v>
      </c>
      <c r="B36" s="398">
        <v>4600</v>
      </c>
      <c r="C36" s="399" t="s">
        <v>509</v>
      </c>
      <c r="D36" s="371"/>
      <c r="E36" s="371"/>
      <c r="F36" s="398">
        <v>4600</v>
      </c>
      <c r="G36" s="372">
        <v>4600</v>
      </c>
    </row>
    <row r="37" spans="1:7" s="338" customFormat="1" ht="24">
      <c r="A37" s="375" t="s">
        <v>536</v>
      </c>
      <c r="B37" s="400">
        <v>328</v>
      </c>
      <c r="C37" s="399" t="s">
        <v>509</v>
      </c>
      <c r="D37" s="371"/>
      <c r="E37" s="371"/>
      <c r="F37" s="400">
        <v>328</v>
      </c>
      <c r="G37" s="372">
        <v>328</v>
      </c>
    </row>
    <row r="38" spans="1:7" s="338" customFormat="1" ht="24">
      <c r="A38" s="375" t="s">
        <v>537</v>
      </c>
      <c r="B38" s="401">
        <v>792</v>
      </c>
      <c r="C38" s="399" t="s">
        <v>509</v>
      </c>
      <c r="D38" s="371"/>
      <c r="E38" s="371"/>
      <c r="F38" s="401">
        <v>792</v>
      </c>
      <c r="G38" s="372">
        <v>792</v>
      </c>
    </row>
    <row r="39" spans="1:7" s="338" customFormat="1" ht="24">
      <c r="A39" s="375" t="s">
        <v>538</v>
      </c>
      <c r="B39" s="402">
        <v>4200</v>
      </c>
      <c r="C39" s="399" t="s">
        <v>509</v>
      </c>
      <c r="D39" s="371"/>
      <c r="E39" s="371"/>
      <c r="F39" s="402">
        <v>4200</v>
      </c>
      <c r="G39" s="372">
        <v>4200</v>
      </c>
    </row>
    <row r="40" spans="1:7" s="338" customFormat="1" ht="12.75">
      <c r="A40" s="387"/>
      <c r="B40" s="403"/>
      <c r="C40" s="404"/>
      <c r="D40" s="405"/>
      <c r="E40" s="403"/>
      <c r="F40" s="403"/>
      <c r="G40" s="406"/>
    </row>
    <row r="41" spans="1:7" s="338" customFormat="1" ht="24">
      <c r="A41" s="388" t="s">
        <v>550</v>
      </c>
      <c r="B41" s="403">
        <v>22105</v>
      </c>
      <c r="C41" s="407" t="s">
        <v>509</v>
      </c>
      <c r="D41" s="403"/>
      <c r="E41" s="403"/>
      <c r="F41" s="403">
        <v>22105</v>
      </c>
      <c r="G41" s="406">
        <v>22105</v>
      </c>
    </row>
    <row r="42" spans="1:7" s="338" customFormat="1" ht="36">
      <c r="A42" s="389" t="s">
        <v>551</v>
      </c>
      <c r="B42" s="403">
        <v>1500</v>
      </c>
      <c r="C42" s="407" t="s">
        <v>509</v>
      </c>
      <c r="D42" s="403"/>
      <c r="E42" s="403"/>
      <c r="F42" s="403">
        <v>1500</v>
      </c>
      <c r="G42" s="406">
        <v>1500</v>
      </c>
    </row>
    <row r="43" spans="1:7" s="338" customFormat="1" ht="12.75">
      <c r="A43" s="390"/>
      <c r="B43" s="355"/>
      <c r="C43" s="367"/>
      <c r="D43" s="355"/>
      <c r="E43" s="355"/>
      <c r="F43" s="355"/>
      <c r="G43" s="356"/>
    </row>
    <row r="44" spans="1:7" s="338" customFormat="1" ht="12.75">
      <c r="A44" s="390"/>
      <c r="B44" s="355"/>
      <c r="C44" s="367"/>
      <c r="D44" s="355"/>
      <c r="E44" s="355"/>
      <c r="F44" s="355"/>
      <c r="G44" s="356"/>
    </row>
    <row r="45" spans="1:7" ht="12.75">
      <c r="A45" s="391"/>
      <c r="B45" s="337"/>
      <c r="C45" s="336"/>
      <c r="D45" s="21"/>
      <c r="E45" s="21"/>
      <c r="F45" s="21"/>
      <c r="G45" s="37"/>
    </row>
    <row r="46" spans="1:7" ht="15.75" customHeight="1" thickBot="1">
      <c r="A46" s="36"/>
      <c r="B46" s="21"/>
      <c r="C46" s="225"/>
      <c r="D46" s="21"/>
      <c r="E46" s="21"/>
      <c r="F46" s="21"/>
      <c r="G46" s="37">
        <f t="shared" si="1"/>
        <v>0</v>
      </c>
    </row>
    <row r="47" spans="1:7" s="40" customFormat="1" ht="18" customHeight="1" thickBot="1">
      <c r="A47" s="73" t="s">
        <v>48</v>
      </c>
      <c r="B47" s="38">
        <f>SUM(B5:B46)</f>
        <v>56360</v>
      </c>
      <c r="C47" s="56"/>
      <c r="D47" s="38">
        <f>SUM(D5:D46)</f>
        <v>0</v>
      </c>
      <c r="E47" s="38">
        <f>SUM(E5:E46)</f>
        <v>22835</v>
      </c>
      <c r="F47" s="38">
        <f>SUM(F5:F46)</f>
        <v>31087</v>
      </c>
      <c r="G47" s="39">
        <f>SUM(G5:G46)</f>
        <v>53922</v>
      </c>
    </row>
    <row r="50" ht="12.75">
      <c r="G50" s="35">
        <v>53922</v>
      </c>
    </row>
    <row r="52" ht="12.75">
      <c r="G52" s="35">
        <f>G47-G50</f>
        <v>0</v>
      </c>
    </row>
  </sheetData>
  <sheetProtection/>
  <mergeCells count="1">
    <mergeCell ref="A1:G1"/>
  </mergeCells>
  <printOptions horizontalCentered="1"/>
  <pageMargins left="0.1968503937007874" right="0.1968503937007874" top="1.0236220472440944" bottom="0.5905511811023623" header="0.7874015748031497" footer="0.7874015748031497"/>
  <pageSetup fitToHeight="1" fitToWidth="1" horizontalDpi="300" verticalDpi="300" orientation="portrait" paperSize="9" scale="74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Pénzügy1</cp:lastModifiedBy>
  <cp:lastPrinted>2017-01-31T14:28:31Z</cp:lastPrinted>
  <dcterms:created xsi:type="dcterms:W3CDTF">1999-10-30T10:30:45Z</dcterms:created>
  <dcterms:modified xsi:type="dcterms:W3CDTF">2017-02-01T13:58:28Z</dcterms:modified>
  <cp:category/>
  <cp:version/>
  <cp:contentType/>
  <cp:contentStatus/>
</cp:coreProperties>
</file>