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230" yWindow="-225" windowWidth="12660" windowHeight="12900" tabRatio="727" activeTab="12"/>
  </bookViews>
  <sheets>
    <sheet name="ÖSSZEFÜGGÉSEK" sheetId="75" r:id="rId1"/>
    <sheet name="1.1.sz.mell." sheetId="1" r:id="rId2"/>
    <sheet name="1.2.sz.mell." sheetId="129" r:id="rId3"/>
    <sheet name="1.3.sz.mell." sheetId="130" r:id="rId4"/>
    <sheet name="1.4.sz.mell." sheetId="131" r:id="rId5"/>
    <sheet name="2.1.sz.mell  " sheetId="73" r:id="rId6"/>
    <sheet name="2.2.sz.mell  " sheetId="61" r:id="rId7"/>
    <sheet name="ELLENŐRZÉS-1.sz.2.a.sz.2.b.sz." sheetId="76" r:id="rId8"/>
    <sheet name="3.sz.mell." sheetId="63" r:id="rId9"/>
    <sheet name="4.sz.mell." sheetId="64" r:id="rId10"/>
    <sheet name="5.1. sz. mell" sheetId="3" r:id="rId11"/>
    <sheet name="5.2. sz. mell" sheetId="79" r:id="rId12"/>
    <sheet name="5.3. sz. mell" sheetId="105" r:id="rId13"/>
    <sheet name="Munka1" sheetId="94" r:id="rId14"/>
    <sheet name="Munka2" sheetId="142" r:id="rId15"/>
  </sheets>
  <definedNames>
    <definedName name="_xlnm.Print_Titles" localSheetId="10">'5.1. sz. mell'!$1:$6</definedName>
    <definedName name="_xlnm.Print_Titles" localSheetId="11">'5.2. sz. mell'!$1:$6</definedName>
    <definedName name="_xlnm.Print_Titles" localSheetId="12">'5.3. sz. mell'!$1:$6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calcId="145621"/>
</workbook>
</file>

<file path=xl/calcChain.xml><?xml version="1.0" encoding="utf-8"?>
<calcChain xmlns="http://schemas.openxmlformats.org/spreadsheetml/2006/main">
  <c r="E38" i="105" l="1"/>
  <c r="D37" i="105" l="1"/>
  <c r="E4" i="105"/>
  <c r="E4" i="79"/>
  <c r="G22" i="63"/>
  <c r="G23" i="63"/>
  <c r="D113" i="130" l="1"/>
  <c r="C19" i="73"/>
  <c r="C147" i="131"/>
  <c r="C142" i="131"/>
  <c r="C135" i="131"/>
  <c r="C131" i="131"/>
  <c r="C155" i="131" s="1"/>
  <c r="C116" i="131"/>
  <c r="C95" i="131"/>
  <c r="C130" i="131" s="1"/>
  <c r="C80" i="131"/>
  <c r="C76" i="131"/>
  <c r="C73" i="131"/>
  <c r="C68" i="131"/>
  <c r="C64" i="131"/>
  <c r="C87" i="131" s="1"/>
  <c r="C58" i="131"/>
  <c r="C53" i="131"/>
  <c r="C47" i="131"/>
  <c r="C35" i="131"/>
  <c r="C27" i="131"/>
  <c r="C20" i="131"/>
  <c r="C13" i="131"/>
  <c r="C6" i="131"/>
  <c r="C63" i="131" s="1"/>
  <c r="C88" i="131" s="1"/>
  <c r="C147" i="130"/>
  <c r="C142" i="130"/>
  <c r="C135" i="130"/>
  <c r="C131" i="130"/>
  <c r="C155" i="130" s="1"/>
  <c r="C116" i="130"/>
  <c r="C95" i="130"/>
  <c r="C130" i="130" s="1"/>
  <c r="C80" i="130"/>
  <c r="C76" i="130"/>
  <c r="C73" i="130"/>
  <c r="C68" i="130"/>
  <c r="C64" i="130"/>
  <c r="C87" i="130" s="1"/>
  <c r="C58" i="130"/>
  <c r="C53" i="130"/>
  <c r="C47" i="130"/>
  <c r="C35" i="130"/>
  <c r="C27" i="130"/>
  <c r="C20" i="130"/>
  <c r="C13" i="130"/>
  <c r="C6" i="130"/>
  <c r="C63" i="130" s="1"/>
  <c r="C88" i="130" s="1"/>
  <c r="C147" i="129"/>
  <c r="C142" i="129"/>
  <c r="C135" i="129"/>
  <c r="C131" i="129"/>
  <c r="C155" i="129" s="1"/>
  <c r="C116" i="129"/>
  <c r="C95" i="129"/>
  <c r="C130" i="129" s="1"/>
  <c r="C80" i="129"/>
  <c r="C76" i="129"/>
  <c r="C73" i="129"/>
  <c r="C68" i="129"/>
  <c r="C87" i="129" s="1"/>
  <c r="C64" i="129"/>
  <c r="C58" i="129"/>
  <c r="C53" i="129"/>
  <c r="C47" i="129"/>
  <c r="C35" i="129"/>
  <c r="C27" i="129"/>
  <c r="C20" i="129"/>
  <c r="C13" i="129"/>
  <c r="C6" i="129"/>
  <c r="C63" i="129" s="1"/>
  <c r="C88" i="129" s="1"/>
  <c r="C51" i="105"/>
  <c r="C45" i="105"/>
  <c r="C57" i="105" s="1"/>
  <c r="E46" i="105"/>
  <c r="E47" i="105"/>
  <c r="E48" i="105"/>
  <c r="E49" i="105"/>
  <c r="E50" i="105"/>
  <c r="E52" i="105"/>
  <c r="E53" i="105"/>
  <c r="E54" i="105"/>
  <c r="E55" i="105"/>
  <c r="E56" i="105"/>
  <c r="C37" i="105"/>
  <c r="C30" i="105"/>
  <c r="C26" i="105"/>
  <c r="C20" i="105"/>
  <c r="C8" i="105"/>
  <c r="C36" i="105" s="1"/>
  <c r="C41" i="105" s="1"/>
  <c r="C52" i="79"/>
  <c r="C46" i="79"/>
  <c r="C58" i="79" s="1"/>
  <c r="E47" i="79"/>
  <c r="E48" i="79"/>
  <c r="E49" i="79"/>
  <c r="E50" i="79"/>
  <c r="E51" i="79"/>
  <c r="E53" i="79"/>
  <c r="E52" i="79" s="1"/>
  <c r="E54" i="79"/>
  <c r="E55" i="79"/>
  <c r="E56" i="79"/>
  <c r="E57" i="79"/>
  <c r="C38" i="79"/>
  <c r="C31" i="79"/>
  <c r="C26" i="79"/>
  <c r="C20" i="79"/>
  <c r="C8" i="79"/>
  <c r="C37" i="79" s="1"/>
  <c r="C42" i="79" s="1"/>
  <c r="E9" i="79"/>
  <c r="E10" i="79"/>
  <c r="E11" i="79"/>
  <c r="E12" i="79"/>
  <c r="E13" i="79"/>
  <c r="E14" i="79"/>
  <c r="E15" i="79"/>
  <c r="E16" i="79"/>
  <c r="E17" i="79"/>
  <c r="E18" i="79"/>
  <c r="E19" i="79"/>
  <c r="E21" i="79"/>
  <c r="E22" i="79"/>
  <c r="E23" i="79"/>
  <c r="E24" i="79"/>
  <c r="E27" i="79"/>
  <c r="E26" i="79" s="1"/>
  <c r="E28" i="79"/>
  <c r="E29" i="79"/>
  <c r="E30" i="79"/>
  <c r="E32" i="79"/>
  <c r="E31" i="79" s="1"/>
  <c r="E33" i="79"/>
  <c r="E34" i="79"/>
  <c r="E35" i="79"/>
  <c r="E36" i="79"/>
  <c r="E39" i="79"/>
  <c r="E40" i="79"/>
  <c r="E41" i="79"/>
  <c r="E145" i="3"/>
  <c r="D146" i="3"/>
  <c r="E147" i="3"/>
  <c r="E146" i="3" s="1"/>
  <c r="E148" i="3"/>
  <c r="E149" i="3"/>
  <c r="E150" i="3"/>
  <c r="E151" i="3"/>
  <c r="E152" i="3"/>
  <c r="E153" i="3"/>
  <c r="C140" i="3"/>
  <c r="C133" i="3"/>
  <c r="C129" i="3"/>
  <c r="C154" i="3" s="1"/>
  <c r="C119" i="3"/>
  <c r="C114" i="3"/>
  <c r="C111" i="3"/>
  <c r="C98" i="3"/>
  <c r="C93" i="3" s="1"/>
  <c r="C128" i="3" s="1"/>
  <c r="C155" i="3" s="1"/>
  <c r="C82" i="3"/>
  <c r="C78" i="3"/>
  <c r="C75" i="3"/>
  <c r="C70" i="3"/>
  <c r="C89" i="3" s="1"/>
  <c r="C66" i="3"/>
  <c r="C60" i="3"/>
  <c r="C55" i="3"/>
  <c r="C49" i="3"/>
  <c r="C37" i="3"/>
  <c r="C29" i="3"/>
  <c r="C22" i="3"/>
  <c r="C15" i="3"/>
  <c r="C8" i="3"/>
  <c r="C65" i="3" s="1"/>
  <c r="E144" i="3"/>
  <c r="E143" i="3"/>
  <c r="E142" i="3"/>
  <c r="E141" i="3"/>
  <c r="D140" i="3"/>
  <c r="E139" i="3"/>
  <c r="E138" i="3"/>
  <c r="E137" i="3"/>
  <c r="E136" i="3"/>
  <c r="E135" i="3"/>
  <c r="E134" i="3"/>
  <c r="E133" i="3" s="1"/>
  <c r="D133" i="3"/>
  <c r="E132" i="3"/>
  <c r="E131" i="3"/>
  <c r="E130" i="3"/>
  <c r="D129" i="3"/>
  <c r="E127" i="3"/>
  <c r="E126" i="3"/>
  <c r="E125" i="3"/>
  <c r="E124" i="3"/>
  <c r="E123" i="3"/>
  <c r="E122" i="3"/>
  <c r="E121" i="3"/>
  <c r="E120" i="3"/>
  <c r="D119" i="3"/>
  <c r="D114" i="3" s="1"/>
  <c r="E119" i="3"/>
  <c r="E118" i="3"/>
  <c r="E117" i="3"/>
  <c r="E116" i="3"/>
  <c r="E115" i="3"/>
  <c r="E113" i="3"/>
  <c r="E112" i="3"/>
  <c r="D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D98" i="3"/>
  <c r="E97" i="3"/>
  <c r="E96" i="3"/>
  <c r="E95" i="3"/>
  <c r="E94" i="3"/>
  <c r="E88" i="3"/>
  <c r="E87" i="3"/>
  <c r="E86" i="3"/>
  <c r="E85" i="3"/>
  <c r="E84" i="3"/>
  <c r="E83" i="3"/>
  <c r="D82" i="3"/>
  <c r="E81" i="3"/>
  <c r="E80" i="3"/>
  <c r="E79" i="3"/>
  <c r="D78" i="3"/>
  <c r="E77" i="3"/>
  <c r="E76" i="3"/>
  <c r="E75" i="3" s="1"/>
  <c r="D75" i="3"/>
  <c r="D89" i="3" s="1"/>
  <c r="E74" i="3"/>
  <c r="E73" i="3"/>
  <c r="E72" i="3"/>
  <c r="E71" i="3"/>
  <c r="D70" i="3"/>
  <c r="E69" i="3"/>
  <c r="E68" i="3"/>
  <c r="E67" i="3"/>
  <c r="E66" i="3" s="1"/>
  <c r="D66" i="3"/>
  <c r="E64" i="3"/>
  <c r="E63" i="3"/>
  <c r="E62" i="3"/>
  <c r="E61" i="3"/>
  <c r="D60" i="3"/>
  <c r="E59" i="3"/>
  <c r="E58" i="3"/>
  <c r="E57" i="3"/>
  <c r="E56" i="3"/>
  <c r="D55" i="3"/>
  <c r="E54" i="3"/>
  <c r="E53" i="3"/>
  <c r="E52" i="3"/>
  <c r="E51" i="3"/>
  <c r="E50" i="3"/>
  <c r="D49" i="3"/>
  <c r="E48" i="3"/>
  <c r="E47" i="3"/>
  <c r="E46" i="3"/>
  <c r="E45" i="3"/>
  <c r="E44" i="3"/>
  <c r="E43" i="3"/>
  <c r="E42" i="3"/>
  <c r="E41" i="3"/>
  <c r="E40" i="3"/>
  <c r="E39" i="3"/>
  <c r="E38" i="3"/>
  <c r="D37" i="3"/>
  <c r="E36" i="3"/>
  <c r="E35" i="3"/>
  <c r="E34" i="3"/>
  <c r="E33" i="3"/>
  <c r="E32" i="3"/>
  <c r="E31" i="3"/>
  <c r="E30" i="3"/>
  <c r="D29" i="3"/>
  <c r="E28" i="3"/>
  <c r="E27" i="3"/>
  <c r="E26" i="3"/>
  <c r="E25" i="3"/>
  <c r="E24" i="3"/>
  <c r="E23" i="3"/>
  <c r="D22" i="3"/>
  <c r="E21" i="3"/>
  <c r="E20" i="3"/>
  <c r="E19" i="3"/>
  <c r="E18" i="3"/>
  <c r="E17" i="3"/>
  <c r="E16" i="3"/>
  <c r="D15" i="3"/>
  <c r="E14" i="3"/>
  <c r="E13" i="3"/>
  <c r="E12" i="3"/>
  <c r="E11" i="3"/>
  <c r="E10" i="3"/>
  <c r="E9" i="3"/>
  <c r="D8" i="3"/>
  <c r="D113" i="1"/>
  <c r="D116" i="1"/>
  <c r="D121" i="1"/>
  <c r="D100" i="1"/>
  <c r="D95" i="1" s="1"/>
  <c r="C95" i="1"/>
  <c r="C130" i="1" s="1"/>
  <c r="C161" i="1"/>
  <c r="C100" i="1"/>
  <c r="C113" i="1"/>
  <c r="C116" i="1"/>
  <c r="C121" i="1"/>
  <c r="C131" i="1"/>
  <c r="C135" i="1"/>
  <c r="C155" i="1" s="1"/>
  <c r="C142" i="1"/>
  <c r="C147" i="1"/>
  <c r="C88" i="1"/>
  <c r="C6" i="1"/>
  <c r="C13" i="1"/>
  <c r="C20" i="1"/>
  <c r="C27" i="1"/>
  <c r="C35" i="1"/>
  <c r="C47" i="1"/>
  <c r="C53" i="1"/>
  <c r="C58" i="1"/>
  <c r="C64" i="1"/>
  <c r="C68" i="1"/>
  <c r="C73" i="1"/>
  <c r="C76" i="1"/>
  <c r="C87" i="1" s="1"/>
  <c r="C80" i="1"/>
  <c r="E129" i="3" l="1"/>
  <c r="D154" i="3"/>
  <c r="E154" i="3"/>
  <c r="E140" i="3"/>
  <c r="C156" i="131"/>
  <c r="C156" i="130"/>
  <c r="C156" i="129"/>
  <c r="E8" i="3"/>
  <c r="D65" i="3"/>
  <c r="D90" i="3" s="1"/>
  <c r="D93" i="3"/>
  <c r="D128" i="3" s="1"/>
  <c r="D155" i="3" s="1"/>
  <c r="E45" i="105"/>
  <c r="E57" i="105" s="1"/>
  <c r="E51" i="105"/>
  <c r="E46" i="79"/>
  <c r="E58" i="79" s="1"/>
  <c r="E38" i="79"/>
  <c r="E20" i="79"/>
  <c r="E8" i="79"/>
  <c r="E37" i="79" s="1"/>
  <c r="E98" i="3"/>
  <c r="E114" i="3"/>
  <c r="C90" i="3"/>
  <c r="E15" i="3"/>
  <c r="E22" i="3"/>
  <c r="E55" i="3"/>
  <c r="E70" i="3"/>
  <c r="E78" i="3"/>
  <c r="E29" i="3"/>
  <c r="E37" i="3"/>
  <c r="E49" i="3"/>
  <c r="E60" i="3"/>
  <c r="E82" i="3"/>
  <c r="E111" i="3"/>
  <c r="E93" i="3" s="1"/>
  <c r="E89" i="3"/>
  <c r="C160" i="1"/>
  <c r="C156" i="1"/>
  <c r="C63" i="1"/>
  <c r="E65" i="3" l="1"/>
  <c r="E90" i="3" s="1"/>
  <c r="E128" i="3"/>
  <c r="E155" i="3"/>
  <c r="E42" i="79"/>
  <c r="E2" i="129" l="1"/>
  <c r="E2" i="130" s="1"/>
  <c r="E91" i="1"/>
  <c r="E159" i="1" s="1"/>
  <c r="E25" i="105"/>
  <c r="E60" i="105"/>
  <c r="E59" i="105"/>
  <c r="E40" i="105"/>
  <c r="E37" i="105" s="1"/>
  <c r="E35" i="105"/>
  <c r="E34" i="105"/>
  <c r="E33" i="105"/>
  <c r="E32" i="105"/>
  <c r="E31" i="105" s="1"/>
  <c r="E29" i="105"/>
  <c r="E28" i="105"/>
  <c r="E27" i="105"/>
  <c r="E26" i="105" s="1"/>
  <c r="E24" i="105"/>
  <c r="E23" i="105"/>
  <c r="E22" i="105"/>
  <c r="E21" i="105"/>
  <c r="E19" i="105"/>
  <c r="E18" i="105"/>
  <c r="E17" i="105"/>
  <c r="E16" i="105"/>
  <c r="E15" i="105"/>
  <c r="E14" i="105"/>
  <c r="E13" i="105"/>
  <c r="E12" i="105"/>
  <c r="E11" i="105"/>
  <c r="E10" i="105"/>
  <c r="E9" i="105"/>
  <c r="E8" i="105" s="1"/>
  <c r="E5" i="105"/>
  <c r="E61" i="79"/>
  <c r="E60" i="79"/>
  <c r="E5" i="79"/>
  <c r="E25" i="63"/>
  <c r="E5" i="3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6" i="64"/>
  <c r="G5" i="64"/>
  <c r="G24" i="63"/>
  <c r="G21" i="63"/>
  <c r="G25" i="63" s="1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G6" i="63"/>
  <c r="G5" i="63"/>
  <c r="G3" i="64"/>
  <c r="F3" i="64"/>
  <c r="E3" i="64"/>
  <c r="G3" i="63"/>
  <c r="F3" i="63"/>
  <c r="E3" i="63"/>
  <c r="I28" i="61"/>
  <c r="I27" i="61"/>
  <c r="I26" i="61"/>
  <c r="I25" i="61"/>
  <c r="I24" i="61"/>
  <c r="I23" i="61"/>
  <c r="I22" i="61"/>
  <c r="I20" i="61"/>
  <c r="I19" i="61"/>
  <c r="I18" i="61"/>
  <c r="I16" i="61"/>
  <c r="I15" i="61"/>
  <c r="I14" i="61"/>
  <c r="I13" i="61"/>
  <c r="I12" i="61"/>
  <c r="I11" i="61"/>
  <c r="I10" i="61"/>
  <c r="I9" i="61"/>
  <c r="I8" i="61"/>
  <c r="I7" i="61"/>
  <c r="I6" i="61"/>
  <c r="E29" i="61"/>
  <c r="E28" i="61"/>
  <c r="E27" i="61"/>
  <c r="E26" i="61"/>
  <c r="E25" i="61"/>
  <c r="E23" i="61"/>
  <c r="E22" i="61"/>
  <c r="E21" i="61"/>
  <c r="E20" i="61"/>
  <c r="E19" i="61"/>
  <c r="E7" i="61"/>
  <c r="E8" i="61"/>
  <c r="E9" i="61"/>
  <c r="E10" i="61"/>
  <c r="E11" i="61"/>
  <c r="E12" i="61"/>
  <c r="E13" i="61"/>
  <c r="E14" i="61"/>
  <c r="E15" i="61"/>
  <c r="E16" i="61"/>
  <c r="E6" i="61"/>
  <c r="I27" i="73"/>
  <c r="I26" i="73"/>
  <c r="I25" i="73"/>
  <c r="I24" i="73"/>
  <c r="I23" i="73"/>
  <c r="I22" i="73"/>
  <c r="I21" i="73"/>
  <c r="I20" i="73"/>
  <c r="I19" i="73"/>
  <c r="I7" i="73"/>
  <c r="I8" i="73"/>
  <c r="I9" i="73"/>
  <c r="I10" i="73"/>
  <c r="I11" i="73"/>
  <c r="I12" i="73"/>
  <c r="I13" i="73"/>
  <c r="I14" i="73"/>
  <c r="I15" i="73"/>
  <c r="I16" i="73"/>
  <c r="I17" i="73"/>
  <c r="I6" i="73"/>
  <c r="E28" i="73"/>
  <c r="E27" i="73"/>
  <c r="E26" i="73"/>
  <c r="E24" i="73" s="1"/>
  <c r="E25" i="73"/>
  <c r="E21" i="73"/>
  <c r="E22" i="73"/>
  <c r="E23" i="73"/>
  <c r="E20" i="73"/>
  <c r="E7" i="73"/>
  <c r="E8" i="73"/>
  <c r="E9" i="73"/>
  <c r="E10" i="73"/>
  <c r="E11" i="73"/>
  <c r="E12" i="73"/>
  <c r="E13" i="73"/>
  <c r="E14" i="73"/>
  <c r="E15" i="73"/>
  <c r="E16" i="73"/>
  <c r="E6" i="73"/>
  <c r="E154" i="131"/>
  <c r="E153" i="131"/>
  <c r="E152" i="131"/>
  <c r="E151" i="131"/>
  <c r="E150" i="131"/>
  <c r="E149" i="131"/>
  <c r="E148" i="131"/>
  <c r="E146" i="131"/>
  <c r="E145" i="131"/>
  <c r="E144" i="131"/>
  <c r="E143" i="131"/>
  <c r="E141" i="131"/>
  <c r="E140" i="131"/>
  <c r="E139" i="131"/>
  <c r="E138" i="131"/>
  <c r="E137" i="131"/>
  <c r="E136" i="131"/>
  <c r="E134" i="131"/>
  <c r="E133" i="131"/>
  <c r="E132" i="131"/>
  <c r="E129" i="131"/>
  <c r="E128" i="131"/>
  <c r="E127" i="131"/>
  <c r="E126" i="131"/>
  <c r="E125" i="131"/>
  <c r="E124" i="131"/>
  <c r="E123" i="131"/>
  <c r="E122" i="131"/>
  <c r="E121" i="131"/>
  <c r="E120" i="131"/>
  <c r="E119" i="131"/>
  <c r="E118" i="131"/>
  <c r="E117" i="131"/>
  <c r="E116" i="131"/>
  <c r="E115" i="131"/>
  <c r="E114" i="131"/>
  <c r="E113" i="131"/>
  <c r="E112" i="131"/>
  <c r="E111" i="131"/>
  <c r="E110" i="131"/>
  <c r="E109" i="131"/>
  <c r="E108" i="131"/>
  <c r="E107" i="131"/>
  <c r="E106" i="131"/>
  <c r="E105" i="131"/>
  <c r="E104" i="131"/>
  <c r="E103" i="131"/>
  <c r="E102" i="131"/>
  <c r="E101" i="131"/>
  <c r="E100" i="131"/>
  <c r="E99" i="131"/>
  <c r="E98" i="131"/>
  <c r="E97" i="131"/>
  <c r="E96" i="131"/>
  <c r="E93" i="131"/>
  <c r="E86" i="131"/>
  <c r="E85" i="131"/>
  <c r="E84" i="131"/>
  <c r="E83" i="131"/>
  <c r="E82" i="131"/>
  <c r="E81" i="131"/>
  <c r="E79" i="131"/>
  <c r="E78" i="131"/>
  <c r="E77" i="131"/>
  <c r="E75" i="131"/>
  <c r="E74" i="131"/>
  <c r="E72" i="131"/>
  <c r="E71" i="131"/>
  <c r="E68" i="131" s="1"/>
  <c r="E70" i="131"/>
  <c r="E69" i="131"/>
  <c r="E67" i="131"/>
  <c r="E66" i="131"/>
  <c r="E65" i="131"/>
  <c r="E62" i="131"/>
  <c r="E61" i="131"/>
  <c r="E60" i="131"/>
  <c r="E58" i="131" s="1"/>
  <c r="E59" i="131"/>
  <c r="E57" i="131"/>
  <c r="E56" i="131"/>
  <c r="E55" i="131"/>
  <c r="E54" i="131"/>
  <c r="E52" i="131"/>
  <c r="E51" i="131"/>
  <c r="E50" i="131"/>
  <c r="E49" i="131"/>
  <c r="E48" i="131"/>
  <c r="E46" i="131"/>
  <c r="E45" i="131"/>
  <c r="E44" i="131"/>
  <c r="E43" i="131"/>
  <c r="E42" i="131"/>
  <c r="E41" i="131"/>
  <c r="E40" i="131"/>
  <c r="E39" i="131"/>
  <c r="E38" i="131"/>
  <c r="E37" i="131"/>
  <c r="E36" i="131"/>
  <c r="E34" i="131"/>
  <c r="E33" i="131"/>
  <c r="E32" i="131"/>
  <c r="E31" i="131"/>
  <c r="E30" i="131"/>
  <c r="E29" i="131"/>
  <c r="E26" i="131"/>
  <c r="E25" i="131"/>
  <c r="E24" i="131"/>
  <c r="E23" i="131"/>
  <c r="E22" i="131"/>
  <c r="E20" i="131" s="1"/>
  <c r="E21" i="131"/>
  <c r="E19" i="131"/>
  <c r="E18" i="131"/>
  <c r="E17" i="131"/>
  <c r="E16" i="131"/>
  <c r="E15" i="131"/>
  <c r="E14" i="131"/>
  <c r="E12" i="131"/>
  <c r="E11" i="131"/>
  <c r="E10" i="131"/>
  <c r="E9" i="131"/>
  <c r="E8" i="131"/>
  <c r="E6" i="131" s="1"/>
  <c r="E7" i="131"/>
  <c r="E4" i="131"/>
  <c r="D28" i="131"/>
  <c r="E28" i="131" s="1"/>
  <c r="E27" i="131" s="1"/>
  <c r="E154" i="130"/>
  <c r="E153" i="130"/>
  <c r="E152" i="130"/>
  <c r="E151" i="130"/>
  <c r="E150" i="130"/>
  <c r="E149" i="130"/>
  <c r="E148" i="130"/>
  <c r="E146" i="130"/>
  <c r="E145" i="130"/>
  <c r="E144" i="130"/>
  <c r="E143" i="130"/>
  <c r="E141" i="130"/>
  <c r="E140" i="130"/>
  <c r="E139" i="130"/>
  <c r="E138" i="130"/>
  <c r="E137" i="130"/>
  <c r="E136" i="130"/>
  <c r="E134" i="130"/>
  <c r="E133" i="130"/>
  <c r="E132" i="130"/>
  <c r="E131" i="130" s="1"/>
  <c r="E129" i="130"/>
  <c r="E128" i="130"/>
  <c r="E127" i="130"/>
  <c r="E126" i="130"/>
  <c r="E125" i="130"/>
  <c r="E124" i="130"/>
  <c r="E123" i="130"/>
  <c r="E122" i="130"/>
  <c r="E121" i="130"/>
  <c r="E116" i="130" s="1"/>
  <c r="E120" i="130"/>
  <c r="E119" i="130"/>
  <c r="E118" i="130"/>
  <c r="E117" i="130"/>
  <c r="E115" i="130"/>
  <c r="E114" i="130"/>
  <c r="E113" i="130"/>
  <c r="E112" i="130"/>
  <c r="E111" i="130"/>
  <c r="E110" i="130"/>
  <c r="E109" i="130"/>
  <c r="E108" i="130"/>
  <c r="E107" i="130"/>
  <c r="E106" i="130"/>
  <c r="E105" i="130"/>
  <c r="E104" i="130"/>
  <c r="E103" i="130"/>
  <c r="E102" i="130"/>
  <c r="E101" i="130"/>
  <c r="E100" i="130"/>
  <c r="E99" i="130"/>
  <c r="E98" i="130"/>
  <c r="E97" i="130"/>
  <c r="E96" i="130"/>
  <c r="E93" i="130"/>
  <c r="E86" i="130"/>
  <c r="E85" i="130"/>
  <c r="E84" i="130"/>
  <c r="E83" i="130"/>
  <c r="E82" i="130"/>
  <c r="E81" i="130"/>
  <c r="E79" i="130"/>
  <c r="E78" i="130"/>
  <c r="E77" i="130"/>
  <c r="E76" i="130" s="1"/>
  <c r="E75" i="130"/>
  <c r="E74" i="130"/>
  <c r="E73" i="130" s="1"/>
  <c r="E72" i="130"/>
  <c r="E71" i="130"/>
  <c r="E70" i="130"/>
  <c r="E69" i="130"/>
  <c r="E67" i="130"/>
  <c r="E66" i="130"/>
  <c r="E65" i="130"/>
  <c r="E62" i="130"/>
  <c r="E61" i="130"/>
  <c r="E60" i="130"/>
  <c r="E59" i="130"/>
  <c r="E57" i="130"/>
  <c r="E56" i="130"/>
  <c r="E55" i="130"/>
  <c r="E54" i="130"/>
  <c r="E52" i="130"/>
  <c r="E51" i="130"/>
  <c r="E50" i="130"/>
  <c r="E49" i="130"/>
  <c r="E48" i="130"/>
  <c r="E46" i="130"/>
  <c r="E45" i="130"/>
  <c r="E44" i="130"/>
  <c r="E43" i="130"/>
  <c r="E42" i="130"/>
  <c r="E41" i="130"/>
  <c r="E40" i="130"/>
  <c r="E39" i="130"/>
  <c r="E38" i="130"/>
  <c r="E37" i="130"/>
  <c r="E36" i="130"/>
  <c r="E34" i="130"/>
  <c r="E33" i="130"/>
  <c r="E32" i="130"/>
  <c r="E31" i="130"/>
  <c r="E30" i="130"/>
  <c r="E29" i="130"/>
  <c r="E26" i="130"/>
  <c r="E25" i="130"/>
  <c r="E24" i="130"/>
  <c r="E23" i="130"/>
  <c r="E22" i="130"/>
  <c r="E21" i="130"/>
  <c r="E19" i="130"/>
  <c r="E18" i="130"/>
  <c r="E17" i="130"/>
  <c r="E16" i="130"/>
  <c r="E15" i="130"/>
  <c r="E14" i="130"/>
  <c r="E12" i="130"/>
  <c r="E11" i="130"/>
  <c r="E10" i="130"/>
  <c r="E9" i="130"/>
  <c r="E8" i="130"/>
  <c r="E7" i="130"/>
  <c r="E4" i="130"/>
  <c r="D28" i="130"/>
  <c r="E28" i="130"/>
  <c r="E27" i="130" s="1"/>
  <c r="D27" i="130"/>
  <c r="E82" i="1"/>
  <c r="A31" i="75"/>
  <c r="A37" i="75"/>
  <c r="A19" i="75"/>
  <c r="A13" i="75"/>
  <c r="E154" i="129"/>
  <c r="E153" i="129"/>
  <c r="E152" i="129"/>
  <c r="E151" i="129"/>
  <c r="E150" i="129"/>
  <c r="E149" i="129"/>
  <c r="E148" i="129"/>
  <c r="E146" i="129"/>
  <c r="E145" i="129"/>
  <c r="E144" i="129"/>
  <c r="E142" i="129" s="1"/>
  <c r="E143" i="129"/>
  <c r="E141" i="129"/>
  <c r="E140" i="129"/>
  <c r="E139" i="129"/>
  <c r="E138" i="129"/>
  <c r="E137" i="129"/>
  <c r="E136" i="129"/>
  <c r="E135" i="129" s="1"/>
  <c r="E134" i="129"/>
  <c r="E133" i="129"/>
  <c r="E132" i="129"/>
  <c r="E129" i="129"/>
  <c r="E128" i="129"/>
  <c r="E127" i="129"/>
  <c r="E126" i="129"/>
  <c r="E125" i="129"/>
  <c r="E124" i="129"/>
  <c r="E123" i="129"/>
  <c r="E122" i="129"/>
  <c r="E121" i="129"/>
  <c r="E120" i="129"/>
  <c r="E119" i="129"/>
  <c r="E118" i="129"/>
  <c r="E117" i="129"/>
  <c r="E115" i="129"/>
  <c r="E114" i="129"/>
  <c r="E113" i="129"/>
  <c r="E112" i="129"/>
  <c r="E111" i="129"/>
  <c r="E110" i="129"/>
  <c r="E109" i="129"/>
  <c r="E108" i="129"/>
  <c r="E107" i="129"/>
  <c r="E106" i="129"/>
  <c r="E105" i="129"/>
  <c r="E104" i="129"/>
  <c r="E103" i="129"/>
  <c r="E102" i="129"/>
  <c r="E101" i="129"/>
  <c r="E100" i="129"/>
  <c r="E99" i="129"/>
  <c r="E98" i="129"/>
  <c r="E97" i="129"/>
  <c r="E96" i="129"/>
  <c r="E93" i="129"/>
  <c r="E86" i="129"/>
  <c r="E85" i="129"/>
  <c r="E84" i="129"/>
  <c r="E83" i="129"/>
  <c r="E82" i="129"/>
  <c r="E81" i="129"/>
  <c r="E79" i="129"/>
  <c r="E78" i="129"/>
  <c r="E77" i="129"/>
  <c r="E75" i="129"/>
  <c r="E74" i="129"/>
  <c r="E72" i="129"/>
  <c r="E71" i="129"/>
  <c r="E70" i="129"/>
  <c r="E69" i="129"/>
  <c r="E67" i="129"/>
  <c r="E66" i="129"/>
  <c r="E65" i="129"/>
  <c r="E62" i="129"/>
  <c r="E61" i="129"/>
  <c r="E60" i="129"/>
  <c r="E59" i="129"/>
  <c r="E57" i="129"/>
  <c r="E56" i="129"/>
  <c r="E55" i="129"/>
  <c r="E54" i="129"/>
  <c r="E52" i="129"/>
  <c r="E51" i="129"/>
  <c r="E50" i="129"/>
  <c r="E49" i="129"/>
  <c r="E48" i="129"/>
  <c r="E46" i="129"/>
  <c r="E45" i="129"/>
  <c r="E44" i="129"/>
  <c r="E43" i="129"/>
  <c r="E42" i="129"/>
  <c r="E41" i="129"/>
  <c r="E40" i="129"/>
  <c r="E39" i="129"/>
  <c r="E38" i="129"/>
  <c r="E37" i="129"/>
  <c r="E35" i="129" s="1"/>
  <c r="E36" i="129"/>
  <c r="E34" i="129"/>
  <c r="E33" i="129"/>
  <c r="E32" i="129"/>
  <c r="E31" i="129"/>
  <c r="E30" i="129"/>
  <c r="E29" i="129"/>
  <c r="E26" i="129"/>
  <c r="E25" i="129"/>
  <c r="E24" i="129"/>
  <c r="E23" i="129"/>
  <c r="E22" i="129"/>
  <c r="E21" i="129"/>
  <c r="E19" i="129"/>
  <c r="E18" i="129"/>
  <c r="E17" i="129"/>
  <c r="E16" i="129"/>
  <c r="E15" i="129"/>
  <c r="E14" i="129"/>
  <c r="E12" i="129"/>
  <c r="E11" i="129"/>
  <c r="E10" i="129"/>
  <c r="E9" i="129"/>
  <c r="E8" i="129"/>
  <c r="E7" i="129"/>
  <c r="E4" i="129"/>
  <c r="A10" i="76"/>
  <c r="E149" i="1"/>
  <c r="E150" i="1"/>
  <c r="E151" i="1"/>
  <c r="E152" i="1"/>
  <c r="E153" i="1"/>
  <c r="E154" i="1"/>
  <c r="E148" i="1"/>
  <c r="E146" i="1"/>
  <c r="E145" i="1"/>
  <c r="E142" i="1" s="1"/>
  <c r="E144" i="1"/>
  <c r="E143" i="1"/>
  <c r="E141" i="1"/>
  <c r="E140" i="1"/>
  <c r="E139" i="1"/>
  <c r="E138" i="1"/>
  <c r="E137" i="1"/>
  <c r="E136" i="1"/>
  <c r="E135" i="1" s="1"/>
  <c r="E134" i="1"/>
  <c r="E133" i="1"/>
  <c r="E132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3" i="1"/>
  <c r="E86" i="1"/>
  <c r="E85" i="1"/>
  <c r="E83" i="1"/>
  <c r="E84" i="1"/>
  <c r="E81" i="1"/>
  <c r="E78" i="1"/>
  <c r="E79" i="1"/>
  <c r="E77" i="1"/>
  <c r="E75" i="1"/>
  <c r="E74" i="1"/>
  <c r="E70" i="1"/>
  <c r="E71" i="1"/>
  <c r="E72" i="1"/>
  <c r="E69" i="1"/>
  <c r="E66" i="1"/>
  <c r="E67" i="1"/>
  <c r="E65" i="1"/>
  <c r="E60" i="1"/>
  <c r="E61" i="1"/>
  <c r="E62" i="1"/>
  <c r="E59" i="1"/>
  <c r="E55" i="1"/>
  <c r="E56" i="1"/>
  <c r="E57" i="1"/>
  <c r="E54" i="1"/>
  <c r="E49" i="1"/>
  <c r="E50" i="1"/>
  <c r="E51" i="1"/>
  <c r="E52" i="1"/>
  <c r="E48" i="1"/>
  <c r="E37" i="1"/>
  <c r="E38" i="1"/>
  <c r="E39" i="1"/>
  <c r="E40" i="1"/>
  <c r="E41" i="1"/>
  <c r="E42" i="1"/>
  <c r="E43" i="1"/>
  <c r="E44" i="1"/>
  <c r="E45" i="1"/>
  <c r="E46" i="1"/>
  <c r="E36" i="1"/>
  <c r="E28" i="1"/>
  <c r="D27" i="1"/>
  <c r="E29" i="1"/>
  <c r="E30" i="1"/>
  <c r="E31" i="1"/>
  <c r="E32" i="1"/>
  <c r="E33" i="1"/>
  <c r="E34" i="1"/>
  <c r="E4" i="1"/>
  <c r="E22" i="1"/>
  <c r="E23" i="1"/>
  <c r="E24" i="1"/>
  <c r="E25" i="1"/>
  <c r="E26" i="1"/>
  <c r="E21" i="1"/>
  <c r="E15" i="1"/>
  <c r="E16" i="1"/>
  <c r="E17" i="1"/>
  <c r="E18" i="1"/>
  <c r="E19" i="1"/>
  <c r="E14" i="1"/>
  <c r="E8" i="1"/>
  <c r="E9" i="1"/>
  <c r="E10" i="1"/>
  <c r="E11" i="1"/>
  <c r="E12" i="1"/>
  <c r="E7" i="1"/>
  <c r="D45" i="105"/>
  <c r="D51" i="105"/>
  <c r="D8" i="105"/>
  <c r="D20" i="105"/>
  <c r="D26" i="105"/>
  <c r="D30" i="105"/>
  <c r="D46" i="79"/>
  <c r="D52" i="79"/>
  <c r="D8" i="79"/>
  <c r="D20" i="79"/>
  <c r="D26" i="79"/>
  <c r="D31" i="79"/>
  <c r="D38" i="79"/>
  <c r="A4" i="76"/>
  <c r="A25" i="75"/>
  <c r="A22" i="76" s="1"/>
  <c r="A34" i="76"/>
  <c r="A28" i="76"/>
  <c r="A16" i="76"/>
  <c r="H17" i="61"/>
  <c r="H31" i="61" s="1"/>
  <c r="I17" i="61"/>
  <c r="H30" i="61"/>
  <c r="I30" i="61"/>
  <c r="D17" i="61"/>
  <c r="E17" i="61"/>
  <c r="D18" i="61"/>
  <c r="E18" i="61"/>
  <c r="D24" i="61"/>
  <c r="D30" i="61" s="1"/>
  <c r="E24" i="61"/>
  <c r="H18" i="73"/>
  <c r="D31" i="73" s="1"/>
  <c r="H29" i="73"/>
  <c r="I29" i="73"/>
  <c r="D18" i="73"/>
  <c r="D12" i="76" s="1"/>
  <c r="E18" i="73"/>
  <c r="D18" i="76" s="1"/>
  <c r="D19" i="73"/>
  <c r="D29" i="73" s="1"/>
  <c r="E19" i="73"/>
  <c r="E29" i="73" s="1"/>
  <c r="D24" i="73"/>
  <c r="D147" i="131"/>
  <c r="D142" i="131"/>
  <c r="D135" i="131"/>
  <c r="D155" i="131" s="1"/>
  <c r="D131" i="131"/>
  <c r="D116" i="131"/>
  <c r="D95" i="131"/>
  <c r="D130" i="131" s="1"/>
  <c r="C92" i="131"/>
  <c r="D80" i="131"/>
  <c r="D76" i="131"/>
  <c r="D73" i="131"/>
  <c r="D68" i="131"/>
  <c r="D64" i="131"/>
  <c r="D58" i="131"/>
  <c r="D53" i="131"/>
  <c r="D47" i="131"/>
  <c r="D35" i="131"/>
  <c r="D20" i="131"/>
  <c r="D13" i="131"/>
  <c r="D6" i="131"/>
  <c r="C3" i="131"/>
  <c r="D147" i="130"/>
  <c r="D142" i="130"/>
  <c r="D135" i="130"/>
  <c r="D131" i="130"/>
  <c r="D155" i="130"/>
  <c r="D116" i="130"/>
  <c r="D95" i="130"/>
  <c r="C92" i="130"/>
  <c r="D80" i="130"/>
  <c r="D76" i="130"/>
  <c r="D73" i="130"/>
  <c r="D68" i="130"/>
  <c r="C161" i="130"/>
  <c r="D64" i="130"/>
  <c r="D87" i="130" s="1"/>
  <c r="D58" i="130"/>
  <c r="D53" i="130"/>
  <c r="D47" i="130"/>
  <c r="D35" i="130"/>
  <c r="D20" i="130"/>
  <c r="D13" i="130"/>
  <c r="D6" i="130"/>
  <c r="C3" i="130"/>
  <c r="D147" i="129"/>
  <c r="D142" i="129"/>
  <c r="D135" i="129"/>
  <c r="D131" i="129"/>
  <c r="D116" i="129"/>
  <c r="D95" i="129"/>
  <c r="C92" i="129"/>
  <c r="D80" i="129"/>
  <c r="D76" i="129"/>
  <c r="D73" i="129"/>
  <c r="D68" i="129"/>
  <c r="D64" i="129"/>
  <c r="D87" i="129"/>
  <c r="D58" i="129"/>
  <c r="D53" i="129"/>
  <c r="D47" i="129"/>
  <c r="D35" i="129"/>
  <c r="D28" i="129"/>
  <c r="D27" i="129" s="1"/>
  <c r="D20" i="129"/>
  <c r="D13" i="129"/>
  <c r="D6" i="129"/>
  <c r="C3" i="129"/>
  <c r="D130" i="1"/>
  <c r="D131" i="1"/>
  <c r="D135" i="1"/>
  <c r="D142" i="1"/>
  <c r="D147" i="1"/>
  <c r="C92" i="1"/>
  <c r="D6" i="1"/>
  <c r="D13" i="1"/>
  <c r="D20" i="1"/>
  <c r="E20" i="1"/>
  <c r="D35" i="1"/>
  <c r="D47" i="1"/>
  <c r="D53" i="1"/>
  <c r="D58" i="1"/>
  <c r="D64" i="1"/>
  <c r="E64" i="1"/>
  <c r="D68" i="1"/>
  <c r="D73" i="1"/>
  <c r="D76" i="1"/>
  <c r="E76" i="1"/>
  <c r="D80" i="1"/>
  <c r="C3" i="1"/>
  <c r="D4" i="61" s="1"/>
  <c r="H4" i="61" s="1"/>
  <c r="C18" i="73"/>
  <c r="G29" i="73"/>
  <c r="D3" i="63"/>
  <c r="D3" i="64" s="1"/>
  <c r="E30" i="105"/>
  <c r="G17" i="61"/>
  <c r="C17" i="61"/>
  <c r="D6" i="76"/>
  <c r="G30" i="61"/>
  <c r="C18" i="61"/>
  <c r="C30" i="61" s="1"/>
  <c r="C31" i="61" s="1"/>
  <c r="G18" i="73"/>
  <c r="C29" i="73"/>
  <c r="C24" i="61"/>
  <c r="C24" i="73"/>
  <c r="B24" i="64"/>
  <c r="D24" i="64"/>
  <c r="F24" i="64"/>
  <c r="B25" i="63"/>
  <c r="D25" i="63"/>
  <c r="F25" i="63"/>
  <c r="C4" i="73"/>
  <c r="G4" i="73" s="1"/>
  <c r="D37" i="79"/>
  <c r="G24" i="64"/>
  <c r="G31" i="73"/>
  <c r="B24" i="76"/>
  <c r="E73" i="1"/>
  <c r="E27" i="1"/>
  <c r="E4" i="73"/>
  <c r="I4" i="73" s="1"/>
  <c r="C4" i="61"/>
  <c r="G4" i="61" s="1"/>
  <c r="E4" i="61"/>
  <c r="I4" i="61" s="1"/>
  <c r="E28" i="129"/>
  <c r="E27" i="129" s="1"/>
  <c r="D4" i="73"/>
  <c r="H4" i="73" s="1"/>
  <c r="E32" i="61"/>
  <c r="I32" i="61"/>
  <c r="C31" i="73"/>
  <c r="D42" i="79" l="1"/>
  <c r="I31" i="61"/>
  <c r="I18" i="73"/>
  <c r="D36" i="76" s="1"/>
  <c r="E53" i="1"/>
  <c r="D57" i="105"/>
  <c r="D155" i="1"/>
  <c r="B31" i="76" s="1"/>
  <c r="E31" i="73"/>
  <c r="G30" i="73"/>
  <c r="D37" i="76"/>
  <c r="H32" i="61"/>
  <c r="I30" i="73"/>
  <c r="D38" i="76" s="1"/>
  <c r="H30" i="73"/>
  <c r="D32" i="76" s="1"/>
  <c r="D30" i="73"/>
  <c r="H31" i="73"/>
  <c r="D130" i="130"/>
  <c r="D156" i="130" s="1"/>
  <c r="E116" i="129"/>
  <c r="D63" i="130"/>
  <c r="D160" i="130" s="1"/>
  <c r="C32" i="61"/>
  <c r="I31" i="73"/>
  <c r="E6" i="130"/>
  <c r="E13" i="130"/>
  <c r="E13" i="129"/>
  <c r="E76" i="129"/>
  <c r="E47" i="129"/>
  <c r="E58" i="129"/>
  <c r="E68" i="129"/>
  <c r="D58" i="79"/>
  <c r="E116" i="1"/>
  <c r="E95" i="1"/>
  <c r="E130" i="1" s="1"/>
  <c r="B36" i="76" s="1"/>
  <c r="E58" i="1"/>
  <c r="E13" i="1"/>
  <c r="E6" i="1"/>
  <c r="E35" i="1"/>
  <c r="E47" i="1"/>
  <c r="E147" i="1"/>
  <c r="E80" i="1"/>
  <c r="E68" i="1"/>
  <c r="E87" i="1" s="1"/>
  <c r="B19" i="76" s="1"/>
  <c r="B25" i="76"/>
  <c r="C160" i="130"/>
  <c r="D31" i="61"/>
  <c r="D13" i="76"/>
  <c r="B30" i="76"/>
  <c r="D87" i="1"/>
  <c r="D30" i="76"/>
  <c r="D32" i="61"/>
  <c r="D36" i="105"/>
  <c r="D41" i="105" s="1"/>
  <c r="D156" i="131"/>
  <c r="E53" i="129"/>
  <c r="E64" i="129"/>
  <c r="E87" i="129" s="1"/>
  <c r="E80" i="129"/>
  <c r="E131" i="129"/>
  <c r="E47" i="130"/>
  <c r="E68" i="130"/>
  <c r="E147" i="130"/>
  <c r="D27" i="131"/>
  <c r="D63" i="131" s="1"/>
  <c r="E13" i="131"/>
  <c r="E53" i="131"/>
  <c r="E64" i="131"/>
  <c r="E87" i="131" s="1"/>
  <c r="E80" i="131"/>
  <c r="E131" i="131"/>
  <c r="E147" i="131"/>
  <c r="D7" i="76"/>
  <c r="D63" i="1"/>
  <c r="D88" i="1" s="1"/>
  <c r="B14" i="76" s="1"/>
  <c r="D63" i="129"/>
  <c r="D88" i="129" s="1"/>
  <c r="D130" i="129"/>
  <c r="D155" i="129"/>
  <c r="D161" i="129" s="1"/>
  <c r="C160" i="131"/>
  <c r="D87" i="131"/>
  <c r="D161" i="131" s="1"/>
  <c r="E20" i="129"/>
  <c r="E20" i="130"/>
  <c r="E35" i="130"/>
  <c r="E53" i="130"/>
  <c r="E64" i="130"/>
  <c r="E95" i="130"/>
  <c r="E130" i="130" s="1"/>
  <c r="E47" i="131"/>
  <c r="E76" i="131"/>
  <c r="E95" i="131"/>
  <c r="E130" i="131" s="1"/>
  <c r="E142" i="131"/>
  <c r="E30" i="73"/>
  <c r="E30" i="61"/>
  <c r="E6" i="129"/>
  <c r="E73" i="129"/>
  <c r="E147" i="129"/>
  <c r="E58" i="130"/>
  <c r="E80" i="130"/>
  <c r="E135" i="130"/>
  <c r="E142" i="130"/>
  <c r="E35" i="131"/>
  <c r="E73" i="131"/>
  <c r="E135" i="131"/>
  <c r="E20" i="105"/>
  <c r="B6" i="76"/>
  <c r="E6" i="76" s="1"/>
  <c r="B8" i="76"/>
  <c r="C160" i="129"/>
  <c r="D25" i="76"/>
  <c r="E25" i="76" s="1"/>
  <c r="C30" i="73"/>
  <c r="C161" i="129"/>
  <c r="D88" i="130"/>
  <c r="D161" i="130"/>
  <c r="C161" i="131"/>
  <c r="D32" i="73"/>
  <c r="E95" i="129"/>
  <c r="E130" i="129" s="1"/>
  <c r="D24" i="76"/>
  <c r="E24" i="76" s="1"/>
  <c r="G32" i="61"/>
  <c r="B26" i="76"/>
  <c r="D31" i="76"/>
  <c r="E131" i="1"/>
  <c r="E155" i="1" s="1"/>
  <c r="B37" i="76" s="1"/>
  <c r="E37" i="76" s="1"/>
  <c r="E155" i="131"/>
  <c r="G31" i="61"/>
  <c r="H33" i="61"/>
  <c r="D33" i="61"/>
  <c r="E91" i="130"/>
  <c r="E159" i="130" s="1"/>
  <c r="E2" i="131"/>
  <c r="E91" i="129"/>
  <c r="E159" i="129" s="1"/>
  <c r="E36" i="76" l="1"/>
  <c r="E63" i="1"/>
  <c r="B18" i="76" s="1"/>
  <c r="E18" i="76" s="1"/>
  <c r="E31" i="76"/>
  <c r="D156" i="1"/>
  <c r="B32" i="76" s="1"/>
  <c r="E32" i="76" s="1"/>
  <c r="E32" i="73"/>
  <c r="D14" i="76"/>
  <c r="E14" i="76" s="1"/>
  <c r="H32" i="73"/>
  <c r="E63" i="130"/>
  <c r="D160" i="129"/>
  <c r="E63" i="131"/>
  <c r="E160" i="131" s="1"/>
  <c r="E155" i="130"/>
  <c r="E87" i="130"/>
  <c r="E88" i="130" s="1"/>
  <c r="E155" i="129"/>
  <c r="E156" i="129" s="1"/>
  <c r="E63" i="129"/>
  <c r="E160" i="129" s="1"/>
  <c r="B12" i="76"/>
  <c r="E12" i="76" s="1"/>
  <c r="D160" i="1"/>
  <c r="E160" i="130"/>
  <c r="D88" i="131"/>
  <c r="D160" i="131"/>
  <c r="E156" i="131"/>
  <c r="E31" i="61"/>
  <c r="D19" i="76"/>
  <c r="E30" i="76"/>
  <c r="E161" i="1"/>
  <c r="D20" i="76"/>
  <c r="I32" i="73"/>
  <c r="B13" i="76"/>
  <c r="E13" i="76" s="1"/>
  <c r="D161" i="1"/>
  <c r="E41" i="105"/>
  <c r="E19" i="76"/>
  <c r="E156" i="130"/>
  <c r="D156" i="129"/>
  <c r="B7" i="76"/>
  <c r="E7" i="76" s="1"/>
  <c r="E36" i="105"/>
  <c r="D26" i="76"/>
  <c r="E26" i="76" s="1"/>
  <c r="C33" i="61"/>
  <c r="G33" i="61"/>
  <c r="E161" i="131"/>
  <c r="C32" i="73"/>
  <c r="D8" i="76"/>
  <c r="E8" i="76" s="1"/>
  <c r="G32" i="73"/>
  <c r="E156" i="1"/>
  <c r="B38" i="76" s="1"/>
  <c r="E38" i="76" s="1"/>
  <c r="E160" i="1"/>
  <c r="E91" i="131"/>
  <c r="E159" i="131" s="1"/>
  <c r="I2" i="73"/>
  <c r="I2" i="61" s="1"/>
  <c r="G2" i="63" s="1"/>
  <c r="G2" i="64" s="1"/>
  <c r="E4" i="3" s="1"/>
  <c r="E88" i="1" l="1"/>
  <c r="B20" i="76" s="1"/>
  <c r="E20" i="76" s="1"/>
  <c r="E88" i="131"/>
  <c r="E161" i="130"/>
  <c r="E161" i="129"/>
  <c r="E88" i="129"/>
  <c r="I33" i="61"/>
  <c r="E33" i="61"/>
</calcChain>
</file>

<file path=xl/sharedStrings.xml><?xml version="1.0" encoding="utf-8"?>
<sst xmlns="http://schemas.openxmlformats.org/spreadsheetml/2006/main" count="2153" uniqueCount="525">
  <si>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</si>
  <si>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</si>
  <si>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</si>
  <si>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</si>
  <si>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</si>
  <si>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</si>
  <si>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</si>
  <si>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</si>
  <si>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</si>
  <si>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</si>
  <si>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</si>
  <si>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</si>
  <si>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</si>
  <si>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</si>
  <si>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</si>
  <si>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</si>
  <si>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</si>
  <si>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</si>
  <si>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</si>
  <si>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</si>
  <si>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</si>
  <si>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</si>
  <si>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</si>
  <si>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</si>
  <si>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</si>
  <si>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</si>
  <si>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</si>
  <si>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</si>
  <si>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</si>
  <si>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</si>
  <si>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</si>
  <si>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</si>
  <si>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</si>
  <si>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</si>
  <si>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</si>
  <si>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</si>
  <si>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</si>
  <si>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</si>
  <si>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</si>
  <si>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</si>
  <si>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</si>
  <si>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</si>
  <si>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</si>
  <si>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</si>
  <si>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</si>
  <si>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</si>
  <si>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</si>
  <si>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</si>
  <si>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</si>
  <si>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</si>
  <si>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</si>
  <si>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</si>
  <si>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</si>
  <si>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</si>
  <si>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</si>
  <si>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</si>
  <si>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</si>
  <si>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</si>
  <si>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</si>
  <si>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</si>
  <si>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</si>
  <si>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</si>
  <si>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</si>
  <si>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</si>
  <si>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</si>
  <si>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</si>
  <si>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</si>
  <si>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</si>
  <si>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</si>
  <si>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</si>
  <si>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</si>
  <si>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</si>
  <si>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</si>
  <si>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</si>
  <si>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</si>
  <si>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</si>
  <si>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</si>
  <si>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</si>
  <si>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</si>
  <si>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</si>
  <si>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</si>
  <si>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</si>
  <si>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</si>
  <si>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</si>
  <si>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</si>
  <si>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</si>
  <si>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</si>
  <si>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</si>
  <si>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</si>
  <si>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</si>
  <si>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</si>
  <si>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</si>
  <si>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</si>
  <si>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</si>
  <si>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</si>
  <si>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</si>
  <si>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</si>
  <si>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</si>
  <si>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</si>
  <si>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</si>
  <si>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</si>
  <si>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</si>
  <si>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</si>
  <si>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</si>
  <si>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</si>
  <si>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</si>
  <si>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</si>
  <si>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</si>
  <si>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</si>
  <si>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</si>
  <si>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</si>
  <si>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</si>
  <si>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</si>
  <si>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</si>
  <si>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</si>
  <si>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</si>
  <si>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</si>
  <si>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</si>
  <si>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</si>
  <si>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</si>
  <si>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</si>
  <si>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</si>
  <si>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</si>
  <si>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</si>
  <si>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</si>
  <si>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</si>
  <si>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</si>
  <si>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</si>
  <si>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</si>
  <si>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</si>
  <si>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</si>
  <si>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</si>
  <si>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</si>
  <si>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</si>
  <si>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</si>
  <si>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</si>
  <si>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</si>
  <si>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</si>
  <si>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</si>
  <si>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</si>
  <si>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</si>
  <si>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</si>
  <si>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</si>
  <si>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</si>
  <si>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</si>
  <si>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</si>
  <si>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</si>
  <si>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</si>
  <si>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</si>
  <si>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</si>
  <si>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</si>
  <si>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</si>
  <si>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</si>
  <si>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</si>
  <si>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</si>
  <si>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</si>
  <si>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</si>
  <si>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</si>
  <si>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</si>
  <si>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</si>
  <si>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</si>
  <si>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</si>
  <si>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</si>
  <si>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</si>
  <si>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</si>
  <si>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</si>
  <si>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</si>
  <si>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</si>
  <si>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</si>
  <si>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</si>
  <si>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</si>
  <si>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</si>
  <si>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</si>
  <si>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</si>
  <si>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</si>
  <si>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</si>
  <si>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</si>
  <si>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</si>
  <si>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</si>
  <si>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</si>
  <si>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</si>
  <si>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</si>
  <si>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</si>
  <si>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</si>
  <si>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</si>
  <si>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</si>
  <si>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</si>
  <si>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</si>
  <si>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</si>
  <si>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</si>
  <si>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</si>
  <si>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</si>
  <si>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</si>
  <si>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</si>
  <si>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</si>
  <si>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</si>
  <si>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</si>
  <si>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</si>
  <si>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</si>
  <si>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</si>
  <si>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</si>
  <si>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</si>
  <si>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</si>
  <si>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</si>
  <si>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</si>
  <si>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</si>
  <si>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</si>
  <si>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</si>
  <si>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</si>
  <si>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</si>
  <si>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</si>
  <si>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</si>
  <si>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</si>
  <si>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</si>
  <si>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</si>
  <si>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</si>
  <si>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</si>
  <si>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</si>
  <si>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</si>
  <si>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</si>
  <si>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</si>
  <si>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</si>
  <si>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</si>
  <si>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</si>
  <si>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</si>
  <si>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</si>
  <si>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</si>
  <si>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</si>
  <si>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</si>
  <si>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</si>
  <si>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</si>
  <si>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</si>
  <si>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</si>
  <si>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</si>
  <si>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</si>
  <si>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</si>
  <si>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</si>
  <si>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</si>
  <si>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</si>
  <si>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</si>
  <si>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</si>
  <si>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</si>
  <si>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</si>
  <si>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</si>
  <si>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</si>
  <si>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</si>
  <si>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</si>
  <si>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</si>
  <si>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</si>
  <si>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</si>
  <si>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</si>
  <si>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</si>
  <si>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</si>
  <si>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</si>
  <si>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</si>
  <si>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</si>
  <si>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</si>
  <si>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</si>
  <si>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</si>
  <si>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</si>
  <si>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</si>
  <si>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</si>
  <si>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</si>
  <si>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</si>
  <si>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</si>
  <si>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</si>
  <si>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</si>
  <si>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</si>
  <si>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</si>
  <si>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</si>
  <si>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</si>
  <si>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</si>
  <si>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</si>
  <si>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</si>
  <si>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</si>
  <si>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</si>
  <si>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</si>
  <si>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</si>
  <si>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</si>
  <si>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</si>
  <si>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</si>
  <si>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</si>
  <si>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</si>
  <si>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</si>
  <si>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</si>
  <si>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</si>
  <si>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</si>
  <si>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</si>
  <si>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</si>
  <si>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</si>
  <si>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</si>
  <si>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</si>
  <si>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</si>
  <si>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</si>
  <si>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</si>
  <si>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</si>
  <si>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</si>
  <si>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</si>
  <si>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</si>
  <si>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</si>
  <si>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</si>
  <si>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</si>
  <si>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</si>
  <si>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</si>
  <si>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</si>
  <si>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</si>
  <si>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</si>
  <si>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</si>
  <si>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</si>
  <si>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</si>
  <si>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</si>
  <si>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</si>
  <si>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</si>
  <si>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</si>
  <si>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</si>
  <si>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</si>
  <si>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</si>
  <si>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</si>
  <si>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</si>
  <si>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</si>
  <si>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</si>
  <si>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</si>
  <si>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</si>
  <si>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</si>
  <si>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</si>
  <si>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</si>
  <si>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</si>
  <si>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</si>
  <si>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</si>
  <si>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</si>
  <si>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</si>
  <si>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</si>
  <si>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</si>
  <si>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</si>
  <si>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</si>
  <si>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</si>
  <si>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</si>
  <si>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</si>
  <si>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</si>
  <si>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</si>
  <si>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</si>
  <si>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</si>
  <si>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</si>
  <si>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</si>
  <si>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</si>
  <si>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</si>
  <si>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</si>
  <si>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</si>
  <si>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</si>
  <si>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</si>
  <si>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</si>
  <si>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</si>
  <si>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</si>
  <si>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</si>
  <si>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</si>
  <si>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</si>
  <si>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</si>
  <si>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</si>
  <si>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</si>
  <si>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</si>
  <si>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</si>
  <si>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</si>
  <si>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</si>
  <si>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</si>
  <si>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</si>
  <si>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</si>
  <si>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</si>
  <si>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</si>
  <si>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</si>
  <si>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</si>
  <si>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</si>
  <si>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</si>
  <si>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</si>
  <si>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</si>
  <si>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</si>
  <si>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</si>
  <si>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</si>
  <si>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</si>
  <si>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</si>
  <si>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</si>
  <si>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</si>
  <si>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</si>
  <si>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</si>
  <si>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</si>
  <si>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</si>
  <si>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</si>
  <si>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</si>
  <si>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</si>
  <si>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</si>
  <si>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</si>
  <si>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</si>
  <si>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</si>
  <si>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</si>
  <si>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</si>
  <si>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</si>
  <si>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</si>
  <si>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</si>
  <si>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</si>
  <si>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</si>
  <si>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</si>
  <si>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</si>
  <si>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</si>
  <si>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</si>
  <si>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</si>
  <si>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</si>
  <si>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</si>
  <si>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</si>
  <si>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</si>
  <si>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</si>
  <si>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</si>
  <si>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</si>
  <si>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</si>
  <si>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</si>
  <si>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</si>
  <si>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</si>
  <si>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</si>
  <si>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</si>
  <si>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</si>
  <si>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</si>
  <si>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</si>
  <si>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</si>
  <si>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</si>
  <si>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</si>
  <si>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</si>
  <si>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</si>
  <si>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</si>
  <si>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</si>
  <si>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</si>
  <si>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</si>
  <si>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</si>
  <si>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</si>
  <si>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</si>
  <si>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</si>
  <si>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</si>
  <si>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</si>
  <si>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</si>
  <si>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</si>
  <si>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</si>
  <si>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</si>
  <si>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</si>
  <si>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</si>
  <si>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</si>
  <si>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</si>
  <si>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</si>
  <si>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</si>
  <si>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</si>
  <si>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</si>
  <si>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</si>
  <si>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</si>
  <si>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</si>
  <si>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</si>
  <si>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</si>
  <si>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</si>
  <si>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</si>
  <si>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</si>
  <si>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</si>
  <si>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</si>
  <si>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</si>
  <si>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</si>
  <si>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</si>
  <si>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</si>
  <si>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</si>
  <si>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</si>
  <si>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</si>
  <si>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</si>
  <si>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</si>
  <si>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</si>
  <si>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</si>
  <si>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1. sz. módosítás 
(±)</t>
  </si>
  <si>
    <t>Költségvetési rendelet módosítás űrlapjainak összefüggései:</t>
  </si>
  <si>
    <t xml:space="preserve">   Váltóbevételek</t>
  </si>
  <si>
    <t>5.1. melléklet</t>
  </si>
  <si>
    <t>5.2. melléklet</t>
  </si>
  <si>
    <t>5.3. melléklet</t>
  </si>
  <si>
    <t>Költségvetés módosítás űrlapjainak összefüggései:</t>
  </si>
  <si>
    <t>E=C±D</t>
  </si>
  <si>
    <t>I=G±H</t>
  </si>
  <si>
    <t>Kiemelt előirányzat, előirányzat megnevezése</t>
  </si>
  <si>
    <t>2017. évi eredeti előirányzat BEVÉTELEK</t>
  </si>
  <si>
    <t>Bruttó  hiány:</t>
  </si>
  <si>
    <t>Bruttó  többlet:</t>
  </si>
  <si>
    <t>Eredeti előirányzat</t>
  </si>
  <si>
    <t>Keresztély Gyula Városi Könyvtár</t>
  </si>
  <si>
    <t>Bátaszéki Közös Önkormányzati Hivatal</t>
  </si>
  <si>
    <t>Garai utcai parkolók</t>
  </si>
  <si>
    <t>2017</t>
  </si>
  <si>
    <t>Emlékezés Parkja járda kiépítés</t>
  </si>
  <si>
    <t>Gondozási központ (Klíma)</t>
  </si>
  <si>
    <t>Orvosi rendelő kazán csere</t>
  </si>
  <si>
    <t>II. Géza szobor</t>
  </si>
  <si>
    <t>2016</t>
  </si>
  <si>
    <t>Horgásztó vásárlása</t>
  </si>
  <si>
    <t>Erdő vásárlása ipari parknál</t>
  </si>
  <si>
    <t>Budai u. Növényesítése I. ütem</t>
  </si>
  <si>
    <t>318/2016 ökh közutak fejlesztéséhez terv</t>
  </si>
  <si>
    <t>Bonyhádi u. ivóvíz vezeték bővítése 224/2016ökh</t>
  </si>
  <si>
    <t>Bonyhádi u. szennyvíz vezeték bővítése 224/2016ökh</t>
  </si>
  <si>
    <t>Főzőkonyha fejlesztés tervdokumentáció 317/2016 ökh</t>
  </si>
  <si>
    <t>Temetői belső út</t>
  </si>
  <si>
    <t>Könyvtár informatikai eszközök beszerzése előző évről áthúzódó</t>
  </si>
  <si>
    <t>Közös Önkormányzati Hivatal egyéb gép berendezés</t>
  </si>
  <si>
    <t>Közös Önkormányzati Hivatal informatikai besz.</t>
  </si>
  <si>
    <t>146/2017 Kövesd település bevezető út csapadékvíz elvezetés</t>
  </si>
  <si>
    <t>75/2017 ÖH Elektromos autótöltő állomás kialakítása</t>
  </si>
  <si>
    <t>Nyéki utca járdarekonstrukció (Deák-Garay között) I. ütem</t>
  </si>
  <si>
    <t>Lajvér utca I. ütem kopóréteg</t>
  </si>
  <si>
    <t>Romkert felújítása</t>
  </si>
  <si>
    <t>Csapadévíz elv. árok rek. (Szabadság, Orbán, Lajvér, Garay)</t>
  </si>
  <si>
    <t>Könyvtár épület felújítás (nyílászáró csere, fűtéskiépítés)</t>
  </si>
  <si>
    <t>Könyvtár épület felújítás 2016. évről áthúzódó</t>
  </si>
  <si>
    <t>Óvoda felújítási keret</t>
  </si>
  <si>
    <t>Városháza (udvar,belső járda,kerékpártároló, iroda átépítés )</t>
  </si>
  <si>
    <t>Oktatási épületek (ált. iskola, gimi) felújítási keret</t>
  </si>
  <si>
    <t>tájház felújítás</t>
  </si>
  <si>
    <t>Műv. ház épület felújítás</t>
  </si>
  <si>
    <t>Hunyadi u 2/a felújítási munkái 300/2016 ökh</t>
  </si>
  <si>
    <t>Budai o. 56-58 felújítási munkái 300/2016 ökh</t>
  </si>
  <si>
    <t>Tanuszoda üzemeltetés, felújítás kiadása</t>
  </si>
  <si>
    <t>Városháza kerítés felújítás 2016. évről</t>
  </si>
  <si>
    <t>II. Világháborús emlékmű felújítása 9/2017</t>
  </si>
  <si>
    <t>31/2017 ÖH Kossuth u. 105. felújítása</t>
  </si>
  <si>
    <t>149/2017 ÖH Hunyadi utca 2/A bérlakások homlokzati, hőszigetelési munka</t>
  </si>
  <si>
    <t>147/2017 ÖH Lajvér település burkolt árok készítés</t>
  </si>
  <si>
    <t>ezer forintban!</t>
  </si>
  <si>
    <t>Céltartalék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</si>
</sst>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5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8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sz val="11"/>
      <color theme="5" tint="0.39997558519241921"/>
      <name val="Times New Roman CE"/>
      <family val="1"/>
      <charset val="238"/>
    </font>
    <font>
      <sz val="11"/>
      <color theme="3" tint="0.39997558519241921"/>
      <name val="Times New Roman CE"/>
      <family val="1"/>
      <charset val="238"/>
    </font>
    <font>
      <sz val="9"/>
      <color rgb="FF000000"/>
      <name val="Tahoma"/>
      <family val="2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22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center" vertical="center" wrapText="1"/>
    </xf>
    <xf numFmtId="164" fontId="17" fillId="0" borderId="19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2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6" fillId="0" borderId="2" xfId="0" applyNumberFormat="1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1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6" xfId="0" applyNumberFormat="1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 wrapText="1"/>
    </xf>
    <xf numFmtId="164" fontId="7" fillId="0" borderId="17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5" xfId="0" applyFont="1" applyFill="1" applyBorder="1" applyAlignment="1" applyProtection="1">
      <alignment horizontal="right"/>
    </xf>
    <xf numFmtId="0" fontId="25" fillId="0" borderId="19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3" xfId="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3" fillId="0" borderId="26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7" fillId="0" borderId="27" xfId="5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8" xfId="0" applyFont="1" applyBorder="1" applyAlignment="1" applyProtection="1">
      <alignment horizontal="lef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5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9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left" vertical="center" wrapText="1" indent="1"/>
    </xf>
    <xf numFmtId="164" fontId="27" fillId="0" borderId="29" xfId="0" applyNumberFormat="1" applyFont="1" applyFill="1" applyBorder="1" applyAlignment="1" applyProtection="1">
      <alignment horizontal="left" vertical="center" wrapText="1" indent="1"/>
    </xf>
    <xf numFmtId="164" fontId="1" fillId="0" borderId="33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7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2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1" fillId="0" borderId="19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7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35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wrapTex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9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8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164" fontId="24" fillId="0" borderId="27" xfId="5" applyNumberFormat="1" applyFont="1" applyFill="1" applyBorder="1" applyAlignment="1" applyProtection="1">
      <alignment horizontal="right" vertical="center" wrapText="1" indent="1"/>
    </xf>
    <xf numFmtId="164" fontId="18" fillId="0" borderId="36" xfId="5" applyNumberFormat="1" applyFont="1" applyFill="1" applyBorder="1" applyAlignment="1" applyProtection="1">
      <alignment horizontal="right" vertical="center" wrapText="1" indent="1"/>
    </xf>
    <xf numFmtId="164" fontId="18" fillId="0" borderId="3" xfId="5" applyNumberFormat="1" applyFont="1" applyFill="1" applyBorder="1" applyAlignment="1" applyProtection="1">
      <alignment horizontal="right" vertical="center" wrapText="1" inden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8" xfId="0" applyFont="1" applyBorder="1" applyAlignment="1" applyProtection="1">
      <alignment vertical="center" wrapText="1"/>
    </xf>
    <xf numFmtId="164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vertical="center" wrapText="1"/>
    </xf>
    <xf numFmtId="0" fontId="17" fillId="0" borderId="18" xfId="5" applyFont="1" applyFill="1" applyBorder="1" applyAlignment="1" applyProtection="1">
      <alignment horizontal="left" vertical="center" wrapText="1" indent="1"/>
    </xf>
    <xf numFmtId="0" fontId="17" fillId="0" borderId="19" xfId="5" applyFont="1" applyFill="1" applyBorder="1" applyAlignment="1" applyProtection="1">
      <alignment vertical="center" wrapText="1"/>
    </xf>
    <xf numFmtId="0" fontId="18" fillId="0" borderId="23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4" fontId="17" fillId="0" borderId="37" xfId="5" applyNumberFormat="1" applyFont="1" applyFill="1" applyBorder="1" applyAlignment="1" applyProtection="1">
      <alignment horizontal="right" vertical="center" wrapText="1" indent="1"/>
    </xf>
    <xf numFmtId="164" fontId="17" fillId="0" borderId="38" xfId="5" applyNumberFormat="1" applyFont="1" applyFill="1" applyBorder="1" applyAlignment="1" applyProtection="1">
      <alignment horizontal="right" vertical="center" wrapText="1" indent="1"/>
    </xf>
    <xf numFmtId="164" fontId="23" fillId="0" borderId="27" xfId="0" applyNumberFormat="1" applyFont="1" applyBorder="1" applyAlignment="1" applyProtection="1">
      <alignment horizontal="right" vertical="center" wrapText="1" indent="1"/>
    </xf>
    <xf numFmtId="164" fontId="21" fillId="0" borderId="27" xfId="0" quotePrefix="1" applyNumberFormat="1" applyFont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0" fontId="7" fillId="0" borderId="23" xfId="5" applyFont="1" applyFill="1" applyBorder="1" applyAlignment="1" applyProtection="1">
      <alignment horizontal="center" vertical="center" wrapText="1"/>
    </xf>
    <xf numFmtId="0" fontId="7" fillId="0" borderId="39" xfId="5" applyFont="1" applyFill="1" applyBorder="1" applyAlignment="1" applyProtection="1">
      <alignment horizontal="center" vertical="center" wrapText="1"/>
    </xf>
    <xf numFmtId="0" fontId="7" fillId="0" borderId="40" xfId="5" applyFont="1" applyFill="1" applyBorder="1" applyAlignment="1" applyProtection="1">
      <alignment horizontal="center" vertical="center" wrapText="1"/>
    </xf>
    <xf numFmtId="164" fontId="17" fillId="0" borderId="41" xfId="5" applyNumberFormat="1" applyFont="1" applyFill="1" applyBorder="1" applyAlignment="1" applyProtection="1">
      <alignment horizontal="right" vertical="center" wrapText="1" indent="1"/>
    </xf>
    <xf numFmtId="164" fontId="17" fillId="0" borderId="26" xfId="5" applyNumberFormat="1" applyFont="1" applyFill="1" applyBorder="1" applyAlignment="1" applyProtection="1">
      <alignment horizontal="right" vertical="center" wrapText="1" indent="1"/>
    </xf>
    <xf numFmtId="164" fontId="18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5" applyNumberFormat="1" applyFont="1" applyFill="1" applyBorder="1" applyAlignment="1" applyProtection="1">
      <alignment horizontal="right" vertical="center" wrapText="1" indent="1"/>
    </xf>
    <xf numFmtId="164" fontId="23" fillId="0" borderId="26" xfId="0" applyNumberFormat="1" applyFont="1" applyBorder="1" applyAlignment="1" applyProtection="1">
      <alignment horizontal="right" vertical="center" wrapText="1" indent="1"/>
    </xf>
    <xf numFmtId="164" fontId="23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6" xfId="0" quotePrefix="1" applyNumberFormat="1" applyFont="1" applyBorder="1" applyAlignment="1" applyProtection="1">
      <alignment horizontal="right" vertical="center" wrapText="1" indent="1"/>
    </xf>
    <xf numFmtId="164" fontId="7" fillId="0" borderId="26" xfId="0" applyNumberFormat="1" applyFont="1" applyFill="1" applyBorder="1" applyAlignment="1" applyProtection="1">
      <alignment horizontal="centerContinuous" vertical="center" wrapText="1"/>
    </xf>
    <xf numFmtId="164" fontId="7" fillId="0" borderId="26" xfId="0" applyNumberFormat="1" applyFont="1" applyFill="1" applyBorder="1" applyAlignment="1" applyProtection="1">
      <alignment horizontal="center" vertical="center" wrapText="1"/>
    </xf>
    <xf numFmtId="164" fontId="24" fillId="0" borderId="26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</xf>
    <xf numFmtId="164" fontId="2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4" xfId="0" applyNumberFormat="1" applyFont="1" applyFill="1" applyBorder="1" applyAlignment="1" applyProtection="1">
      <alignment horizontal="centerContinuous" vertical="center" wrapText="1"/>
    </xf>
    <xf numFmtId="164" fontId="7" fillId="0" borderId="37" xfId="0" applyNumberFormat="1" applyFont="1" applyFill="1" applyBorder="1" applyAlignment="1" applyProtection="1">
      <alignment horizontal="centerContinuous" vertical="center" wrapText="1"/>
    </xf>
    <xf numFmtId="164" fontId="7" fillId="0" borderId="27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0" fontId="37" fillId="0" borderId="0" xfId="0" applyFont="1" applyAlignment="1" applyProtection="1">
      <alignment horizontal="right" vertical="top"/>
      <protection locked="0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29" xfId="0" quotePrefix="1" applyFont="1" applyFill="1" applyBorder="1" applyAlignment="1" applyProtection="1">
      <alignment horizontal="right" vertical="center" indent="1"/>
    </xf>
    <xf numFmtId="49" fontId="7" fillId="0" borderId="29" xfId="0" applyNumberFormat="1" applyFont="1" applyFill="1" applyBorder="1" applyAlignment="1" applyProtection="1">
      <alignment horizontal="right" vertical="center" indent="1"/>
    </xf>
    <xf numFmtId="0" fontId="17" fillId="0" borderId="45" xfId="0" applyFont="1" applyFill="1" applyBorder="1" applyAlignment="1" applyProtection="1">
      <alignment horizontal="center" vertical="center" wrapText="1"/>
    </xf>
    <xf numFmtId="164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</xf>
    <xf numFmtId="49" fontId="7" fillId="0" borderId="27" xfId="0" applyNumberFormat="1" applyFont="1" applyFill="1" applyBorder="1" applyAlignment="1" applyProtection="1">
      <alignment horizontal="right" vertical="center" indent="1"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6" xfId="5" applyNumberFormat="1" applyFont="1" applyFill="1" applyBorder="1" applyAlignment="1" applyProtection="1">
      <alignment horizontal="right" vertical="center" wrapText="1" indent="1"/>
    </xf>
    <xf numFmtId="164" fontId="18" fillId="0" borderId="47" xfId="5" applyNumberFormat="1" applyFont="1" applyFill="1" applyBorder="1" applyAlignment="1" applyProtection="1">
      <alignment horizontal="right" vertical="center" wrapText="1" indent="1"/>
    </xf>
    <xf numFmtId="164" fontId="25" fillId="0" borderId="46" xfId="5" applyNumberFormat="1" applyFont="1" applyFill="1" applyBorder="1" applyAlignment="1" applyProtection="1">
      <alignment horizontal="right" vertical="center" wrapText="1" indent="1"/>
    </xf>
    <xf numFmtId="164" fontId="25" fillId="0" borderId="36" xfId="5" applyNumberFormat="1" applyFont="1" applyFill="1" applyBorder="1" applyAlignment="1" applyProtection="1">
      <alignment horizontal="right" vertical="center" wrapText="1" indent="1"/>
    </xf>
    <xf numFmtId="164" fontId="18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49" xfId="5" applyNumberFormat="1" applyFont="1" applyFill="1" applyBorder="1" applyAlignment="1" applyProtection="1">
      <alignment horizontal="right" vertical="center" wrapText="1" indent="1"/>
    </xf>
    <xf numFmtId="3" fontId="4" fillId="0" borderId="27" xfId="0" applyNumberFormat="1" applyFont="1" applyFill="1" applyBorder="1" applyAlignment="1" applyProtection="1">
      <alignment horizontal="right" vertical="center" wrapText="1" indent="1"/>
    </xf>
    <xf numFmtId="164" fontId="18" fillId="0" borderId="17" xfId="5" applyNumberFormat="1" applyFont="1" applyFill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6" xfId="0" applyNumberFormat="1" applyFont="1" applyFill="1" applyBorder="1" applyAlignment="1" applyProtection="1">
      <alignment horizontal="righ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8" fillId="0" borderId="36" xfId="0" applyNumberFormat="1" applyFont="1" applyFill="1" applyBorder="1" applyAlignment="1" applyProtection="1">
      <alignment horizontal="right" vertical="center" wrapText="1" indent="1"/>
    </xf>
    <xf numFmtId="164" fontId="25" fillId="0" borderId="50" xfId="0" applyNumberFormat="1" applyFont="1" applyFill="1" applyBorder="1" applyAlignment="1" applyProtection="1">
      <alignment horizontal="right" vertical="center" wrapText="1" indent="1"/>
    </xf>
    <xf numFmtId="164" fontId="25" fillId="0" borderId="46" xfId="0" applyNumberFormat="1" applyFont="1" applyFill="1" applyBorder="1" applyAlignment="1" applyProtection="1">
      <alignment horizontal="right" vertical="center" wrapText="1" indent="1"/>
    </xf>
    <xf numFmtId="164" fontId="18" fillId="0" borderId="51" xfId="0" applyNumberFormat="1" applyFont="1" applyFill="1" applyBorder="1" applyAlignment="1" applyProtection="1">
      <alignment horizontal="right" vertical="center" wrapText="1" indent="1"/>
    </xf>
    <xf numFmtId="164" fontId="18" fillId="0" borderId="46" xfId="0" applyNumberFormat="1" applyFont="1" applyFill="1" applyBorder="1" applyAlignment="1" applyProtection="1">
      <alignment horizontal="right" vertical="center" wrapText="1" indent="1"/>
    </xf>
    <xf numFmtId="164" fontId="18" fillId="0" borderId="50" xfId="0" applyNumberFormat="1" applyFont="1" applyFill="1" applyBorder="1" applyAlignment="1" applyProtection="1">
      <alignment horizontal="right" vertical="center" wrapText="1" indent="1"/>
    </xf>
    <xf numFmtId="164" fontId="25" fillId="0" borderId="36" xfId="0" applyNumberFormat="1" applyFont="1" applyFill="1" applyBorder="1" applyAlignment="1" applyProtection="1">
      <alignment horizontal="right" vertical="center" wrapText="1" indent="1"/>
    </xf>
    <xf numFmtId="164" fontId="24" fillId="0" borderId="26" xfId="0" applyNumberFormat="1" applyFont="1" applyBorder="1" applyAlignment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164" fontId="18" fillId="0" borderId="48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49" xfId="0" applyNumberFormat="1" applyFont="1" applyFill="1" applyBorder="1" applyAlignment="1" applyProtection="1">
      <alignment horizontal="right" vertical="center" wrapText="1" indent="1"/>
    </xf>
    <xf numFmtId="164" fontId="17" fillId="0" borderId="44" xfId="0" applyNumberFormat="1" applyFont="1" applyFill="1" applyBorder="1" applyAlignment="1" applyProtection="1">
      <alignment horizontal="right" vertical="center" wrapText="1" indent="1"/>
    </xf>
    <xf numFmtId="164" fontId="2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</xf>
    <xf numFmtId="164" fontId="24" fillId="0" borderId="51" xfId="0" applyNumberFormat="1" applyFont="1" applyFill="1" applyBorder="1" applyAlignment="1" applyProtection="1">
      <alignment horizontal="right" vertical="center" wrapText="1" indent="1"/>
    </xf>
    <xf numFmtId="164" fontId="25" fillId="0" borderId="17" xfId="0" applyNumberFormat="1" applyFont="1" applyFill="1" applyBorder="1" applyAlignment="1" applyProtection="1">
      <alignment horizontal="right" vertical="center" wrapText="1" indent="1"/>
    </xf>
    <xf numFmtId="0" fontId="5" fillId="0" borderId="37" xfId="0" applyFont="1" applyFill="1" applyBorder="1" applyAlignment="1" applyProtection="1">
      <alignment horizontal="right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7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27" xfId="0" applyNumberFormat="1" applyFont="1" applyFill="1" applyBorder="1" applyAlignment="1" applyProtection="1">
      <alignment horizontal="right" vertical="center" wrapText="1" indent="1"/>
    </xf>
    <xf numFmtId="164" fontId="26" fillId="0" borderId="17" xfId="0" applyNumberFormat="1" applyFont="1" applyFill="1" applyBorder="1" applyAlignment="1" applyProtection="1">
      <alignment horizontal="right" vertical="center" wrapText="1" indent="1"/>
    </xf>
    <xf numFmtId="0" fontId="7" fillId="0" borderId="19" xfId="5" applyFont="1" applyFill="1" applyBorder="1" applyAlignment="1" applyProtection="1">
      <alignment horizontal="center" vertical="center" wrapText="1"/>
    </xf>
    <xf numFmtId="164" fontId="17" fillId="0" borderId="17" xfId="5" applyNumberFormat="1" applyFont="1" applyFill="1" applyBorder="1" applyAlignment="1" applyProtection="1">
      <alignment horizontal="right" vertical="center" wrapText="1" indent="1"/>
    </xf>
    <xf numFmtId="164" fontId="18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5" applyNumberFormat="1" applyFont="1" applyFill="1" applyBorder="1" applyAlignment="1" applyProtection="1">
      <alignment horizontal="right" vertical="center" wrapText="1" indent="1"/>
    </xf>
    <xf numFmtId="164" fontId="25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0" applyNumberFormat="1" applyFont="1" applyBorder="1" applyAlignment="1" applyProtection="1">
      <alignment horizontal="right" vertical="center" wrapText="1" indent="1"/>
    </xf>
    <xf numFmtId="164" fontId="41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5" applyNumberFormat="1" applyFont="1" applyFill="1" applyBorder="1" applyAlignment="1" applyProtection="1">
      <alignment horizontal="right" vertical="center" wrapText="1" indent="1"/>
    </xf>
    <xf numFmtId="164" fontId="21" fillId="0" borderId="0" xfId="0" quotePrefix="1" applyNumberFormat="1" applyFont="1" applyBorder="1" applyAlignment="1" applyProtection="1">
      <alignment horizontal="right" vertical="center" wrapText="1" indent="1"/>
    </xf>
    <xf numFmtId="164" fontId="41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5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/>
    </xf>
    <xf numFmtId="0" fontId="7" fillId="0" borderId="20" xfId="5" applyFont="1" applyFill="1" applyBorder="1" applyAlignment="1" applyProtection="1">
      <alignment horizontal="center" vertical="center" wrapText="1"/>
    </xf>
    <xf numFmtId="164" fontId="18" fillId="0" borderId="24" xfId="5" applyNumberFormat="1" applyFont="1" applyFill="1" applyBorder="1" applyAlignment="1" applyProtection="1">
      <alignment horizontal="right" vertical="center" wrapText="1" indent="1"/>
    </xf>
    <xf numFmtId="164" fontId="17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18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42" fillId="0" borderId="19" xfId="5" applyNumberFormat="1" applyFont="1" applyFill="1" applyBorder="1" applyAlignment="1" applyProtection="1">
      <alignment horizontal="right" vertical="center" wrapText="1" indent="1"/>
    </xf>
    <xf numFmtId="164" fontId="41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/>
    <xf numFmtId="164" fontId="2" fillId="0" borderId="2" xfId="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" xfId="0" applyFont="1" applyBorder="1"/>
    <xf numFmtId="0" fontId="44" fillId="0" borderId="2" xfId="0" applyFont="1" applyBorder="1"/>
    <xf numFmtId="164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45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46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4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0" applyFont="1"/>
    <xf numFmtId="164" fontId="18" fillId="0" borderId="5" xfId="0" applyNumberFormat="1" applyFont="1" applyFill="1" applyBorder="1" applyAlignment="1" applyProtection="1">
      <alignment vertical="center" wrapText="1"/>
      <protection locked="0"/>
    </xf>
    <xf numFmtId="164" fontId="18" fillId="0" borderId="42" xfId="0" applyNumberFormat="1" applyFont="1" applyFill="1" applyBorder="1" applyAlignment="1" applyProtection="1">
      <alignment vertical="center" wrapText="1"/>
      <protection locked="0"/>
    </xf>
    <xf numFmtId="0" fontId="48" fillId="4" borderId="2" xfId="0" applyFont="1" applyFill="1" applyBorder="1" applyAlignment="1">
      <alignment vertical="center" wrapText="1"/>
    </xf>
    <xf numFmtId="0" fontId="48" fillId="0" borderId="2" xfId="0" applyFont="1" applyBorder="1"/>
    <xf numFmtId="0" fontId="49" fillId="0" borderId="2" xfId="0" applyFont="1" applyBorder="1" applyAlignment="1">
      <alignment wrapText="1"/>
    </xf>
    <xf numFmtId="0" fontId="50" fillId="0" borderId="2" xfId="5" applyFont="1" applyFill="1" applyBorder="1" applyAlignment="1" applyProtection="1">
      <alignment wrapText="1"/>
    </xf>
    <xf numFmtId="164" fontId="17" fillId="0" borderId="7" xfId="0" applyNumberFormat="1" applyFont="1" applyFill="1" applyBorder="1" applyAlignment="1" applyProtection="1">
      <alignment horizontal="center" vertical="center" wrapText="1"/>
    </xf>
    <xf numFmtId="0" fontId="43" fillId="0" borderId="2" xfId="0" applyFont="1" applyBorder="1" applyAlignment="1">
      <alignment wrapText="1"/>
    </xf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164" fontId="25" fillId="0" borderId="51" xfId="0" applyNumberFormat="1" applyFont="1" applyFill="1" applyBorder="1" applyAlignment="1" applyProtection="1">
      <alignment horizontal="right" vertical="center" wrapText="1" indent="1"/>
    </xf>
    <xf numFmtId="164" fontId="41" fillId="3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42" fillId="0" borderId="17" xfId="5" applyNumberFormat="1" applyFont="1" applyFill="1" applyBorder="1" applyAlignment="1" applyProtection="1">
      <alignment horizontal="right" vertical="center" wrapText="1" indent="1"/>
    </xf>
    <xf numFmtId="164" fontId="41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55" xfId="5" applyNumberFormat="1" applyFont="1" applyFill="1" applyBorder="1" applyAlignment="1" applyProtection="1">
      <alignment horizontal="right" vertical="center" wrapText="1" indent="1"/>
    </xf>
    <xf numFmtId="0" fontId="42" fillId="0" borderId="14" xfId="5" applyFont="1" applyFill="1" applyBorder="1" applyAlignment="1" applyProtection="1">
      <alignment horizontal="left" vertical="center" wrapText="1" indent="1"/>
    </xf>
    <xf numFmtId="164" fontId="41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42" fillId="0" borderId="14" xfId="5" applyNumberFormat="1" applyFont="1" applyFill="1" applyBorder="1" applyAlignment="1" applyProtection="1">
      <alignment horizontal="right" vertical="center" wrapText="1" indent="1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30" fillId="0" borderId="25" xfId="5" applyNumberFormat="1" applyFont="1" applyFill="1" applyBorder="1" applyAlignment="1" applyProtection="1">
      <alignment horizontal="left" vertical="center"/>
    </xf>
    <xf numFmtId="164" fontId="30" fillId="0" borderId="25" xfId="5" applyNumberFormat="1" applyFont="1" applyFill="1" applyBorder="1" applyAlignment="1" applyProtection="1">
      <alignment horizontal="left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9" xfId="5" applyFont="1" applyFill="1" applyBorder="1" applyAlignment="1" applyProtection="1">
      <alignment horizontal="center" vertical="center" wrapText="1"/>
    </xf>
    <xf numFmtId="0" fontId="7" fillId="0" borderId="52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51" xfId="5" applyFont="1" applyFill="1" applyBorder="1" applyAlignment="1" applyProtection="1">
      <alignment horizontal="center" vertical="center" wrapText="1"/>
    </xf>
    <xf numFmtId="0" fontId="7" fillId="0" borderId="56" xfId="5" applyFont="1" applyFill="1" applyBorder="1" applyAlignment="1" applyProtection="1">
      <alignment horizontal="center" vertical="center" wrapText="1"/>
    </xf>
    <xf numFmtId="0" fontId="7" fillId="0" borderId="13" xfId="5" applyFont="1" applyFill="1" applyBorder="1" applyAlignment="1" applyProtection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164" fontId="26" fillId="0" borderId="53" xfId="0" applyNumberFormat="1" applyFont="1" applyFill="1" applyBorder="1" applyAlignment="1" applyProtection="1">
      <alignment horizontal="center" vertical="center" wrapText="1"/>
    </xf>
    <xf numFmtId="164" fontId="26" fillId="0" borderId="54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40" fillId="0" borderId="44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Normal="100" workbookViewId="0">
      <selection activeCell="E21" sqref="E21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73" t="s">
        <v>469</v>
      </c>
      <c r="B1" s="80"/>
    </row>
    <row r="2" spans="1:2" x14ac:dyDescent="0.2">
      <c r="A2" s="80"/>
      <c r="B2" s="80"/>
    </row>
    <row r="3" spans="1:2" x14ac:dyDescent="0.2">
      <c r="A3" s="275"/>
      <c r="B3" s="275"/>
    </row>
    <row r="4" spans="1:2" ht="15.75" x14ac:dyDescent="0.25">
      <c r="A4" s="82"/>
      <c r="B4" s="279"/>
    </row>
    <row r="5" spans="1:2" ht="15.75" x14ac:dyDescent="0.25">
      <c r="A5" s="82"/>
      <c r="B5" s="279"/>
    </row>
    <row r="6" spans="1:2" s="70" customFormat="1" ht="15.75" x14ac:dyDescent="0.25">
      <c r="A6" s="82" t="s">
        <v>478</v>
      </c>
      <c r="B6" s="275"/>
    </row>
    <row r="7" spans="1:2" s="70" customFormat="1" x14ac:dyDescent="0.2">
      <c r="A7" s="275"/>
      <c r="B7" s="275"/>
    </row>
    <row r="8" spans="1:2" s="70" customFormat="1" x14ac:dyDescent="0.2">
      <c r="A8" s="275"/>
      <c r="B8" s="275"/>
    </row>
    <row r="9" spans="1:2" x14ac:dyDescent="0.2">
      <c r="A9" s="275" t="s">
        <v>438</v>
      </c>
      <c r="B9" s="275" t="s">
        <v>416</v>
      </c>
    </row>
    <row r="10" spans="1:2" x14ac:dyDescent="0.2">
      <c r="A10" s="275" t="s">
        <v>436</v>
      </c>
      <c r="B10" s="275" t="s">
        <v>422</v>
      </c>
    </row>
    <row r="11" spans="1:2" x14ac:dyDescent="0.2">
      <c r="A11" s="275" t="s">
        <v>437</v>
      </c>
      <c r="B11" s="275" t="s">
        <v>423</v>
      </c>
    </row>
    <row r="12" spans="1:2" x14ac:dyDescent="0.2">
      <c r="A12" s="275"/>
      <c r="B12" s="275"/>
    </row>
    <row r="13" spans="1:2" ht="15.75" x14ac:dyDescent="0.25">
      <c r="A13" s="82" t="str">
        <f>+CONCATENATE(LEFT(A6,4),". évi előirányzat módosítások BEVÉTELEK")</f>
        <v>2017. évi előirányzat módosítások BEVÉTELEK</v>
      </c>
      <c r="B13" s="279"/>
    </row>
    <row r="14" spans="1:2" x14ac:dyDescent="0.2">
      <c r="A14" s="275"/>
      <c r="B14" s="275"/>
    </row>
    <row r="15" spans="1:2" s="70" customFormat="1" x14ac:dyDescent="0.2">
      <c r="A15" s="275" t="s">
        <v>439</v>
      </c>
      <c r="B15" s="275" t="s">
        <v>417</v>
      </c>
    </row>
    <row r="16" spans="1:2" x14ac:dyDescent="0.2">
      <c r="A16" s="275" t="s">
        <v>440</v>
      </c>
      <c r="B16" s="275" t="s">
        <v>424</v>
      </c>
    </row>
    <row r="17" spans="1:2" x14ac:dyDescent="0.2">
      <c r="A17" s="275" t="s">
        <v>441</v>
      </c>
      <c r="B17" s="275" t="s">
        <v>425</v>
      </c>
    </row>
    <row r="18" spans="1:2" x14ac:dyDescent="0.2">
      <c r="A18" s="275"/>
      <c r="B18" s="275"/>
    </row>
    <row r="19" spans="1:2" ht="14.25" x14ac:dyDescent="0.2">
      <c r="A19" s="282" t="str">
        <f>+CONCATENATE(LEFT(A6,4),". módosítás utáni módosított előrirányzatok BEVÉTELEK")</f>
        <v>2017. módosítás utáni módosított előrirányzatok BEVÉTELEK</v>
      </c>
      <c r="B19" s="279"/>
    </row>
    <row r="20" spans="1:2" x14ac:dyDescent="0.2">
      <c r="A20" s="275"/>
      <c r="B20" s="275"/>
    </row>
    <row r="21" spans="1:2" x14ac:dyDescent="0.2">
      <c r="A21" s="275" t="s">
        <v>442</v>
      </c>
      <c r="B21" s="275" t="s">
        <v>418</v>
      </c>
    </row>
    <row r="22" spans="1:2" x14ac:dyDescent="0.2">
      <c r="A22" s="275" t="s">
        <v>443</v>
      </c>
      <c r="B22" s="275" t="s">
        <v>426</v>
      </c>
    </row>
    <row r="23" spans="1:2" x14ac:dyDescent="0.2">
      <c r="A23" s="275" t="s">
        <v>444</v>
      </c>
      <c r="B23" s="275" t="s">
        <v>427</v>
      </c>
    </row>
    <row r="24" spans="1:2" x14ac:dyDescent="0.2">
      <c r="A24" s="275"/>
      <c r="B24" s="275"/>
    </row>
    <row r="25" spans="1:2" ht="15.75" x14ac:dyDescent="0.25">
      <c r="A25" s="82" t="str">
        <f>+CONCATENATE(LEFT(A6,4),". évi eredeti előirányzat KIADÁSOK")</f>
        <v>2017. évi eredeti előirányzat KIADÁSOK</v>
      </c>
      <c r="B25" s="279"/>
    </row>
    <row r="26" spans="1:2" x14ac:dyDescent="0.2">
      <c r="A26" s="275"/>
      <c r="B26" s="275"/>
    </row>
    <row r="27" spans="1:2" x14ac:dyDescent="0.2">
      <c r="A27" s="275" t="s">
        <v>445</v>
      </c>
      <c r="B27" s="275" t="s">
        <v>419</v>
      </c>
    </row>
    <row r="28" spans="1:2" x14ac:dyDescent="0.2">
      <c r="A28" s="275" t="s">
        <v>446</v>
      </c>
      <c r="B28" s="275" t="s">
        <v>428</v>
      </c>
    </row>
    <row r="29" spans="1:2" x14ac:dyDescent="0.2">
      <c r="A29" s="275" t="s">
        <v>447</v>
      </c>
      <c r="B29" s="275" t="s">
        <v>429</v>
      </c>
    </row>
    <row r="30" spans="1:2" x14ac:dyDescent="0.2">
      <c r="A30" s="275"/>
      <c r="B30" s="275"/>
    </row>
    <row r="31" spans="1:2" ht="15.75" x14ac:dyDescent="0.25">
      <c r="A31" s="82" t="str">
        <f>+CONCATENATE(LEFT(A6,4),". évi előirányzat módosítások KIADÁSOK")</f>
        <v>2017. évi előirányzat módosítások KIADÁSOK</v>
      </c>
      <c r="B31" s="279"/>
    </row>
    <row r="32" spans="1:2" x14ac:dyDescent="0.2">
      <c r="A32" s="275"/>
      <c r="B32" s="275"/>
    </row>
    <row r="33" spans="1:2" x14ac:dyDescent="0.2">
      <c r="A33" s="275" t="s">
        <v>448</v>
      </c>
      <c r="B33" s="275" t="s">
        <v>420</v>
      </c>
    </row>
    <row r="34" spans="1:2" x14ac:dyDescent="0.2">
      <c r="A34" s="275" t="s">
        <v>449</v>
      </c>
      <c r="B34" s="275" t="s">
        <v>430</v>
      </c>
    </row>
    <row r="35" spans="1:2" x14ac:dyDescent="0.2">
      <c r="A35" s="275" t="s">
        <v>450</v>
      </c>
      <c r="B35" s="275" t="s">
        <v>431</v>
      </c>
    </row>
    <row r="36" spans="1:2" x14ac:dyDescent="0.2">
      <c r="A36" s="275"/>
      <c r="B36" s="275"/>
    </row>
    <row r="37" spans="1:2" ht="15.75" x14ac:dyDescent="0.25">
      <c r="A37" s="281" t="str">
        <f>+CONCATENATE(LEFT(A6,4),". módosítás utáni módosított előirányzatok KIADÁSOK")</f>
        <v>2017. módosítás utáni módosított előirányzatok KIADÁSOK</v>
      </c>
      <c r="B37" s="279"/>
    </row>
    <row r="38" spans="1:2" x14ac:dyDescent="0.2">
      <c r="A38" s="275"/>
      <c r="B38" s="275"/>
    </row>
    <row r="39" spans="1:2" x14ac:dyDescent="0.2">
      <c r="A39" s="275" t="s">
        <v>451</v>
      </c>
      <c r="B39" s="275" t="s">
        <v>421</v>
      </c>
    </row>
    <row r="40" spans="1:2" x14ac:dyDescent="0.2">
      <c r="A40" s="275" t="s">
        <v>452</v>
      </c>
      <c r="B40" s="275" t="s">
        <v>432</v>
      </c>
    </row>
    <row r="41" spans="1:2" x14ac:dyDescent="0.2">
      <c r="A41" s="275" t="s">
        <v>453</v>
      </c>
      <c r="B41" s="275" t="s">
        <v>433</v>
      </c>
    </row>
  </sheetData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zoomScaleNormal="100" workbookViewId="0">
      <selection activeCell="J21" sqref="J21"/>
    </sheetView>
  </sheetViews>
  <sheetFormatPr defaultRowHeight="12.75" x14ac:dyDescent="0.2"/>
  <cols>
    <col min="1" max="1" width="54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27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24.75" customHeight="1" x14ac:dyDescent="0.2">
      <c r="A1" s="414" t="s">
        <v>1</v>
      </c>
      <c r="B1" s="414"/>
      <c r="C1" s="414"/>
      <c r="D1" s="414"/>
      <c r="E1" s="414"/>
      <c r="F1" s="414"/>
      <c r="G1" s="414"/>
    </row>
    <row r="2" spans="1:7" ht="23.25" customHeight="1" thickBot="1" x14ac:dyDescent="0.3">
      <c r="A2" s="71"/>
      <c r="B2" s="36"/>
      <c r="C2" s="36"/>
      <c r="D2" s="36"/>
      <c r="E2" s="36"/>
      <c r="F2" s="36"/>
      <c r="G2" s="31" t="str">
        <f>'3.sz.mell.'!G2</f>
        <v>ezer forintban!</v>
      </c>
    </row>
    <row r="3" spans="1:7" s="29" customFormat="1" ht="48.75" customHeight="1" thickBot="1" x14ac:dyDescent="0.25">
      <c r="A3" s="72" t="s">
        <v>50</v>
      </c>
      <c r="B3" s="73" t="s">
        <v>48</v>
      </c>
      <c r="C3" s="73" t="s">
        <v>49</v>
      </c>
      <c r="D3" s="73" t="str">
        <f>+'3.sz.mell.'!D3</f>
        <v>Felhasználás   2016. XII. 31-ig</v>
      </c>
      <c r="E3" s="73" t="str">
        <f>+CONCATENATE(LEFT(ÖSSZEFÜGGÉSEK!A6,4),". évi",CHAR(10),"eredeti előirányzat")</f>
        <v>2017. évi
eredeti előirányzat</v>
      </c>
      <c r="F3" s="73" t="str">
        <f>+CONCATENATE("1. sz. módosítás",CHAR(10),LEFT(ÖSSZEFÜGGÉSEK!A6,4),".
(±)")</f>
        <v>1.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5" customHeight="1" thickBot="1" x14ac:dyDescent="0.25">
      <c r="A4" s="384" t="s">
        <v>377</v>
      </c>
      <c r="B4" s="34" t="s">
        <v>378</v>
      </c>
      <c r="C4" s="34" t="s">
        <v>379</v>
      </c>
      <c r="D4" s="34" t="s">
        <v>381</v>
      </c>
      <c r="E4" s="34" t="s">
        <v>380</v>
      </c>
      <c r="F4" s="34" t="s">
        <v>382</v>
      </c>
      <c r="G4" s="35" t="s">
        <v>434</v>
      </c>
    </row>
    <row r="5" spans="1:7" ht="15.95" customHeight="1" x14ac:dyDescent="0.25">
      <c r="A5" s="385" t="s">
        <v>504</v>
      </c>
      <c r="B5" s="43">
        <v>3500</v>
      </c>
      <c r="C5" s="228" t="s">
        <v>485</v>
      </c>
      <c r="D5" s="43"/>
      <c r="E5" s="43">
        <v>3500</v>
      </c>
      <c r="F5" s="43"/>
      <c r="G5" s="44">
        <f>E5+F5</f>
        <v>3500</v>
      </c>
    </row>
    <row r="6" spans="1:7" ht="15.95" customHeight="1" x14ac:dyDescent="0.25">
      <c r="A6" s="385" t="s">
        <v>505</v>
      </c>
      <c r="B6" s="43">
        <v>3000</v>
      </c>
      <c r="C6" s="228" t="s">
        <v>485</v>
      </c>
      <c r="D6" s="43"/>
      <c r="E6" s="43">
        <v>3000</v>
      </c>
      <c r="F6" s="43">
        <v>2210</v>
      </c>
      <c r="G6" s="44">
        <f t="shared" ref="G6:G23" si="0">E6+F6</f>
        <v>5210</v>
      </c>
    </row>
    <row r="7" spans="1:7" ht="15.95" customHeight="1" x14ac:dyDescent="0.25">
      <c r="A7" s="385" t="s">
        <v>506</v>
      </c>
      <c r="B7" s="43">
        <v>2000</v>
      </c>
      <c r="C7" s="228" t="s">
        <v>485</v>
      </c>
      <c r="D7" s="43"/>
      <c r="E7" s="43">
        <v>2000</v>
      </c>
      <c r="F7" s="43"/>
      <c r="G7" s="44">
        <f t="shared" si="0"/>
        <v>2000</v>
      </c>
    </row>
    <row r="8" spans="1:7" ht="15.95" customHeight="1" x14ac:dyDescent="0.25">
      <c r="A8" s="385" t="s">
        <v>507</v>
      </c>
      <c r="B8" s="43">
        <v>2000</v>
      </c>
      <c r="C8" s="228" t="s">
        <v>485</v>
      </c>
      <c r="D8" s="43"/>
      <c r="E8" s="43">
        <v>2000</v>
      </c>
      <c r="F8" s="43"/>
      <c r="G8" s="44">
        <f t="shared" si="0"/>
        <v>2000</v>
      </c>
    </row>
    <row r="9" spans="1:7" ht="15.95" customHeight="1" x14ac:dyDescent="0.25">
      <c r="A9" s="385" t="s">
        <v>508</v>
      </c>
      <c r="B9" s="43">
        <v>5000</v>
      </c>
      <c r="C9" s="228" t="s">
        <v>485</v>
      </c>
      <c r="D9" s="43"/>
      <c r="E9" s="43">
        <v>5000</v>
      </c>
      <c r="F9" s="43"/>
      <c r="G9" s="44">
        <f t="shared" si="0"/>
        <v>5000</v>
      </c>
    </row>
    <row r="10" spans="1:7" ht="15.95" customHeight="1" x14ac:dyDescent="0.25">
      <c r="A10" s="385" t="s">
        <v>509</v>
      </c>
      <c r="B10" s="43">
        <v>200</v>
      </c>
      <c r="C10" s="228" t="s">
        <v>485</v>
      </c>
      <c r="D10" s="43"/>
      <c r="E10" s="43">
        <v>200</v>
      </c>
      <c r="F10" s="43"/>
      <c r="G10" s="44">
        <f t="shared" si="0"/>
        <v>200</v>
      </c>
    </row>
    <row r="11" spans="1:7" ht="15.95" customHeight="1" x14ac:dyDescent="0.2">
      <c r="A11" s="368" t="s">
        <v>510</v>
      </c>
      <c r="B11" s="43">
        <v>1000</v>
      </c>
      <c r="C11" s="228" t="s">
        <v>485</v>
      </c>
      <c r="D11" s="43"/>
      <c r="E11" s="43">
        <v>1000</v>
      </c>
      <c r="F11" s="43"/>
      <c r="G11" s="44">
        <f t="shared" si="0"/>
        <v>1000</v>
      </c>
    </row>
    <row r="12" spans="1:7" ht="31.5" x14ac:dyDescent="0.25">
      <c r="A12" s="382" t="s">
        <v>511</v>
      </c>
      <c r="B12" s="43">
        <v>2000</v>
      </c>
      <c r="C12" s="228" t="s">
        <v>485</v>
      </c>
      <c r="D12" s="43"/>
      <c r="E12" s="43">
        <v>2000</v>
      </c>
      <c r="F12" s="43"/>
      <c r="G12" s="44">
        <f t="shared" si="0"/>
        <v>2000</v>
      </c>
    </row>
    <row r="13" spans="1:7" ht="15.75" x14ac:dyDescent="0.25">
      <c r="A13" s="382" t="s">
        <v>512</v>
      </c>
      <c r="B13" s="43">
        <v>2000</v>
      </c>
      <c r="C13" s="228" t="s">
        <v>485</v>
      </c>
      <c r="D13" s="43"/>
      <c r="E13" s="43">
        <v>2000</v>
      </c>
      <c r="F13" s="43"/>
      <c r="G13" s="44">
        <f t="shared" si="0"/>
        <v>2000</v>
      </c>
    </row>
    <row r="14" spans="1:7" ht="15.75" x14ac:dyDescent="0.25">
      <c r="A14" s="382" t="s">
        <v>513</v>
      </c>
      <c r="B14" s="43">
        <v>1000</v>
      </c>
      <c r="C14" s="228" t="s">
        <v>485</v>
      </c>
      <c r="D14" s="43"/>
      <c r="E14" s="43">
        <v>1000</v>
      </c>
      <c r="F14" s="43"/>
      <c r="G14" s="44">
        <f t="shared" si="0"/>
        <v>1000</v>
      </c>
    </row>
    <row r="15" spans="1:7" ht="15.95" customHeight="1" x14ac:dyDescent="0.25">
      <c r="A15" s="382" t="s">
        <v>514</v>
      </c>
      <c r="B15" s="43">
        <v>5000</v>
      </c>
      <c r="C15" s="228" t="s">
        <v>485</v>
      </c>
      <c r="D15" s="43"/>
      <c r="E15" s="43">
        <v>5000</v>
      </c>
      <c r="F15" s="43"/>
      <c r="G15" s="44">
        <f t="shared" si="0"/>
        <v>5000</v>
      </c>
    </row>
    <row r="16" spans="1:7" ht="15.95" customHeight="1" x14ac:dyDescent="0.2">
      <c r="A16" s="386" t="s">
        <v>515</v>
      </c>
      <c r="B16" s="43">
        <v>6200</v>
      </c>
      <c r="C16" s="228" t="s">
        <v>485</v>
      </c>
      <c r="D16" s="43"/>
      <c r="E16" s="43">
        <v>6200</v>
      </c>
      <c r="F16" s="43"/>
      <c r="G16" s="44">
        <f t="shared" si="0"/>
        <v>6200</v>
      </c>
    </row>
    <row r="17" spans="1:7" ht="15.95" customHeight="1" x14ac:dyDescent="0.2">
      <c r="A17" s="386" t="s">
        <v>516</v>
      </c>
      <c r="B17" s="43">
        <v>800</v>
      </c>
      <c r="C17" s="228" t="s">
        <v>485</v>
      </c>
      <c r="D17" s="43"/>
      <c r="E17" s="43">
        <v>800</v>
      </c>
      <c r="F17" s="43"/>
      <c r="G17" s="44">
        <f t="shared" si="0"/>
        <v>800</v>
      </c>
    </row>
    <row r="18" spans="1:7" ht="15.95" customHeight="1" x14ac:dyDescent="0.25">
      <c r="A18" s="383" t="s">
        <v>517</v>
      </c>
      <c r="B18" s="43">
        <v>2000</v>
      </c>
      <c r="C18" s="228" t="s">
        <v>485</v>
      </c>
      <c r="D18" s="43"/>
      <c r="E18" s="43">
        <v>2000</v>
      </c>
      <c r="F18" s="43"/>
      <c r="G18" s="44">
        <f t="shared" si="0"/>
        <v>2000</v>
      </c>
    </row>
    <row r="19" spans="1:7" ht="15.95" customHeight="1" x14ac:dyDescent="0.2">
      <c r="A19" s="386" t="s">
        <v>518</v>
      </c>
      <c r="B19" s="43">
        <v>190</v>
      </c>
      <c r="C19" s="228" t="s">
        <v>485</v>
      </c>
      <c r="D19" s="43"/>
      <c r="E19" s="43">
        <v>190</v>
      </c>
      <c r="F19" s="43"/>
      <c r="G19" s="44">
        <f t="shared" si="0"/>
        <v>190</v>
      </c>
    </row>
    <row r="20" spans="1:7" ht="15.95" customHeight="1" x14ac:dyDescent="0.2">
      <c r="A20" s="386" t="s">
        <v>519</v>
      </c>
      <c r="B20" s="43">
        <v>587</v>
      </c>
      <c r="C20" s="228" t="s">
        <v>485</v>
      </c>
      <c r="D20" s="43"/>
      <c r="E20" s="43">
        <v>587</v>
      </c>
      <c r="F20" s="43"/>
      <c r="G20" s="44">
        <f t="shared" si="0"/>
        <v>587</v>
      </c>
    </row>
    <row r="21" spans="1:7" ht="18" customHeight="1" x14ac:dyDescent="0.25">
      <c r="A21" s="382" t="s">
        <v>520</v>
      </c>
      <c r="B21" s="43">
        <v>467</v>
      </c>
      <c r="C21" s="228"/>
      <c r="D21" s="43"/>
      <c r="E21" s="43"/>
      <c r="F21" s="43">
        <v>467</v>
      </c>
      <c r="G21" s="44">
        <f t="shared" si="0"/>
        <v>467</v>
      </c>
    </row>
    <row r="22" spans="1:7" ht="31.5" x14ac:dyDescent="0.25">
      <c r="A22" s="382" t="s">
        <v>521</v>
      </c>
      <c r="B22" s="43">
        <v>4705</v>
      </c>
      <c r="C22" s="228"/>
      <c r="D22" s="43"/>
      <c r="E22" s="43"/>
      <c r="F22" s="43">
        <v>4705</v>
      </c>
      <c r="G22" s="44">
        <f t="shared" si="0"/>
        <v>4705</v>
      </c>
    </row>
    <row r="23" spans="1:7" ht="15.95" customHeight="1" thickBot="1" x14ac:dyDescent="0.25">
      <c r="A23" s="45"/>
      <c r="B23" s="46"/>
      <c r="C23" s="229"/>
      <c r="D23" s="46"/>
      <c r="E23" s="46"/>
      <c r="F23" s="46"/>
      <c r="G23" s="47">
        <f t="shared" si="0"/>
        <v>0</v>
      </c>
    </row>
    <row r="24" spans="1:7" s="42" customFormat="1" ht="18" customHeight="1" thickBot="1" x14ac:dyDescent="0.25">
      <c r="A24" s="74" t="s">
        <v>46</v>
      </c>
      <c r="B24" s="75">
        <f>SUM(B5:B23)</f>
        <v>41649</v>
      </c>
      <c r="C24" s="58"/>
      <c r="D24" s="75">
        <f>SUM(D5:D23)</f>
        <v>0</v>
      </c>
      <c r="E24" s="75"/>
      <c r="F24" s="75">
        <f>SUM(F5:F23)</f>
        <v>7382</v>
      </c>
      <c r="G24" s="48">
        <f>SUM(G5:G23)</f>
        <v>43859</v>
      </c>
    </row>
  </sheetData>
  <mergeCells count="1">
    <mergeCell ref="A1:G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58"/>
  <sheetViews>
    <sheetView zoomScale="130" zoomScaleNormal="130" zoomScaleSheetLayoutView="100" workbookViewId="0">
      <selection activeCell="H24" sqref="H24"/>
    </sheetView>
  </sheetViews>
  <sheetFormatPr defaultRowHeight="12.75" x14ac:dyDescent="0.2"/>
  <cols>
    <col min="1" max="1" width="16.1640625" style="159" customWidth="1"/>
    <col min="2" max="2" width="62" style="160" customWidth="1"/>
    <col min="3" max="3" width="14.1640625" style="161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25">
      <c r="A1" s="83"/>
      <c r="B1" s="85"/>
      <c r="E1" s="283" t="s">
        <v>471</v>
      </c>
    </row>
    <row r="2" spans="1:5" s="52" customFormat="1" ht="21" customHeight="1" thickBot="1" x14ac:dyDescent="0.25">
      <c r="A2" s="284" t="s">
        <v>44</v>
      </c>
      <c r="B2" s="418" t="s">
        <v>124</v>
      </c>
      <c r="C2" s="418"/>
      <c r="D2" s="418"/>
      <c r="E2" s="285" t="s">
        <v>38</v>
      </c>
    </row>
    <row r="3" spans="1:5" s="52" customFormat="1" ht="24.75" thickBot="1" x14ac:dyDescent="0.25">
      <c r="A3" s="284" t="s">
        <v>121</v>
      </c>
      <c r="B3" s="418" t="s">
        <v>295</v>
      </c>
      <c r="C3" s="418"/>
      <c r="D3" s="418"/>
      <c r="E3" s="286" t="s">
        <v>38</v>
      </c>
    </row>
    <row r="4" spans="1:5" s="53" customFormat="1" ht="15.95" customHeight="1" thickBot="1" x14ac:dyDescent="0.3">
      <c r="A4" s="86"/>
      <c r="B4" s="86"/>
      <c r="C4" s="87"/>
      <c r="E4" s="330" t="str">
        <f>'4.sz.mell.'!G2</f>
        <v>ezer forintban!</v>
      </c>
    </row>
    <row r="5" spans="1:5" ht="36.75" thickBot="1" x14ac:dyDescent="0.25">
      <c r="A5" s="173" t="s">
        <v>122</v>
      </c>
      <c r="B5" s="88" t="s">
        <v>477</v>
      </c>
      <c r="C5" s="320" t="s">
        <v>410</v>
      </c>
      <c r="D5" s="320" t="s">
        <v>468</v>
      </c>
      <c r="E5" s="321" t="str">
        <f>+CONCATENATE(LEFT(ÖSSZEFÜGGÉSEK!A7,4),"……….",CHAR(10),"Módosítás utáni")</f>
        <v>……….
Módosítás utáni</v>
      </c>
    </row>
    <row r="6" spans="1:5" s="49" customFormat="1" ht="12.95" customHeight="1" thickBot="1" x14ac:dyDescent="0.25">
      <c r="A6" s="77" t="s">
        <v>377</v>
      </c>
      <c r="B6" s="78" t="s">
        <v>378</v>
      </c>
      <c r="C6" s="78" t="s">
        <v>379</v>
      </c>
      <c r="D6" s="287" t="s">
        <v>381</v>
      </c>
      <c r="E6" s="331" t="s">
        <v>475</v>
      </c>
    </row>
    <row r="7" spans="1:5" s="49" customFormat="1" ht="15.95" customHeight="1" thickBot="1" x14ac:dyDescent="0.25">
      <c r="A7" s="415" t="s">
        <v>39</v>
      </c>
      <c r="B7" s="416"/>
      <c r="C7" s="416"/>
      <c r="D7" s="416"/>
      <c r="E7" s="417"/>
    </row>
    <row r="8" spans="1:5" s="49" customFormat="1" ht="12" customHeight="1" thickBot="1" x14ac:dyDescent="0.25">
      <c r="A8" s="25" t="s">
        <v>7</v>
      </c>
      <c r="B8" s="19" t="s">
        <v>146</v>
      </c>
      <c r="C8" s="337">
        <f>+C9+C10+C11+C12+C13+C14</f>
        <v>366720</v>
      </c>
      <c r="D8" s="166">
        <f>+D9+D10+D11+D12+D13+D14</f>
        <v>5275</v>
      </c>
      <c r="E8" s="102">
        <f>+E9+E10+E11+E12+E13+E14</f>
        <v>371995</v>
      </c>
    </row>
    <row r="9" spans="1:5" s="54" customFormat="1" ht="12" customHeight="1" x14ac:dyDescent="0.2">
      <c r="A9" s="197" t="s">
        <v>63</v>
      </c>
      <c r="B9" s="180" t="s">
        <v>147</v>
      </c>
      <c r="C9" s="338">
        <v>117477</v>
      </c>
      <c r="D9" s="168"/>
      <c r="E9" s="210">
        <f>C9+D9</f>
        <v>117477</v>
      </c>
    </row>
    <row r="10" spans="1:5" s="55" customFormat="1" ht="12" customHeight="1" x14ac:dyDescent="0.2">
      <c r="A10" s="198" t="s">
        <v>64</v>
      </c>
      <c r="B10" s="181" t="s">
        <v>148</v>
      </c>
      <c r="C10" s="339">
        <v>136511</v>
      </c>
      <c r="D10" s="167"/>
      <c r="E10" s="210">
        <f t="shared" ref="E10:E64" si="0">C10+D10</f>
        <v>136511</v>
      </c>
    </row>
    <row r="11" spans="1:5" s="55" customFormat="1" ht="12" customHeight="1" x14ac:dyDescent="0.2">
      <c r="A11" s="198" t="s">
        <v>65</v>
      </c>
      <c r="B11" s="181" t="s">
        <v>149</v>
      </c>
      <c r="C11" s="339">
        <v>105316</v>
      </c>
      <c r="D11" s="167">
        <v>3569</v>
      </c>
      <c r="E11" s="210">
        <f t="shared" si="0"/>
        <v>108885</v>
      </c>
    </row>
    <row r="12" spans="1:5" s="55" customFormat="1" ht="12" customHeight="1" x14ac:dyDescent="0.2">
      <c r="A12" s="198" t="s">
        <v>66</v>
      </c>
      <c r="B12" s="181" t="s">
        <v>150</v>
      </c>
      <c r="C12" s="339">
        <v>7416</v>
      </c>
      <c r="D12" s="167"/>
      <c r="E12" s="210">
        <f t="shared" si="0"/>
        <v>7416</v>
      </c>
    </row>
    <row r="13" spans="1:5" s="55" customFormat="1" ht="12" customHeight="1" x14ac:dyDescent="0.2">
      <c r="A13" s="198" t="s">
        <v>83</v>
      </c>
      <c r="B13" s="181" t="s">
        <v>385</v>
      </c>
      <c r="C13" s="339"/>
      <c r="D13" s="167">
        <v>1706</v>
      </c>
      <c r="E13" s="210">
        <f t="shared" si="0"/>
        <v>1706</v>
      </c>
    </row>
    <row r="14" spans="1:5" s="54" customFormat="1" ht="12" customHeight="1" thickBot="1" x14ac:dyDescent="0.25">
      <c r="A14" s="199" t="s">
        <v>67</v>
      </c>
      <c r="B14" s="182" t="s">
        <v>323</v>
      </c>
      <c r="C14" s="339"/>
      <c r="D14" s="167"/>
      <c r="E14" s="210">
        <f t="shared" si="0"/>
        <v>0</v>
      </c>
    </row>
    <row r="15" spans="1:5" s="54" customFormat="1" ht="12" customHeight="1" thickBot="1" x14ac:dyDescent="0.25">
      <c r="A15" s="25" t="s">
        <v>8</v>
      </c>
      <c r="B15" s="103" t="s">
        <v>151</v>
      </c>
      <c r="C15" s="337">
        <f>+C16+C17+C18+C19+C20</f>
        <v>88000</v>
      </c>
      <c r="D15" s="166">
        <f>+D16+D17+D18+D19+D20</f>
        <v>12644</v>
      </c>
      <c r="E15" s="102">
        <f>+E16+E17+E18+E19+E20</f>
        <v>100644</v>
      </c>
    </row>
    <row r="16" spans="1:5" s="54" customFormat="1" ht="12" customHeight="1" x14ac:dyDescent="0.2">
      <c r="A16" s="197" t="s">
        <v>69</v>
      </c>
      <c r="B16" s="180" t="s">
        <v>152</v>
      </c>
      <c r="C16" s="338"/>
      <c r="D16" s="168"/>
      <c r="E16" s="210">
        <f t="shared" si="0"/>
        <v>0</v>
      </c>
    </row>
    <row r="17" spans="1:5" s="54" customFormat="1" ht="12" customHeight="1" x14ac:dyDescent="0.2">
      <c r="A17" s="198" t="s">
        <v>70</v>
      </c>
      <c r="B17" s="181" t="s">
        <v>153</v>
      </c>
      <c r="C17" s="339"/>
      <c r="D17" s="167"/>
      <c r="E17" s="210">
        <f t="shared" si="0"/>
        <v>0</v>
      </c>
    </row>
    <row r="18" spans="1:5" s="54" customFormat="1" ht="12" customHeight="1" x14ac:dyDescent="0.2">
      <c r="A18" s="198" t="s">
        <v>71</v>
      </c>
      <c r="B18" s="181" t="s">
        <v>315</v>
      </c>
      <c r="C18" s="339"/>
      <c r="D18" s="167"/>
      <c r="E18" s="210">
        <f t="shared" si="0"/>
        <v>0</v>
      </c>
    </row>
    <row r="19" spans="1:5" s="54" customFormat="1" ht="12" customHeight="1" x14ac:dyDescent="0.2">
      <c r="A19" s="198" t="s">
        <v>72</v>
      </c>
      <c r="B19" s="181" t="s">
        <v>316</v>
      </c>
      <c r="C19" s="347"/>
      <c r="D19" s="167"/>
      <c r="E19" s="210">
        <f t="shared" si="0"/>
        <v>0</v>
      </c>
    </row>
    <row r="20" spans="1:5" s="54" customFormat="1" ht="12" customHeight="1" x14ac:dyDescent="0.2">
      <c r="A20" s="198" t="s">
        <v>73</v>
      </c>
      <c r="B20" s="181" t="s">
        <v>154</v>
      </c>
      <c r="C20" s="388">
        <v>88000</v>
      </c>
      <c r="D20" s="167">
        <v>12644</v>
      </c>
      <c r="E20" s="210">
        <f t="shared" si="0"/>
        <v>100644</v>
      </c>
    </row>
    <row r="21" spans="1:5" s="55" customFormat="1" ht="12" customHeight="1" thickBot="1" x14ac:dyDescent="0.25">
      <c r="A21" s="199" t="s">
        <v>79</v>
      </c>
      <c r="B21" s="182" t="s">
        <v>155</v>
      </c>
      <c r="C21" s="350"/>
      <c r="D21" s="169"/>
      <c r="E21" s="210">
        <f t="shared" si="0"/>
        <v>0</v>
      </c>
    </row>
    <row r="22" spans="1:5" s="55" customFormat="1" ht="12" customHeight="1" thickBot="1" x14ac:dyDescent="0.25">
      <c r="A22" s="25" t="s">
        <v>9</v>
      </c>
      <c r="B22" s="19" t="s">
        <v>156</v>
      </c>
      <c r="C22" s="389">
        <f>+C23+C24+C25+C26+C27</f>
        <v>18000</v>
      </c>
      <c r="D22" s="166">
        <f>+D23+D24+D25+D26+D27</f>
        <v>5500</v>
      </c>
      <c r="E22" s="102">
        <f>+E23+E24+E25+E26+E27</f>
        <v>23500</v>
      </c>
    </row>
    <row r="23" spans="1:5" s="55" customFormat="1" ht="12" customHeight="1" x14ac:dyDescent="0.2">
      <c r="A23" s="197" t="s">
        <v>52</v>
      </c>
      <c r="B23" s="180" t="s">
        <v>157</v>
      </c>
      <c r="C23" s="390"/>
      <c r="D23" s="168"/>
      <c r="E23" s="210">
        <f t="shared" si="0"/>
        <v>0</v>
      </c>
    </row>
    <row r="24" spans="1:5" s="54" customFormat="1" ht="12" customHeight="1" x14ac:dyDescent="0.2">
      <c r="A24" s="198" t="s">
        <v>53</v>
      </c>
      <c r="B24" s="181" t="s">
        <v>158</v>
      </c>
      <c r="C24" s="347"/>
      <c r="D24" s="167"/>
      <c r="E24" s="210">
        <f t="shared" si="0"/>
        <v>0</v>
      </c>
    </row>
    <row r="25" spans="1:5" s="55" customFormat="1" ht="12" customHeight="1" x14ac:dyDescent="0.2">
      <c r="A25" s="198" t="s">
        <v>54</v>
      </c>
      <c r="B25" s="181" t="s">
        <v>317</v>
      </c>
      <c r="C25" s="347"/>
      <c r="D25" s="167"/>
      <c r="E25" s="210">
        <f t="shared" si="0"/>
        <v>0</v>
      </c>
    </row>
    <row r="26" spans="1:5" s="55" customFormat="1" ht="12" customHeight="1" x14ac:dyDescent="0.2">
      <c r="A26" s="198" t="s">
        <v>55</v>
      </c>
      <c r="B26" s="181" t="s">
        <v>318</v>
      </c>
      <c r="C26" s="347"/>
      <c r="D26" s="167"/>
      <c r="E26" s="210">
        <f t="shared" si="0"/>
        <v>0</v>
      </c>
    </row>
    <row r="27" spans="1:5" s="55" customFormat="1" ht="12" customHeight="1" x14ac:dyDescent="0.2">
      <c r="A27" s="198" t="s">
        <v>96</v>
      </c>
      <c r="B27" s="181" t="s">
        <v>159</v>
      </c>
      <c r="C27" s="347">
        <v>18000</v>
      </c>
      <c r="D27" s="167">
        <v>5500</v>
      </c>
      <c r="E27" s="210">
        <f t="shared" si="0"/>
        <v>23500</v>
      </c>
    </row>
    <row r="28" spans="1:5" s="55" customFormat="1" ht="12" customHeight="1" thickBot="1" x14ac:dyDescent="0.25">
      <c r="A28" s="199" t="s">
        <v>97</v>
      </c>
      <c r="B28" s="182" t="s">
        <v>160</v>
      </c>
      <c r="C28" s="350"/>
      <c r="D28" s="169"/>
      <c r="E28" s="210">
        <f t="shared" si="0"/>
        <v>0</v>
      </c>
    </row>
    <row r="29" spans="1:5" s="55" customFormat="1" ht="12" customHeight="1" thickBot="1" x14ac:dyDescent="0.25">
      <c r="A29" s="25" t="s">
        <v>98</v>
      </c>
      <c r="B29" s="19" t="s">
        <v>465</v>
      </c>
      <c r="C29" s="389">
        <f>+C30+C31+C32+C33+C34+C35+C36</f>
        <v>279210</v>
      </c>
      <c r="D29" s="172">
        <f>+D30+D31+D32+D33+D34+D35+D36</f>
        <v>0</v>
      </c>
      <c r="E29" s="209">
        <f>+E30+E31+E32+E33+E34+E35+E36</f>
        <v>279210</v>
      </c>
    </row>
    <row r="30" spans="1:5" s="55" customFormat="1" ht="12" customHeight="1" x14ac:dyDescent="0.2">
      <c r="A30" s="197" t="s">
        <v>161</v>
      </c>
      <c r="B30" s="180" t="s">
        <v>458</v>
      </c>
      <c r="C30" s="391">
        <v>32000</v>
      </c>
      <c r="D30" s="211"/>
      <c r="E30" s="210">
        <f t="shared" si="0"/>
        <v>32000</v>
      </c>
    </row>
    <row r="31" spans="1:5" s="55" customFormat="1" ht="12" customHeight="1" x14ac:dyDescent="0.2">
      <c r="A31" s="198" t="s">
        <v>162</v>
      </c>
      <c r="B31" s="181" t="s">
        <v>459</v>
      </c>
      <c r="C31" s="347"/>
      <c r="D31" s="167"/>
      <c r="E31" s="210">
        <f t="shared" si="0"/>
        <v>0</v>
      </c>
    </row>
    <row r="32" spans="1:5" s="55" customFormat="1" ht="12" customHeight="1" x14ac:dyDescent="0.2">
      <c r="A32" s="198" t="s">
        <v>163</v>
      </c>
      <c r="B32" s="181" t="s">
        <v>460</v>
      </c>
      <c r="C32" s="347">
        <v>230000</v>
      </c>
      <c r="D32" s="167"/>
      <c r="E32" s="210">
        <f t="shared" si="0"/>
        <v>230000</v>
      </c>
    </row>
    <row r="33" spans="1:5" s="55" customFormat="1" ht="12" customHeight="1" x14ac:dyDescent="0.2">
      <c r="A33" s="198" t="s">
        <v>164</v>
      </c>
      <c r="B33" s="181" t="s">
        <v>461</v>
      </c>
      <c r="C33" s="347">
        <v>500</v>
      </c>
      <c r="D33" s="167"/>
      <c r="E33" s="210">
        <f t="shared" si="0"/>
        <v>500</v>
      </c>
    </row>
    <row r="34" spans="1:5" s="55" customFormat="1" ht="12" customHeight="1" x14ac:dyDescent="0.2">
      <c r="A34" s="198" t="s">
        <v>462</v>
      </c>
      <c r="B34" s="181" t="s">
        <v>165</v>
      </c>
      <c r="C34" s="347">
        <v>16000</v>
      </c>
      <c r="D34" s="167"/>
      <c r="E34" s="210">
        <f t="shared" si="0"/>
        <v>16000</v>
      </c>
    </row>
    <row r="35" spans="1:5" s="55" customFormat="1" ht="12" customHeight="1" x14ac:dyDescent="0.2">
      <c r="A35" s="198" t="s">
        <v>463</v>
      </c>
      <c r="B35" s="181" t="s">
        <v>166</v>
      </c>
      <c r="C35" s="347">
        <v>710</v>
      </c>
      <c r="D35" s="167"/>
      <c r="E35" s="210">
        <f t="shared" si="0"/>
        <v>710</v>
      </c>
    </row>
    <row r="36" spans="1:5" s="55" customFormat="1" ht="12" customHeight="1" thickBot="1" x14ac:dyDescent="0.25">
      <c r="A36" s="199" t="s">
        <v>464</v>
      </c>
      <c r="B36" s="182" t="s">
        <v>167</v>
      </c>
      <c r="C36" s="350"/>
      <c r="D36" s="169"/>
      <c r="E36" s="210">
        <f t="shared" si="0"/>
        <v>0</v>
      </c>
    </row>
    <row r="37" spans="1:5" s="55" customFormat="1" ht="12" customHeight="1" thickBot="1" x14ac:dyDescent="0.25">
      <c r="A37" s="25" t="s">
        <v>11</v>
      </c>
      <c r="B37" s="19" t="s">
        <v>324</v>
      </c>
      <c r="C37" s="389">
        <f>SUM(C38:C48)</f>
        <v>30658</v>
      </c>
      <c r="D37" s="166">
        <f>SUM(D38:D48)</f>
        <v>0</v>
      </c>
      <c r="E37" s="102">
        <f>SUM(E38:E48)</f>
        <v>30658</v>
      </c>
    </row>
    <row r="38" spans="1:5" s="55" customFormat="1" ht="12" customHeight="1" x14ac:dyDescent="0.2">
      <c r="A38" s="197" t="s">
        <v>56</v>
      </c>
      <c r="B38" s="180" t="s">
        <v>170</v>
      </c>
      <c r="C38" s="390">
        <v>50</v>
      </c>
      <c r="D38" s="168"/>
      <c r="E38" s="210">
        <f t="shared" si="0"/>
        <v>50</v>
      </c>
    </row>
    <row r="39" spans="1:5" s="55" customFormat="1" ht="12" customHeight="1" x14ac:dyDescent="0.2">
      <c r="A39" s="198" t="s">
        <v>57</v>
      </c>
      <c r="B39" s="181" t="s">
        <v>171</v>
      </c>
      <c r="C39" s="347">
        <v>23517</v>
      </c>
      <c r="D39" s="167"/>
      <c r="E39" s="210">
        <f t="shared" si="0"/>
        <v>23517</v>
      </c>
    </row>
    <row r="40" spans="1:5" s="55" customFormat="1" ht="12" customHeight="1" x14ac:dyDescent="0.2">
      <c r="A40" s="198" t="s">
        <v>58</v>
      </c>
      <c r="B40" s="181" t="s">
        <v>172</v>
      </c>
      <c r="C40" s="347">
        <v>1200</v>
      </c>
      <c r="D40" s="167"/>
      <c r="E40" s="210">
        <f t="shared" si="0"/>
        <v>1200</v>
      </c>
    </row>
    <row r="41" spans="1:5" s="55" customFormat="1" ht="12" customHeight="1" x14ac:dyDescent="0.2">
      <c r="A41" s="198" t="s">
        <v>100</v>
      </c>
      <c r="B41" s="181" t="s">
        <v>173</v>
      </c>
      <c r="C41" s="347"/>
      <c r="D41" s="167"/>
      <c r="E41" s="210">
        <f t="shared" si="0"/>
        <v>0</v>
      </c>
    </row>
    <row r="42" spans="1:5" s="55" customFormat="1" ht="12" customHeight="1" x14ac:dyDescent="0.2">
      <c r="A42" s="198" t="s">
        <v>101</v>
      </c>
      <c r="B42" s="181" t="s">
        <v>174</v>
      </c>
      <c r="C42" s="347"/>
      <c r="D42" s="167"/>
      <c r="E42" s="210">
        <f t="shared" si="0"/>
        <v>0</v>
      </c>
    </row>
    <row r="43" spans="1:5" s="55" customFormat="1" ht="12" customHeight="1" x14ac:dyDescent="0.2">
      <c r="A43" s="198" t="s">
        <v>102</v>
      </c>
      <c r="B43" s="181" t="s">
        <v>175</v>
      </c>
      <c r="C43" s="347">
        <v>4286</v>
      </c>
      <c r="D43" s="167"/>
      <c r="E43" s="210">
        <f t="shared" si="0"/>
        <v>4286</v>
      </c>
    </row>
    <row r="44" spans="1:5" s="55" customFormat="1" ht="12" customHeight="1" x14ac:dyDescent="0.2">
      <c r="A44" s="198" t="s">
        <v>103</v>
      </c>
      <c r="B44" s="181" t="s">
        <v>176</v>
      </c>
      <c r="C44" s="347">
        <v>1200</v>
      </c>
      <c r="D44" s="167"/>
      <c r="E44" s="210">
        <f t="shared" si="0"/>
        <v>1200</v>
      </c>
    </row>
    <row r="45" spans="1:5" s="55" customFormat="1" ht="12" customHeight="1" x14ac:dyDescent="0.2">
      <c r="A45" s="198" t="s">
        <v>104</v>
      </c>
      <c r="B45" s="181" t="s">
        <v>177</v>
      </c>
      <c r="C45" s="347">
        <v>350</v>
      </c>
      <c r="D45" s="167"/>
      <c r="E45" s="210">
        <f t="shared" si="0"/>
        <v>350</v>
      </c>
    </row>
    <row r="46" spans="1:5" s="55" customFormat="1" ht="12" customHeight="1" x14ac:dyDescent="0.2">
      <c r="A46" s="198" t="s">
        <v>168</v>
      </c>
      <c r="B46" s="181" t="s">
        <v>178</v>
      </c>
      <c r="C46" s="347"/>
      <c r="D46" s="170"/>
      <c r="E46" s="210">
        <f t="shared" si="0"/>
        <v>0</v>
      </c>
    </row>
    <row r="47" spans="1:5" s="55" customFormat="1" ht="12" customHeight="1" x14ac:dyDescent="0.2">
      <c r="A47" s="199" t="s">
        <v>169</v>
      </c>
      <c r="B47" s="182" t="s">
        <v>326</v>
      </c>
      <c r="C47" s="350">
        <v>50</v>
      </c>
      <c r="D47" s="171"/>
      <c r="E47" s="210">
        <f t="shared" si="0"/>
        <v>50</v>
      </c>
    </row>
    <row r="48" spans="1:5" s="55" customFormat="1" ht="12" customHeight="1" thickBot="1" x14ac:dyDescent="0.25">
      <c r="A48" s="199" t="s">
        <v>325</v>
      </c>
      <c r="B48" s="182" t="s">
        <v>179</v>
      </c>
      <c r="C48" s="350">
        <v>5</v>
      </c>
      <c r="D48" s="171"/>
      <c r="E48" s="210">
        <f t="shared" si="0"/>
        <v>5</v>
      </c>
    </row>
    <row r="49" spans="1:5" s="55" customFormat="1" ht="12" customHeight="1" thickBot="1" x14ac:dyDescent="0.25">
      <c r="A49" s="25" t="s">
        <v>12</v>
      </c>
      <c r="B49" s="19" t="s">
        <v>180</v>
      </c>
      <c r="C49" s="337">
        <f>SUM(C50:C54)</f>
        <v>0</v>
      </c>
      <c r="D49" s="166">
        <f>SUM(D50:D54)</f>
        <v>100</v>
      </c>
      <c r="E49" s="102">
        <f>SUM(E50:E54)</f>
        <v>100</v>
      </c>
    </row>
    <row r="50" spans="1:5" s="55" customFormat="1" ht="12" customHeight="1" x14ac:dyDescent="0.2">
      <c r="A50" s="197" t="s">
        <v>59</v>
      </c>
      <c r="B50" s="180" t="s">
        <v>184</v>
      </c>
      <c r="C50" s="344"/>
      <c r="D50" s="222"/>
      <c r="E50" s="303">
        <f t="shared" si="0"/>
        <v>0</v>
      </c>
    </row>
    <row r="51" spans="1:5" s="55" customFormat="1" ht="12" customHeight="1" x14ac:dyDescent="0.2">
      <c r="A51" s="198" t="s">
        <v>60</v>
      </c>
      <c r="B51" s="181" t="s">
        <v>185</v>
      </c>
      <c r="C51" s="342"/>
      <c r="D51" s="170">
        <v>100</v>
      </c>
      <c r="E51" s="303">
        <f t="shared" si="0"/>
        <v>100</v>
      </c>
    </row>
    <row r="52" spans="1:5" s="55" customFormat="1" ht="12" customHeight="1" x14ac:dyDescent="0.2">
      <c r="A52" s="198" t="s">
        <v>181</v>
      </c>
      <c r="B52" s="181" t="s">
        <v>186</v>
      </c>
      <c r="C52" s="342"/>
      <c r="D52" s="170"/>
      <c r="E52" s="303">
        <f t="shared" si="0"/>
        <v>0</v>
      </c>
    </row>
    <row r="53" spans="1:5" s="55" customFormat="1" ht="12" customHeight="1" x14ac:dyDescent="0.2">
      <c r="A53" s="198" t="s">
        <v>182</v>
      </c>
      <c r="B53" s="181" t="s">
        <v>187</v>
      </c>
      <c r="C53" s="342"/>
      <c r="D53" s="170"/>
      <c r="E53" s="303">
        <f t="shared" si="0"/>
        <v>0</v>
      </c>
    </row>
    <row r="54" spans="1:5" s="55" customFormat="1" ht="12" customHeight="1" thickBot="1" x14ac:dyDescent="0.25">
      <c r="A54" s="199" t="s">
        <v>183</v>
      </c>
      <c r="B54" s="182" t="s">
        <v>188</v>
      </c>
      <c r="C54" s="343"/>
      <c r="D54" s="171"/>
      <c r="E54" s="303">
        <f t="shared" si="0"/>
        <v>0</v>
      </c>
    </row>
    <row r="55" spans="1:5" s="55" customFormat="1" ht="12" customHeight="1" thickBot="1" x14ac:dyDescent="0.25">
      <c r="A55" s="25" t="s">
        <v>105</v>
      </c>
      <c r="B55" s="19" t="s">
        <v>189</v>
      </c>
      <c r="C55" s="337">
        <f>SUM(C56:C58)</f>
        <v>1020</v>
      </c>
      <c r="D55" s="166">
        <f>SUM(D56:D58)</f>
        <v>4982</v>
      </c>
      <c r="E55" s="102">
        <f>SUM(E56:E58)</f>
        <v>6002</v>
      </c>
    </row>
    <row r="56" spans="1:5" s="55" customFormat="1" ht="12" customHeight="1" x14ac:dyDescent="0.2">
      <c r="A56" s="197" t="s">
        <v>61</v>
      </c>
      <c r="B56" s="180" t="s">
        <v>190</v>
      </c>
      <c r="C56" s="338"/>
      <c r="D56" s="168"/>
      <c r="E56" s="210">
        <f t="shared" si="0"/>
        <v>0</v>
      </c>
    </row>
    <row r="57" spans="1:5" s="55" customFormat="1" ht="12" customHeight="1" x14ac:dyDescent="0.2">
      <c r="A57" s="198" t="s">
        <v>62</v>
      </c>
      <c r="B57" s="181" t="s">
        <v>319</v>
      </c>
      <c r="C57" s="339">
        <v>1020</v>
      </c>
      <c r="D57" s="167"/>
      <c r="E57" s="210">
        <f t="shared" si="0"/>
        <v>1020</v>
      </c>
    </row>
    <row r="58" spans="1:5" s="55" customFormat="1" ht="12" customHeight="1" x14ac:dyDescent="0.2">
      <c r="A58" s="198" t="s">
        <v>193</v>
      </c>
      <c r="B58" s="181" t="s">
        <v>191</v>
      </c>
      <c r="C58" s="339"/>
      <c r="D58" s="167">
        <v>4982</v>
      </c>
      <c r="E58" s="210">
        <f t="shared" si="0"/>
        <v>4982</v>
      </c>
    </row>
    <row r="59" spans="1:5" s="55" customFormat="1" ht="12" customHeight="1" thickBot="1" x14ac:dyDescent="0.25">
      <c r="A59" s="199" t="s">
        <v>194</v>
      </c>
      <c r="B59" s="182" t="s">
        <v>192</v>
      </c>
      <c r="C59" s="340"/>
      <c r="D59" s="169"/>
      <c r="E59" s="210">
        <f t="shared" si="0"/>
        <v>0</v>
      </c>
    </row>
    <row r="60" spans="1:5" s="55" customFormat="1" ht="12" customHeight="1" thickBot="1" x14ac:dyDescent="0.25">
      <c r="A60" s="25" t="s">
        <v>14</v>
      </c>
      <c r="B60" s="103" t="s">
        <v>195</v>
      </c>
      <c r="C60" s="337">
        <f>SUM(C61:C63)</f>
        <v>10896</v>
      </c>
      <c r="D60" s="166">
        <f>SUM(D61:D63)</f>
        <v>-5500</v>
      </c>
      <c r="E60" s="102">
        <f>SUM(E61:E63)</f>
        <v>5396</v>
      </c>
    </row>
    <row r="61" spans="1:5" s="55" customFormat="1" ht="12" customHeight="1" x14ac:dyDescent="0.2">
      <c r="A61" s="197" t="s">
        <v>106</v>
      </c>
      <c r="B61" s="180" t="s">
        <v>197</v>
      </c>
      <c r="C61" s="342"/>
      <c r="D61" s="170"/>
      <c r="E61" s="302">
        <f t="shared" si="0"/>
        <v>0</v>
      </c>
    </row>
    <row r="62" spans="1:5" s="55" customFormat="1" ht="12" customHeight="1" x14ac:dyDescent="0.2">
      <c r="A62" s="198" t="s">
        <v>107</v>
      </c>
      <c r="B62" s="181" t="s">
        <v>320</v>
      </c>
      <c r="C62" s="342">
        <v>4650</v>
      </c>
      <c r="D62" s="170"/>
      <c r="E62" s="302">
        <f t="shared" si="0"/>
        <v>4650</v>
      </c>
    </row>
    <row r="63" spans="1:5" s="55" customFormat="1" ht="12" customHeight="1" x14ac:dyDescent="0.2">
      <c r="A63" s="198" t="s">
        <v>128</v>
      </c>
      <c r="B63" s="181" t="s">
        <v>198</v>
      </c>
      <c r="C63" s="342">
        <v>6246</v>
      </c>
      <c r="D63" s="170">
        <v>-5500</v>
      </c>
      <c r="E63" s="302">
        <f t="shared" si="0"/>
        <v>746</v>
      </c>
    </row>
    <row r="64" spans="1:5" s="55" customFormat="1" ht="12" customHeight="1" thickBot="1" x14ac:dyDescent="0.25">
      <c r="A64" s="199" t="s">
        <v>196</v>
      </c>
      <c r="B64" s="182" t="s">
        <v>199</v>
      </c>
      <c r="C64" s="342"/>
      <c r="D64" s="170"/>
      <c r="E64" s="302">
        <f t="shared" si="0"/>
        <v>0</v>
      </c>
    </row>
    <row r="65" spans="1:5" s="55" customFormat="1" ht="12" customHeight="1" thickBot="1" x14ac:dyDescent="0.25">
      <c r="A65" s="25" t="s">
        <v>15</v>
      </c>
      <c r="B65" s="19" t="s">
        <v>200</v>
      </c>
      <c r="C65" s="341">
        <f>+C8+C15+C22+C29+C37+C49+C55+C60</f>
        <v>794504</v>
      </c>
      <c r="D65" s="172">
        <f>+D8+D15+D22+D29+D37+D49+D55+D60</f>
        <v>23001</v>
      </c>
      <c r="E65" s="209">
        <f>+E8+E15+E22+E29+E37+E49+E55+E60</f>
        <v>817505</v>
      </c>
    </row>
    <row r="66" spans="1:5" s="55" customFormat="1" ht="12" customHeight="1" thickBot="1" x14ac:dyDescent="0.2">
      <c r="A66" s="200" t="s">
        <v>291</v>
      </c>
      <c r="B66" s="103" t="s">
        <v>202</v>
      </c>
      <c r="C66" s="337">
        <f>SUM(C67:C69)</f>
        <v>0</v>
      </c>
      <c r="D66" s="166">
        <f>SUM(D67:D69)</f>
        <v>0</v>
      </c>
      <c r="E66" s="102">
        <f>SUM(E67:E69)</f>
        <v>0</v>
      </c>
    </row>
    <row r="67" spans="1:5" s="55" customFormat="1" ht="12" customHeight="1" x14ac:dyDescent="0.2">
      <c r="A67" s="197" t="s">
        <v>233</v>
      </c>
      <c r="B67" s="180" t="s">
        <v>203</v>
      </c>
      <c r="C67" s="342"/>
      <c r="D67" s="170"/>
      <c r="E67" s="302">
        <f t="shared" ref="E67:E88" si="1">C67+D67</f>
        <v>0</v>
      </c>
    </row>
    <row r="68" spans="1:5" s="55" customFormat="1" ht="12" customHeight="1" x14ac:dyDescent="0.2">
      <c r="A68" s="198" t="s">
        <v>242</v>
      </c>
      <c r="B68" s="181" t="s">
        <v>204</v>
      </c>
      <c r="C68" s="342"/>
      <c r="D68" s="170"/>
      <c r="E68" s="302">
        <f t="shared" si="1"/>
        <v>0</v>
      </c>
    </row>
    <row r="69" spans="1:5" s="55" customFormat="1" ht="12" customHeight="1" thickBot="1" x14ac:dyDescent="0.25">
      <c r="A69" s="199" t="s">
        <v>243</v>
      </c>
      <c r="B69" s="183" t="s">
        <v>205</v>
      </c>
      <c r="C69" s="342"/>
      <c r="D69" s="170"/>
      <c r="E69" s="302">
        <f t="shared" si="1"/>
        <v>0</v>
      </c>
    </row>
    <row r="70" spans="1:5" s="55" customFormat="1" ht="12" customHeight="1" thickBot="1" x14ac:dyDescent="0.2">
      <c r="A70" s="200" t="s">
        <v>206</v>
      </c>
      <c r="B70" s="103" t="s">
        <v>207</v>
      </c>
      <c r="C70" s="337">
        <f>SUM(C71:C74)</f>
        <v>0</v>
      </c>
      <c r="D70" s="166">
        <f>SUM(D71:D74)</f>
        <v>0</v>
      </c>
      <c r="E70" s="102">
        <f>SUM(E71:E74)</f>
        <v>0</v>
      </c>
    </row>
    <row r="71" spans="1:5" s="55" customFormat="1" ht="12" customHeight="1" x14ac:dyDescent="0.2">
      <c r="A71" s="197" t="s">
        <v>84</v>
      </c>
      <c r="B71" s="180" t="s">
        <v>208</v>
      </c>
      <c r="C71" s="342"/>
      <c r="D71" s="170"/>
      <c r="E71" s="302">
        <f t="shared" si="1"/>
        <v>0</v>
      </c>
    </row>
    <row r="72" spans="1:5" s="55" customFormat="1" ht="12" customHeight="1" x14ac:dyDescent="0.2">
      <c r="A72" s="198" t="s">
        <v>85</v>
      </c>
      <c r="B72" s="181" t="s">
        <v>209</v>
      </c>
      <c r="C72" s="342"/>
      <c r="D72" s="170"/>
      <c r="E72" s="302">
        <f t="shared" si="1"/>
        <v>0</v>
      </c>
    </row>
    <row r="73" spans="1:5" s="55" customFormat="1" ht="12" customHeight="1" x14ac:dyDescent="0.2">
      <c r="A73" s="198" t="s">
        <v>234</v>
      </c>
      <c r="B73" s="181" t="s">
        <v>210</v>
      </c>
      <c r="C73" s="342"/>
      <c r="D73" s="170"/>
      <c r="E73" s="302">
        <f t="shared" si="1"/>
        <v>0</v>
      </c>
    </row>
    <row r="74" spans="1:5" s="55" customFormat="1" ht="12" customHeight="1" thickBot="1" x14ac:dyDescent="0.25">
      <c r="A74" s="199" t="s">
        <v>235</v>
      </c>
      <c r="B74" s="182" t="s">
        <v>211</v>
      </c>
      <c r="C74" s="342"/>
      <c r="D74" s="170"/>
      <c r="E74" s="302">
        <f t="shared" si="1"/>
        <v>0</v>
      </c>
    </row>
    <row r="75" spans="1:5" s="55" customFormat="1" ht="12" customHeight="1" thickBot="1" x14ac:dyDescent="0.2">
      <c r="A75" s="200" t="s">
        <v>212</v>
      </c>
      <c r="B75" s="103" t="s">
        <v>213</v>
      </c>
      <c r="C75" s="337">
        <f>SUM(C76:C77)</f>
        <v>132226</v>
      </c>
      <c r="D75" s="166">
        <f>SUM(D76:D77)</f>
        <v>0</v>
      </c>
      <c r="E75" s="102">
        <f>SUM(E76:E77)</f>
        <v>132226</v>
      </c>
    </row>
    <row r="76" spans="1:5" s="55" customFormat="1" ht="12" customHeight="1" x14ac:dyDescent="0.2">
      <c r="A76" s="197" t="s">
        <v>236</v>
      </c>
      <c r="B76" s="180" t="s">
        <v>214</v>
      </c>
      <c r="C76" s="342">
        <v>132226</v>
      </c>
      <c r="D76" s="170"/>
      <c r="E76" s="302">
        <f t="shared" si="1"/>
        <v>132226</v>
      </c>
    </row>
    <row r="77" spans="1:5" s="55" customFormat="1" ht="12" customHeight="1" thickBot="1" x14ac:dyDescent="0.25">
      <c r="A77" s="199" t="s">
        <v>237</v>
      </c>
      <c r="B77" s="182" t="s">
        <v>215</v>
      </c>
      <c r="C77" s="342"/>
      <c r="D77" s="170"/>
      <c r="E77" s="302">
        <f t="shared" si="1"/>
        <v>0</v>
      </c>
    </row>
    <row r="78" spans="1:5" s="54" customFormat="1" ht="12" customHeight="1" thickBot="1" x14ac:dyDescent="0.2">
      <c r="A78" s="200" t="s">
        <v>216</v>
      </c>
      <c r="B78" s="103" t="s">
        <v>217</v>
      </c>
      <c r="C78" s="337">
        <f>SUM(C79:C81)</f>
        <v>0</v>
      </c>
      <c r="D78" s="166">
        <f>SUM(D79:D81)</f>
        <v>0</v>
      </c>
      <c r="E78" s="102">
        <f>SUM(E79:E81)</f>
        <v>0</v>
      </c>
    </row>
    <row r="79" spans="1:5" s="55" customFormat="1" ht="12" customHeight="1" x14ac:dyDescent="0.2">
      <c r="A79" s="197" t="s">
        <v>238</v>
      </c>
      <c r="B79" s="180" t="s">
        <v>218</v>
      </c>
      <c r="C79" s="342"/>
      <c r="D79" s="170"/>
      <c r="E79" s="302">
        <f t="shared" si="1"/>
        <v>0</v>
      </c>
    </row>
    <row r="80" spans="1:5" s="55" customFormat="1" ht="12" customHeight="1" x14ac:dyDescent="0.2">
      <c r="A80" s="198" t="s">
        <v>239</v>
      </c>
      <c r="B80" s="181" t="s">
        <v>219</v>
      </c>
      <c r="C80" s="342"/>
      <c r="D80" s="170"/>
      <c r="E80" s="302">
        <f t="shared" si="1"/>
        <v>0</v>
      </c>
    </row>
    <row r="81" spans="1:5" s="55" customFormat="1" ht="12" customHeight="1" thickBot="1" x14ac:dyDescent="0.25">
      <c r="A81" s="199" t="s">
        <v>240</v>
      </c>
      <c r="B81" s="182" t="s">
        <v>220</v>
      </c>
      <c r="C81" s="342"/>
      <c r="D81" s="170"/>
      <c r="E81" s="302">
        <f t="shared" si="1"/>
        <v>0</v>
      </c>
    </row>
    <row r="82" spans="1:5" s="55" customFormat="1" ht="12" customHeight="1" thickBot="1" x14ac:dyDescent="0.2">
      <c r="A82" s="200" t="s">
        <v>221</v>
      </c>
      <c r="B82" s="103" t="s">
        <v>241</v>
      </c>
      <c r="C82" s="337">
        <f>SUM(C83:C86)</f>
        <v>0</v>
      </c>
      <c r="D82" s="166">
        <f>SUM(D83:D86)</f>
        <v>0</v>
      </c>
      <c r="E82" s="102">
        <f>SUM(E83:E86)</f>
        <v>0</v>
      </c>
    </row>
    <row r="83" spans="1:5" s="55" customFormat="1" ht="12" customHeight="1" x14ac:dyDescent="0.2">
      <c r="A83" s="201" t="s">
        <v>222</v>
      </c>
      <c r="B83" s="180" t="s">
        <v>223</v>
      </c>
      <c r="C83" s="342"/>
      <c r="D83" s="170"/>
      <c r="E83" s="302">
        <f t="shared" si="1"/>
        <v>0</v>
      </c>
    </row>
    <row r="84" spans="1:5" s="55" customFormat="1" ht="12" customHeight="1" x14ac:dyDescent="0.2">
      <c r="A84" s="202" t="s">
        <v>224</v>
      </c>
      <c r="B84" s="181" t="s">
        <v>225</v>
      </c>
      <c r="C84" s="342"/>
      <c r="D84" s="170"/>
      <c r="E84" s="302">
        <f t="shared" si="1"/>
        <v>0</v>
      </c>
    </row>
    <row r="85" spans="1:5" s="55" customFormat="1" ht="12" customHeight="1" x14ac:dyDescent="0.2">
      <c r="A85" s="202" t="s">
        <v>226</v>
      </c>
      <c r="B85" s="181" t="s">
        <v>227</v>
      </c>
      <c r="C85" s="342"/>
      <c r="D85" s="170"/>
      <c r="E85" s="302">
        <f t="shared" si="1"/>
        <v>0</v>
      </c>
    </row>
    <row r="86" spans="1:5" s="54" customFormat="1" ht="12" customHeight="1" thickBot="1" x14ac:dyDescent="0.25">
      <c r="A86" s="203" t="s">
        <v>228</v>
      </c>
      <c r="B86" s="182" t="s">
        <v>229</v>
      </c>
      <c r="C86" s="342"/>
      <c r="D86" s="170"/>
      <c r="E86" s="302">
        <f t="shared" si="1"/>
        <v>0</v>
      </c>
    </row>
    <row r="87" spans="1:5" s="54" customFormat="1" ht="12" customHeight="1" thickBot="1" x14ac:dyDescent="0.2">
      <c r="A87" s="200" t="s">
        <v>230</v>
      </c>
      <c r="B87" s="103" t="s">
        <v>365</v>
      </c>
      <c r="C87" s="345"/>
      <c r="D87" s="225"/>
      <c r="E87" s="102">
        <f t="shared" si="1"/>
        <v>0</v>
      </c>
    </row>
    <row r="88" spans="1:5" s="54" customFormat="1" ht="12" customHeight="1" thickBot="1" x14ac:dyDescent="0.2">
      <c r="A88" s="200" t="s">
        <v>386</v>
      </c>
      <c r="B88" s="103" t="s">
        <v>231</v>
      </c>
      <c r="C88" s="345"/>
      <c r="D88" s="225"/>
      <c r="E88" s="102">
        <f t="shared" si="1"/>
        <v>0</v>
      </c>
    </row>
    <row r="89" spans="1:5" s="54" customFormat="1" ht="12" customHeight="1" thickBot="1" x14ac:dyDescent="0.2">
      <c r="A89" s="200" t="s">
        <v>387</v>
      </c>
      <c r="B89" s="187" t="s">
        <v>368</v>
      </c>
      <c r="C89" s="341">
        <f>+C66+C70+C75+C78+C82+C88+C87</f>
        <v>132226</v>
      </c>
      <c r="D89" s="172">
        <f>+D66+D70+D75+D78+D82+D88+D87</f>
        <v>0</v>
      </c>
      <c r="E89" s="209">
        <f>+E66+E70+E75+E78+E82+E88+E87</f>
        <v>132226</v>
      </c>
    </row>
    <row r="90" spans="1:5" s="54" customFormat="1" ht="12" customHeight="1" thickBot="1" x14ac:dyDescent="0.2">
      <c r="A90" s="204" t="s">
        <v>388</v>
      </c>
      <c r="B90" s="188" t="s">
        <v>389</v>
      </c>
      <c r="C90" s="341">
        <f>+C65+C89</f>
        <v>926730</v>
      </c>
      <c r="D90" s="172">
        <f>+D65+D89</f>
        <v>23001</v>
      </c>
      <c r="E90" s="209">
        <f>+E65+E89</f>
        <v>949731</v>
      </c>
    </row>
    <row r="91" spans="1:5" s="55" customFormat="1" ht="15" customHeight="1" thickBot="1" x14ac:dyDescent="0.25">
      <c r="A91" s="92"/>
      <c r="B91" s="93"/>
      <c r="C91" s="148"/>
    </row>
    <row r="92" spans="1:5" s="49" customFormat="1" ht="16.5" customHeight="1" thickBot="1" x14ac:dyDescent="0.25">
      <c r="A92" s="415" t="s">
        <v>40</v>
      </c>
      <c r="B92" s="416"/>
      <c r="C92" s="416"/>
      <c r="D92" s="416"/>
      <c r="E92" s="417"/>
    </row>
    <row r="93" spans="1:5" s="56" customFormat="1" ht="12" customHeight="1" thickBot="1" x14ac:dyDescent="0.25">
      <c r="A93" s="174" t="s">
        <v>7</v>
      </c>
      <c r="B93" s="24" t="s">
        <v>393</v>
      </c>
      <c r="C93" s="165">
        <f>+C94+C95+C96+C97+C98+C111</f>
        <v>658528</v>
      </c>
      <c r="D93" s="237">
        <f t="shared" ref="D93" si="2">D94+D95+D96+D97+D98+D111</f>
        <v>25414</v>
      </c>
      <c r="E93" s="237">
        <f>E94+E95+E96+E97+E98+E111</f>
        <v>683942</v>
      </c>
    </row>
    <row r="94" spans="1:5" ht="12" customHeight="1" x14ac:dyDescent="0.2">
      <c r="A94" s="205" t="s">
        <v>63</v>
      </c>
      <c r="B94" s="8" t="s">
        <v>36</v>
      </c>
      <c r="C94" s="393">
        <v>24500</v>
      </c>
      <c r="D94" s="357">
        <v>13101</v>
      </c>
      <c r="E94" s="304">
        <f t="shared" ref="E94:E127" si="3">C94+D94</f>
        <v>37601</v>
      </c>
    </row>
    <row r="95" spans="1:5" ht="12" customHeight="1" x14ac:dyDescent="0.2">
      <c r="A95" s="198" t="s">
        <v>64</v>
      </c>
      <c r="B95" s="6" t="s">
        <v>108</v>
      </c>
      <c r="C95" s="360">
        <v>5232</v>
      </c>
      <c r="D95" s="254">
        <v>1441</v>
      </c>
      <c r="E95" s="300">
        <f t="shared" si="3"/>
        <v>6673</v>
      </c>
    </row>
    <row r="96" spans="1:5" ht="12" customHeight="1" x14ac:dyDescent="0.2">
      <c r="A96" s="198" t="s">
        <v>65</v>
      </c>
      <c r="B96" s="6" t="s">
        <v>82</v>
      </c>
      <c r="C96" s="359">
        <v>93836</v>
      </c>
      <c r="D96" s="255">
        <v>-865</v>
      </c>
      <c r="E96" s="301">
        <f t="shared" si="3"/>
        <v>92971</v>
      </c>
    </row>
    <row r="97" spans="1:5" ht="12" customHeight="1" x14ac:dyDescent="0.2">
      <c r="A97" s="198" t="s">
        <v>66</v>
      </c>
      <c r="B97" s="9" t="s">
        <v>109</v>
      </c>
      <c r="C97" s="359">
        <v>27100</v>
      </c>
      <c r="D97" s="255"/>
      <c r="E97" s="301">
        <f t="shared" si="3"/>
        <v>27100</v>
      </c>
    </row>
    <row r="98" spans="1:5" ht="12" customHeight="1" x14ac:dyDescent="0.2">
      <c r="A98" s="198" t="s">
        <v>74</v>
      </c>
      <c r="B98" s="17" t="s">
        <v>110</v>
      </c>
      <c r="C98" s="359">
        <f>C99+C100+C101+C102+C103+C104+C105+C106+C107+C108+C109+C110</f>
        <v>446760</v>
      </c>
      <c r="D98" s="360">
        <f>D99+D100+D101+D102+D103+D104+D105+D106+D107+D108+D109+D110</f>
        <v>3959</v>
      </c>
      <c r="E98" s="301">
        <f t="shared" si="3"/>
        <v>450719</v>
      </c>
    </row>
    <row r="99" spans="1:5" ht="12" customHeight="1" x14ac:dyDescent="0.2">
      <c r="A99" s="198" t="s">
        <v>67</v>
      </c>
      <c r="B99" s="6" t="s">
        <v>390</v>
      </c>
      <c r="C99" s="359"/>
      <c r="D99" s="167">
        <v>319</v>
      </c>
      <c r="E99" s="301">
        <f t="shared" si="3"/>
        <v>319</v>
      </c>
    </row>
    <row r="100" spans="1:5" ht="12" customHeight="1" x14ac:dyDescent="0.2">
      <c r="A100" s="198" t="s">
        <v>68</v>
      </c>
      <c r="B100" s="66" t="s">
        <v>331</v>
      </c>
      <c r="C100" s="359"/>
      <c r="D100" s="167"/>
      <c r="E100" s="301">
        <f t="shared" si="3"/>
        <v>0</v>
      </c>
    </row>
    <row r="101" spans="1:5" ht="12" customHeight="1" x14ac:dyDescent="0.2">
      <c r="A101" s="198" t="s">
        <v>75</v>
      </c>
      <c r="B101" s="66" t="s">
        <v>330</v>
      </c>
      <c r="C101" s="359"/>
      <c r="D101" s="167"/>
      <c r="E101" s="301">
        <f t="shared" si="3"/>
        <v>0</v>
      </c>
    </row>
    <row r="102" spans="1:5" ht="12" customHeight="1" x14ac:dyDescent="0.2">
      <c r="A102" s="198" t="s">
        <v>76</v>
      </c>
      <c r="B102" s="66" t="s">
        <v>247</v>
      </c>
      <c r="C102" s="359"/>
      <c r="D102" s="167"/>
      <c r="E102" s="301">
        <f t="shared" si="3"/>
        <v>0</v>
      </c>
    </row>
    <row r="103" spans="1:5" ht="12" customHeight="1" x14ac:dyDescent="0.2">
      <c r="A103" s="198" t="s">
        <v>77</v>
      </c>
      <c r="B103" s="67" t="s">
        <v>248</v>
      </c>
      <c r="C103" s="359"/>
      <c r="D103" s="167"/>
      <c r="E103" s="301">
        <f t="shared" si="3"/>
        <v>0</v>
      </c>
    </row>
    <row r="104" spans="1:5" ht="12" customHeight="1" x14ac:dyDescent="0.2">
      <c r="A104" s="198" t="s">
        <v>78</v>
      </c>
      <c r="B104" s="67" t="s">
        <v>249</v>
      </c>
      <c r="C104" s="359"/>
      <c r="D104" s="167"/>
      <c r="E104" s="301">
        <f t="shared" si="3"/>
        <v>0</v>
      </c>
    </row>
    <row r="105" spans="1:5" ht="12" customHeight="1" x14ac:dyDescent="0.2">
      <c r="A105" s="198" t="s">
        <v>80</v>
      </c>
      <c r="B105" s="66" t="s">
        <v>250</v>
      </c>
      <c r="C105" s="359">
        <v>320708</v>
      </c>
      <c r="D105" s="167">
        <v>3238</v>
      </c>
      <c r="E105" s="301">
        <f t="shared" si="3"/>
        <v>323946</v>
      </c>
    </row>
    <row r="106" spans="1:5" ht="12" customHeight="1" x14ac:dyDescent="0.2">
      <c r="A106" s="198" t="s">
        <v>111</v>
      </c>
      <c r="B106" s="66" t="s">
        <v>251</v>
      </c>
      <c r="C106" s="359"/>
      <c r="D106" s="167"/>
      <c r="E106" s="301">
        <f t="shared" si="3"/>
        <v>0</v>
      </c>
    </row>
    <row r="107" spans="1:5" ht="12" customHeight="1" x14ac:dyDescent="0.2">
      <c r="A107" s="198" t="s">
        <v>245</v>
      </c>
      <c r="B107" s="67" t="s">
        <v>252</v>
      </c>
      <c r="C107" s="359"/>
      <c r="D107" s="167"/>
      <c r="E107" s="301">
        <f t="shared" si="3"/>
        <v>0</v>
      </c>
    </row>
    <row r="108" spans="1:5" ht="12" customHeight="1" x14ac:dyDescent="0.2">
      <c r="A108" s="206" t="s">
        <v>246</v>
      </c>
      <c r="B108" s="68" t="s">
        <v>253</v>
      </c>
      <c r="C108" s="359"/>
      <c r="D108" s="167"/>
      <c r="E108" s="301">
        <f t="shared" si="3"/>
        <v>0</v>
      </c>
    </row>
    <row r="109" spans="1:5" ht="12" customHeight="1" x14ac:dyDescent="0.2">
      <c r="A109" s="198" t="s">
        <v>328</v>
      </c>
      <c r="B109" s="68" t="s">
        <v>254</v>
      </c>
      <c r="C109" s="359"/>
      <c r="D109" s="167"/>
      <c r="E109" s="301">
        <f t="shared" si="3"/>
        <v>0</v>
      </c>
    </row>
    <row r="110" spans="1:5" ht="12" customHeight="1" x14ac:dyDescent="0.2">
      <c r="A110" s="198" t="s">
        <v>329</v>
      </c>
      <c r="B110" s="67" t="s">
        <v>255</v>
      </c>
      <c r="C110" s="360">
        <v>126052</v>
      </c>
      <c r="D110" s="167">
        <v>402</v>
      </c>
      <c r="E110" s="301">
        <f t="shared" si="3"/>
        <v>126454</v>
      </c>
    </row>
    <row r="111" spans="1:5" ht="12" customHeight="1" x14ac:dyDescent="0.2">
      <c r="A111" s="198" t="s">
        <v>333</v>
      </c>
      <c r="B111" s="9" t="s">
        <v>37</v>
      </c>
      <c r="C111" s="360">
        <f>C112+C113</f>
        <v>61100</v>
      </c>
      <c r="D111" s="360">
        <f>D112+D113</f>
        <v>7778</v>
      </c>
      <c r="E111" s="300">
        <f t="shared" si="3"/>
        <v>68878</v>
      </c>
    </row>
    <row r="112" spans="1:5" ht="12" customHeight="1" x14ac:dyDescent="0.2">
      <c r="A112" s="199" t="s">
        <v>334</v>
      </c>
      <c r="B112" s="6" t="s">
        <v>391</v>
      </c>
      <c r="C112" s="359">
        <v>14508</v>
      </c>
      <c r="D112" s="254">
        <v>13765</v>
      </c>
      <c r="E112" s="300">
        <f t="shared" si="3"/>
        <v>28273</v>
      </c>
    </row>
    <row r="113" spans="1:5" ht="12" customHeight="1" thickBot="1" x14ac:dyDescent="0.25">
      <c r="A113" s="207" t="s">
        <v>335</v>
      </c>
      <c r="B113" s="69" t="s">
        <v>392</v>
      </c>
      <c r="C113" s="361">
        <v>46592</v>
      </c>
      <c r="D113" s="292">
        <v>-5987</v>
      </c>
      <c r="E113" s="305">
        <f t="shared" si="3"/>
        <v>40605</v>
      </c>
    </row>
    <row r="114" spans="1:5" ht="12" customHeight="1" thickBot="1" x14ac:dyDescent="0.25">
      <c r="A114" s="25" t="s">
        <v>8</v>
      </c>
      <c r="B114" s="23" t="s">
        <v>256</v>
      </c>
      <c r="C114" s="394">
        <f>+C115+C117+C119</f>
        <v>98404</v>
      </c>
      <c r="D114" s="252">
        <f>+D115+D117+D119</f>
        <v>-1804</v>
      </c>
      <c r="E114" s="238">
        <f>+E115+E117+E119</f>
        <v>96600</v>
      </c>
    </row>
    <row r="115" spans="1:5" ht="12" customHeight="1" x14ac:dyDescent="0.2">
      <c r="A115" s="197" t="s">
        <v>69</v>
      </c>
      <c r="B115" s="6" t="s">
        <v>127</v>
      </c>
      <c r="C115" s="363">
        <v>55103</v>
      </c>
      <c r="D115" s="253">
        <v>-9286</v>
      </c>
      <c r="E115" s="210">
        <f t="shared" si="3"/>
        <v>45817</v>
      </c>
    </row>
    <row r="116" spans="1:5" ht="12" customHeight="1" x14ac:dyDescent="0.2">
      <c r="A116" s="197" t="s">
        <v>70</v>
      </c>
      <c r="B116" s="10" t="s">
        <v>260</v>
      </c>
      <c r="C116" s="363"/>
      <c r="D116" s="253"/>
      <c r="E116" s="210">
        <f t="shared" si="3"/>
        <v>0</v>
      </c>
    </row>
    <row r="117" spans="1:5" ht="12" customHeight="1" x14ac:dyDescent="0.2">
      <c r="A117" s="197" t="s">
        <v>71</v>
      </c>
      <c r="B117" s="10" t="s">
        <v>112</v>
      </c>
      <c r="C117" s="360">
        <v>36477</v>
      </c>
      <c r="D117" s="254">
        <v>7382</v>
      </c>
      <c r="E117" s="300">
        <f t="shared" si="3"/>
        <v>43859</v>
      </c>
    </row>
    <row r="118" spans="1:5" ht="12" customHeight="1" x14ac:dyDescent="0.2">
      <c r="A118" s="197" t="s">
        <v>72</v>
      </c>
      <c r="B118" s="10" t="s">
        <v>261</v>
      </c>
      <c r="C118" s="360"/>
      <c r="D118" s="254"/>
      <c r="E118" s="300">
        <f t="shared" si="3"/>
        <v>0</v>
      </c>
    </row>
    <row r="119" spans="1:5" ht="12" customHeight="1" x14ac:dyDescent="0.2">
      <c r="A119" s="197" t="s">
        <v>73</v>
      </c>
      <c r="B119" s="105" t="s">
        <v>129</v>
      </c>
      <c r="C119" s="360">
        <f>C120+C121+C122+C123+C124+C125+C126+C127</f>
        <v>6824</v>
      </c>
      <c r="D119" s="254">
        <f>D120+D121+D122+D123+D124+D125+D126+D127</f>
        <v>100</v>
      </c>
      <c r="E119" s="300">
        <f t="shared" si="3"/>
        <v>6924</v>
      </c>
    </row>
    <row r="120" spans="1:5" ht="12" customHeight="1" x14ac:dyDescent="0.2">
      <c r="A120" s="197" t="s">
        <v>79</v>
      </c>
      <c r="B120" s="104" t="s">
        <v>321</v>
      </c>
      <c r="C120" s="360"/>
      <c r="D120" s="254"/>
      <c r="E120" s="300">
        <f t="shared" si="3"/>
        <v>0</v>
      </c>
    </row>
    <row r="121" spans="1:5" ht="12" customHeight="1" x14ac:dyDescent="0.2">
      <c r="A121" s="197" t="s">
        <v>81</v>
      </c>
      <c r="B121" s="176" t="s">
        <v>266</v>
      </c>
      <c r="C121" s="360"/>
      <c r="D121" s="254"/>
      <c r="E121" s="300">
        <f t="shared" si="3"/>
        <v>0</v>
      </c>
    </row>
    <row r="122" spans="1:5" ht="12" customHeight="1" x14ac:dyDescent="0.2">
      <c r="A122" s="197" t="s">
        <v>113</v>
      </c>
      <c r="B122" s="67" t="s">
        <v>249</v>
      </c>
      <c r="C122" s="360"/>
      <c r="D122" s="254"/>
      <c r="E122" s="300">
        <f t="shared" si="3"/>
        <v>0</v>
      </c>
    </row>
    <row r="123" spans="1:5" ht="12" customHeight="1" x14ac:dyDescent="0.2">
      <c r="A123" s="197" t="s">
        <v>114</v>
      </c>
      <c r="B123" s="67" t="s">
        <v>265</v>
      </c>
      <c r="C123" s="360">
        <v>3854</v>
      </c>
      <c r="D123" s="254"/>
      <c r="E123" s="300">
        <f t="shared" si="3"/>
        <v>3854</v>
      </c>
    </row>
    <row r="124" spans="1:5" ht="12" customHeight="1" x14ac:dyDescent="0.2">
      <c r="A124" s="197" t="s">
        <v>115</v>
      </c>
      <c r="B124" s="67" t="s">
        <v>264</v>
      </c>
      <c r="C124" s="360"/>
      <c r="D124" s="254"/>
      <c r="E124" s="300">
        <f t="shared" si="3"/>
        <v>0</v>
      </c>
    </row>
    <row r="125" spans="1:5" ht="12" customHeight="1" x14ac:dyDescent="0.2">
      <c r="A125" s="197" t="s">
        <v>257</v>
      </c>
      <c r="B125" s="67" t="s">
        <v>252</v>
      </c>
      <c r="C125" s="360"/>
      <c r="D125" s="254"/>
      <c r="E125" s="300">
        <f t="shared" si="3"/>
        <v>0</v>
      </c>
    </row>
    <row r="126" spans="1:5" ht="12" customHeight="1" x14ac:dyDescent="0.2">
      <c r="A126" s="197" t="s">
        <v>258</v>
      </c>
      <c r="B126" s="67" t="s">
        <v>263</v>
      </c>
      <c r="C126" s="360"/>
      <c r="D126" s="254"/>
      <c r="E126" s="300">
        <f t="shared" si="3"/>
        <v>0</v>
      </c>
    </row>
    <row r="127" spans="1:5" ht="12" customHeight="1" thickBot="1" x14ac:dyDescent="0.25">
      <c r="A127" s="206" t="s">
        <v>259</v>
      </c>
      <c r="B127" s="67" t="s">
        <v>262</v>
      </c>
      <c r="C127" s="359">
        <v>2970</v>
      </c>
      <c r="D127" s="255">
        <v>100</v>
      </c>
      <c r="E127" s="301">
        <f t="shared" si="3"/>
        <v>3070</v>
      </c>
    </row>
    <row r="128" spans="1:5" ht="12" customHeight="1" thickBot="1" x14ac:dyDescent="0.25">
      <c r="A128" s="25" t="s">
        <v>9</v>
      </c>
      <c r="B128" s="60" t="s">
        <v>338</v>
      </c>
      <c r="C128" s="394">
        <f>+C93+C114</f>
        <v>756932</v>
      </c>
      <c r="D128" s="252">
        <f>+D93+D114</f>
        <v>23610</v>
      </c>
      <c r="E128" s="102">
        <f>+E93+E114</f>
        <v>780542</v>
      </c>
    </row>
    <row r="129" spans="1:11" ht="12" customHeight="1" thickBot="1" x14ac:dyDescent="0.25">
      <c r="A129" s="25" t="s">
        <v>10</v>
      </c>
      <c r="B129" s="60" t="s">
        <v>339</v>
      </c>
      <c r="C129" s="394">
        <f>+C130+C131+C132</f>
        <v>5554</v>
      </c>
      <c r="D129" s="252">
        <f>+D130+D131+D132</f>
        <v>-2164</v>
      </c>
      <c r="E129" s="102">
        <f>+E130+E131+E132</f>
        <v>3390</v>
      </c>
    </row>
    <row r="130" spans="1:11" s="56" customFormat="1" ht="12" customHeight="1" x14ac:dyDescent="0.2">
      <c r="A130" s="197" t="s">
        <v>161</v>
      </c>
      <c r="B130" s="7" t="s">
        <v>396</v>
      </c>
      <c r="C130" s="360">
        <v>1948</v>
      </c>
      <c r="D130" s="254"/>
      <c r="E130" s="300">
        <f t="shared" ref="E130:E145" si="4">C130+D130</f>
        <v>1948</v>
      </c>
    </row>
    <row r="131" spans="1:11" ht="12" customHeight="1" x14ac:dyDescent="0.2">
      <c r="A131" s="197" t="s">
        <v>162</v>
      </c>
      <c r="B131" s="7" t="s">
        <v>347</v>
      </c>
      <c r="C131" s="360"/>
      <c r="D131" s="254"/>
      <c r="E131" s="300">
        <f t="shared" si="4"/>
        <v>0</v>
      </c>
    </row>
    <row r="132" spans="1:11" ht="12" customHeight="1" thickBot="1" x14ac:dyDescent="0.25">
      <c r="A132" s="206" t="s">
        <v>163</v>
      </c>
      <c r="B132" s="5" t="s">
        <v>395</v>
      </c>
      <c r="C132" s="360">
        <v>3606</v>
      </c>
      <c r="D132" s="254">
        <v>-2164</v>
      </c>
      <c r="E132" s="300">
        <f t="shared" si="4"/>
        <v>1442</v>
      </c>
    </row>
    <row r="133" spans="1:11" ht="12" customHeight="1" thickBot="1" x14ac:dyDescent="0.25">
      <c r="A133" s="25" t="s">
        <v>11</v>
      </c>
      <c r="B133" s="60" t="s">
        <v>340</v>
      </c>
      <c r="C133" s="394">
        <f>+C134+C135+C136+C137+C138+C139</f>
        <v>0</v>
      </c>
      <c r="D133" s="252">
        <f>SUM(D134:D139)</f>
        <v>0</v>
      </c>
      <c r="E133" s="102">
        <f>SUM(E134:E139)</f>
        <v>0</v>
      </c>
    </row>
    <row r="134" spans="1:11" ht="12" customHeight="1" x14ac:dyDescent="0.2">
      <c r="A134" s="197" t="s">
        <v>56</v>
      </c>
      <c r="B134" s="7" t="s">
        <v>349</v>
      </c>
      <c r="C134" s="360"/>
      <c r="D134" s="254"/>
      <c r="E134" s="300">
        <f t="shared" si="4"/>
        <v>0</v>
      </c>
    </row>
    <row r="135" spans="1:11" ht="12" customHeight="1" x14ac:dyDescent="0.2">
      <c r="A135" s="197" t="s">
        <v>57</v>
      </c>
      <c r="B135" s="7" t="s">
        <v>341</v>
      </c>
      <c r="C135" s="360"/>
      <c r="D135" s="254"/>
      <c r="E135" s="300">
        <f t="shared" si="4"/>
        <v>0</v>
      </c>
    </row>
    <row r="136" spans="1:11" ht="12" customHeight="1" x14ac:dyDescent="0.2">
      <c r="A136" s="197" t="s">
        <v>58</v>
      </c>
      <c r="B136" s="7" t="s">
        <v>342</v>
      </c>
      <c r="C136" s="360"/>
      <c r="D136" s="254"/>
      <c r="E136" s="300">
        <f t="shared" si="4"/>
        <v>0</v>
      </c>
    </row>
    <row r="137" spans="1:11" ht="12" customHeight="1" x14ac:dyDescent="0.2">
      <c r="A137" s="197" t="s">
        <v>100</v>
      </c>
      <c r="B137" s="7" t="s">
        <v>394</v>
      </c>
      <c r="C137" s="360"/>
      <c r="D137" s="254"/>
      <c r="E137" s="300">
        <f t="shared" si="4"/>
        <v>0</v>
      </c>
    </row>
    <row r="138" spans="1:11" ht="12" customHeight="1" x14ac:dyDescent="0.2">
      <c r="A138" s="197" t="s">
        <v>101</v>
      </c>
      <c r="B138" s="7" t="s">
        <v>344</v>
      </c>
      <c r="C138" s="360"/>
      <c r="D138" s="254"/>
      <c r="E138" s="300">
        <f t="shared" si="4"/>
        <v>0</v>
      </c>
    </row>
    <row r="139" spans="1:11" s="56" customFormat="1" ht="12" customHeight="1" thickBot="1" x14ac:dyDescent="0.25">
      <c r="A139" s="206" t="s">
        <v>102</v>
      </c>
      <c r="B139" s="5" t="s">
        <v>345</v>
      </c>
      <c r="C139" s="360"/>
      <c r="D139" s="254"/>
      <c r="E139" s="300">
        <f t="shared" si="4"/>
        <v>0</v>
      </c>
    </row>
    <row r="140" spans="1:11" ht="12" customHeight="1" thickBot="1" x14ac:dyDescent="0.25">
      <c r="A140" s="25" t="s">
        <v>12</v>
      </c>
      <c r="B140" s="60" t="s">
        <v>409</v>
      </c>
      <c r="C140" s="394">
        <f>+C141+C142+C144+C145+C143</f>
        <v>164244</v>
      </c>
      <c r="D140" s="256">
        <f>+D141+D142+D143+D144</f>
        <v>1555</v>
      </c>
      <c r="E140" s="209">
        <f>+E141+E142+E143+E144</f>
        <v>165799</v>
      </c>
      <c r="K140" s="101"/>
    </row>
    <row r="141" spans="1:11" x14ac:dyDescent="0.2">
      <c r="A141" s="197" t="s">
        <v>59</v>
      </c>
      <c r="B141" s="7" t="s">
        <v>267</v>
      </c>
      <c r="C141" s="360"/>
      <c r="D141" s="254"/>
      <c r="E141" s="300">
        <f t="shared" si="4"/>
        <v>0</v>
      </c>
    </row>
    <row r="142" spans="1:11" ht="12" customHeight="1" x14ac:dyDescent="0.2">
      <c r="A142" s="197" t="s">
        <v>60</v>
      </c>
      <c r="B142" s="7" t="s">
        <v>268</v>
      </c>
      <c r="C142" s="360">
        <v>12810</v>
      </c>
      <c r="D142" s="254"/>
      <c r="E142" s="300">
        <f t="shared" si="4"/>
        <v>12810</v>
      </c>
    </row>
    <row r="143" spans="1:11" ht="12" customHeight="1" x14ac:dyDescent="0.2">
      <c r="A143" s="197" t="s">
        <v>181</v>
      </c>
      <c r="B143" s="7" t="s">
        <v>408</v>
      </c>
      <c r="C143" s="360">
        <v>151434</v>
      </c>
      <c r="D143" s="254">
        <v>1555</v>
      </c>
      <c r="E143" s="300">
        <f t="shared" si="4"/>
        <v>152989</v>
      </c>
    </row>
    <row r="144" spans="1:11" s="56" customFormat="1" ht="12" customHeight="1" x14ac:dyDescent="0.2">
      <c r="A144" s="197" t="s">
        <v>182</v>
      </c>
      <c r="B144" s="7" t="s">
        <v>354</v>
      </c>
      <c r="C144" s="360"/>
      <c r="D144" s="255"/>
      <c r="E144" s="301">
        <f t="shared" si="4"/>
        <v>0</v>
      </c>
    </row>
    <row r="145" spans="1:5" s="56" customFormat="1" ht="12" customHeight="1" thickBot="1" x14ac:dyDescent="0.25">
      <c r="A145" s="206" t="s">
        <v>183</v>
      </c>
      <c r="B145" s="5" t="s">
        <v>287</v>
      </c>
      <c r="C145" s="360"/>
      <c r="D145" s="255"/>
      <c r="E145" s="301">
        <f t="shared" si="4"/>
        <v>0</v>
      </c>
    </row>
    <row r="146" spans="1:5" s="56" customFormat="1" ht="12" customHeight="1" thickBot="1" x14ac:dyDescent="0.25">
      <c r="A146" s="25" t="s">
        <v>13</v>
      </c>
      <c r="B146" s="60" t="s">
        <v>355</v>
      </c>
      <c r="C146" s="392"/>
      <c r="D146" s="239">
        <f t="shared" ref="D146:E146" si="5">+D147+D148+D149+D150+D151</f>
        <v>0</v>
      </c>
      <c r="E146" s="346">
        <f t="shared" si="5"/>
        <v>0</v>
      </c>
    </row>
    <row r="147" spans="1:5" s="56" customFormat="1" ht="12" customHeight="1" x14ac:dyDescent="0.2">
      <c r="A147" s="197" t="s">
        <v>61</v>
      </c>
      <c r="B147" s="7" t="s">
        <v>350</v>
      </c>
      <c r="C147" s="360"/>
      <c r="D147" s="254"/>
      <c r="E147" s="300">
        <f t="shared" ref="E147:E153" si="6">C147+D147</f>
        <v>0</v>
      </c>
    </row>
    <row r="148" spans="1:5" s="56" customFormat="1" ht="12" customHeight="1" x14ac:dyDescent="0.2">
      <c r="A148" s="197" t="s">
        <v>62</v>
      </c>
      <c r="B148" s="7" t="s">
        <v>357</v>
      </c>
      <c r="C148" s="360"/>
      <c r="D148" s="254"/>
      <c r="E148" s="300">
        <f t="shared" si="6"/>
        <v>0</v>
      </c>
    </row>
    <row r="149" spans="1:5" s="56" customFormat="1" ht="12" customHeight="1" x14ac:dyDescent="0.2">
      <c r="A149" s="197" t="s">
        <v>193</v>
      </c>
      <c r="B149" s="7" t="s">
        <v>352</v>
      </c>
      <c r="C149" s="167"/>
      <c r="D149" s="254"/>
      <c r="E149" s="300">
        <f t="shared" si="6"/>
        <v>0</v>
      </c>
    </row>
    <row r="150" spans="1:5" s="56" customFormat="1" ht="12" customHeight="1" x14ac:dyDescent="0.2">
      <c r="A150" s="197" t="s">
        <v>194</v>
      </c>
      <c r="B150" s="7" t="s">
        <v>397</v>
      </c>
      <c r="C150" s="167"/>
      <c r="D150" s="254"/>
      <c r="E150" s="300">
        <f t="shared" si="6"/>
        <v>0</v>
      </c>
    </row>
    <row r="151" spans="1:5" ht="12.75" customHeight="1" thickBot="1" x14ac:dyDescent="0.25">
      <c r="A151" s="206" t="s">
        <v>356</v>
      </c>
      <c r="B151" s="5" t="s">
        <v>359</v>
      </c>
      <c r="C151" s="169"/>
      <c r="D151" s="254"/>
      <c r="E151" s="301">
        <f t="shared" si="6"/>
        <v>0</v>
      </c>
    </row>
    <row r="152" spans="1:5" ht="12.75" customHeight="1" thickBot="1" x14ac:dyDescent="0.25">
      <c r="A152" s="236" t="s">
        <v>14</v>
      </c>
      <c r="B152" s="60" t="s">
        <v>360</v>
      </c>
      <c r="C152" s="244"/>
      <c r="D152" s="258"/>
      <c r="E152" s="307">
        <f t="shared" si="6"/>
        <v>0</v>
      </c>
    </row>
    <row r="153" spans="1:5" ht="12.75" customHeight="1" thickBot="1" x14ac:dyDescent="0.25">
      <c r="A153" s="236" t="s">
        <v>15</v>
      </c>
      <c r="B153" s="60" t="s">
        <v>361</v>
      </c>
      <c r="C153" s="244"/>
      <c r="D153" s="258"/>
      <c r="E153" s="210">
        <f t="shared" si="6"/>
        <v>0</v>
      </c>
    </row>
    <row r="154" spans="1:5" ht="12" customHeight="1" thickBot="1" x14ac:dyDescent="0.25">
      <c r="A154" s="25" t="s">
        <v>16</v>
      </c>
      <c r="B154" s="60" t="s">
        <v>363</v>
      </c>
      <c r="C154" s="246">
        <f>+C129+C133+C140+C146+C152+C153</f>
        <v>169798</v>
      </c>
      <c r="D154" s="246">
        <f t="shared" ref="D154:E154" si="7">+D129+D133+D140+D146+D152+D153</f>
        <v>-609</v>
      </c>
      <c r="E154" s="240">
        <f t="shared" si="7"/>
        <v>169189</v>
      </c>
    </row>
    <row r="155" spans="1:5" ht="15" customHeight="1" thickBot="1" x14ac:dyDescent="0.25">
      <c r="A155" s="208" t="s">
        <v>17</v>
      </c>
      <c r="B155" s="153" t="s">
        <v>362</v>
      </c>
      <c r="C155" s="246">
        <f>+C128+C154</f>
        <v>926730</v>
      </c>
      <c r="D155" s="246">
        <f t="shared" ref="D155:E155" si="8">+D128+D154</f>
        <v>23001</v>
      </c>
      <c r="E155" s="240">
        <f t="shared" si="8"/>
        <v>949731</v>
      </c>
    </row>
    <row r="156" spans="1:5" ht="13.5" thickBot="1" x14ac:dyDescent="0.25">
      <c r="A156" s="156"/>
      <c r="B156" s="157"/>
      <c r="C156" s="158"/>
      <c r="D156" s="158"/>
      <c r="E156" s="158"/>
    </row>
    <row r="157" spans="1:5" ht="15" customHeight="1" thickBot="1" x14ac:dyDescent="0.25">
      <c r="A157" s="99" t="s">
        <v>398</v>
      </c>
      <c r="B157" s="100"/>
      <c r="C157" s="291">
        <v>3</v>
      </c>
      <c r="D157" s="291"/>
      <c r="E157" s="306">
        <v>3</v>
      </c>
    </row>
    <row r="158" spans="1:5" ht="14.25" customHeight="1" thickBot="1" x14ac:dyDescent="0.25">
      <c r="A158" s="99" t="s">
        <v>123</v>
      </c>
      <c r="B158" s="100"/>
      <c r="C158" s="291">
        <v>33</v>
      </c>
      <c r="D158" s="291"/>
      <c r="E158" s="306">
        <v>33</v>
      </c>
    </row>
  </sheetData>
  <sheetProtection formatCells="0"/>
  <mergeCells count="4">
    <mergeCell ref="A7:E7"/>
    <mergeCell ref="B2:D2"/>
    <mergeCell ref="B3:D3"/>
    <mergeCell ref="A92:E9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30" zoomScaleNormal="130" workbookViewId="0">
      <selection activeCell="I26" sqref="I26"/>
    </sheetView>
  </sheetViews>
  <sheetFormatPr defaultRowHeight="12.75" x14ac:dyDescent="0.2"/>
  <cols>
    <col min="1" max="1" width="13" style="97" customWidth="1"/>
    <col min="2" max="2" width="59" style="98" customWidth="1"/>
    <col min="3" max="5" width="15.83203125" style="98" customWidth="1"/>
    <col min="6" max="16384" width="9.33203125" style="98"/>
  </cols>
  <sheetData>
    <row r="1" spans="1:5" s="84" customFormat="1" ht="21" customHeight="1" thickBot="1" x14ac:dyDescent="0.25">
      <c r="A1" s="83"/>
      <c r="B1" s="85"/>
      <c r="C1" s="1"/>
      <c r="D1" s="1"/>
      <c r="E1" s="283" t="s">
        <v>472</v>
      </c>
    </row>
    <row r="2" spans="1:5" s="217" customFormat="1" ht="24.75" thickBot="1" x14ac:dyDescent="0.25">
      <c r="A2" s="76" t="s">
        <v>435</v>
      </c>
      <c r="B2" s="419" t="s">
        <v>483</v>
      </c>
      <c r="C2" s="420"/>
      <c r="D2" s="421"/>
      <c r="E2" s="294" t="s">
        <v>42</v>
      </c>
    </row>
    <row r="3" spans="1:5" s="217" customFormat="1" ht="24.75" thickBot="1" x14ac:dyDescent="0.25">
      <c r="A3" s="76" t="s">
        <v>121</v>
      </c>
      <c r="B3" s="419" t="s">
        <v>295</v>
      </c>
      <c r="C3" s="420"/>
      <c r="D3" s="421"/>
      <c r="E3" s="294" t="s">
        <v>38</v>
      </c>
    </row>
    <row r="4" spans="1:5" s="218" customFormat="1" ht="15.95" customHeight="1" thickBot="1" x14ac:dyDescent="0.3">
      <c r="A4" s="86"/>
      <c r="B4" s="86"/>
      <c r="C4" s="87"/>
      <c r="D4" s="53"/>
      <c r="E4" s="330" t="str">
        <f>'4.sz.mell.'!G2</f>
        <v>ezer forintban!</v>
      </c>
    </row>
    <row r="5" spans="1:5" ht="24.75" thickBot="1" x14ac:dyDescent="0.25">
      <c r="A5" s="173" t="s">
        <v>122</v>
      </c>
      <c r="B5" s="88" t="s">
        <v>477</v>
      </c>
      <c r="C5" s="320" t="s">
        <v>410</v>
      </c>
      <c r="D5" s="320" t="s">
        <v>468</v>
      </c>
      <c r="E5" s="321" t="str">
        <f>+CONCATENATE(LEFT(ÖSSZEFÜGGÉSEK!A7,4),"……….",CHAR(10),"Módosítás utáni")</f>
        <v>……….
Módosítás utáni</v>
      </c>
    </row>
    <row r="6" spans="1:5" s="219" customFormat="1" ht="12.95" customHeight="1" thickBot="1" x14ac:dyDescent="0.25">
      <c r="A6" s="77" t="s">
        <v>377</v>
      </c>
      <c r="B6" s="78" t="s">
        <v>378</v>
      </c>
      <c r="C6" s="78" t="s">
        <v>379</v>
      </c>
      <c r="D6" s="287" t="s">
        <v>381</v>
      </c>
      <c r="E6" s="331" t="s">
        <v>475</v>
      </c>
    </row>
    <row r="7" spans="1:5" s="219" customFormat="1" ht="15.95" customHeight="1" thickBot="1" x14ac:dyDescent="0.25">
      <c r="A7" s="415" t="s">
        <v>39</v>
      </c>
      <c r="B7" s="416"/>
      <c r="C7" s="416"/>
      <c r="D7" s="416"/>
      <c r="E7" s="417"/>
    </row>
    <row r="8" spans="1:5" s="152" customFormat="1" ht="12" customHeight="1" thickBot="1" x14ac:dyDescent="0.25">
      <c r="A8" s="77" t="s">
        <v>7</v>
      </c>
      <c r="B8" s="89" t="s">
        <v>399</v>
      </c>
      <c r="C8" s="113">
        <f>SUM(C9:C19)</f>
        <v>2377</v>
      </c>
      <c r="D8" s="265">
        <f>SUM(D9:D19)</f>
        <v>0</v>
      </c>
      <c r="E8" s="147">
        <f>SUM(E9:E19)</f>
        <v>2377</v>
      </c>
    </row>
    <row r="9" spans="1:5" s="152" customFormat="1" ht="12" customHeight="1" x14ac:dyDescent="0.2">
      <c r="A9" s="212" t="s">
        <v>63</v>
      </c>
      <c r="B9" s="8" t="s">
        <v>170</v>
      </c>
      <c r="C9" s="272"/>
      <c r="D9" s="365"/>
      <c r="E9" s="322">
        <f>C9+D9</f>
        <v>0</v>
      </c>
    </row>
    <row r="10" spans="1:5" s="152" customFormat="1" ht="12" customHeight="1" x14ac:dyDescent="0.2">
      <c r="A10" s="213" t="s">
        <v>64</v>
      </c>
      <c r="B10" s="6" t="s">
        <v>171</v>
      </c>
      <c r="C10" s="110">
        <v>200</v>
      </c>
      <c r="D10" s="263"/>
      <c r="E10" s="316">
        <f t="shared" ref="E10:E18" si="0">C10+D10</f>
        <v>200</v>
      </c>
    </row>
    <row r="11" spans="1:5" s="152" customFormat="1" ht="12" customHeight="1" x14ac:dyDescent="0.2">
      <c r="A11" s="213" t="s">
        <v>65</v>
      </c>
      <c r="B11" s="6" t="s">
        <v>172</v>
      </c>
      <c r="C11" s="110">
        <v>1510</v>
      </c>
      <c r="D11" s="263"/>
      <c r="E11" s="316">
        <f t="shared" si="0"/>
        <v>1510</v>
      </c>
    </row>
    <row r="12" spans="1:5" s="152" customFormat="1" ht="12" customHeight="1" x14ac:dyDescent="0.2">
      <c r="A12" s="213" t="s">
        <v>66</v>
      </c>
      <c r="B12" s="6" t="s">
        <v>173</v>
      </c>
      <c r="C12" s="110"/>
      <c r="D12" s="263"/>
      <c r="E12" s="316">
        <f t="shared" si="0"/>
        <v>0</v>
      </c>
    </row>
    <row r="13" spans="1:5" s="152" customFormat="1" ht="12" customHeight="1" x14ac:dyDescent="0.2">
      <c r="A13" s="213" t="s">
        <v>83</v>
      </c>
      <c r="B13" s="6" t="s">
        <v>174</v>
      </c>
      <c r="C13" s="110"/>
      <c r="D13" s="263"/>
      <c r="E13" s="316">
        <f t="shared" si="0"/>
        <v>0</v>
      </c>
    </row>
    <row r="14" spans="1:5" s="152" customFormat="1" ht="12" customHeight="1" x14ac:dyDescent="0.2">
      <c r="A14" s="213" t="s">
        <v>67</v>
      </c>
      <c r="B14" s="6" t="s">
        <v>296</v>
      </c>
      <c r="C14" s="110">
        <v>462</v>
      </c>
      <c r="D14" s="263"/>
      <c r="E14" s="316">
        <f t="shared" si="0"/>
        <v>462</v>
      </c>
    </row>
    <row r="15" spans="1:5" s="152" customFormat="1" ht="12" customHeight="1" x14ac:dyDescent="0.2">
      <c r="A15" s="213" t="s">
        <v>68</v>
      </c>
      <c r="B15" s="5" t="s">
        <v>297</v>
      </c>
      <c r="C15" s="110">
        <v>200</v>
      </c>
      <c r="D15" s="263"/>
      <c r="E15" s="316">
        <f t="shared" si="0"/>
        <v>200</v>
      </c>
    </row>
    <row r="16" spans="1:5" s="152" customFormat="1" ht="12" customHeight="1" x14ac:dyDescent="0.2">
      <c r="A16" s="213" t="s">
        <v>75</v>
      </c>
      <c r="B16" s="6" t="s">
        <v>177</v>
      </c>
      <c r="C16" s="270">
        <v>4</v>
      </c>
      <c r="D16" s="298"/>
      <c r="E16" s="317">
        <f t="shared" si="0"/>
        <v>4</v>
      </c>
    </row>
    <row r="17" spans="1:5" s="220" customFormat="1" ht="12" customHeight="1" x14ac:dyDescent="0.2">
      <c r="A17" s="213" t="s">
        <v>76</v>
      </c>
      <c r="B17" s="6" t="s">
        <v>178</v>
      </c>
      <c r="C17" s="110"/>
      <c r="D17" s="263"/>
      <c r="E17" s="316">
        <f t="shared" si="0"/>
        <v>0</v>
      </c>
    </row>
    <row r="18" spans="1:5" s="220" customFormat="1" ht="12" customHeight="1" x14ac:dyDescent="0.2">
      <c r="A18" s="213" t="s">
        <v>77</v>
      </c>
      <c r="B18" s="6" t="s">
        <v>326</v>
      </c>
      <c r="C18" s="112"/>
      <c r="D18" s="264"/>
      <c r="E18" s="323">
        <f t="shared" si="0"/>
        <v>0</v>
      </c>
    </row>
    <row r="19" spans="1:5" s="220" customFormat="1" ht="12" customHeight="1" thickBot="1" x14ac:dyDescent="0.25">
      <c r="A19" s="213" t="s">
        <v>78</v>
      </c>
      <c r="B19" s="5" t="s">
        <v>179</v>
      </c>
      <c r="C19" s="112">
        <v>1</v>
      </c>
      <c r="D19" s="264"/>
      <c r="E19" s="323">
        <f>C19+D19</f>
        <v>1</v>
      </c>
    </row>
    <row r="20" spans="1:5" s="152" customFormat="1" ht="12" customHeight="1" thickBot="1" x14ac:dyDescent="0.25">
      <c r="A20" s="77" t="s">
        <v>8</v>
      </c>
      <c r="B20" s="89" t="s">
        <v>298</v>
      </c>
      <c r="C20" s="113">
        <f>SUM(C21:C23)</f>
        <v>18382</v>
      </c>
      <c r="D20" s="265">
        <f>SUM(D21:D23)</f>
        <v>0</v>
      </c>
      <c r="E20" s="147">
        <f>SUM(E21:E23)</f>
        <v>18382</v>
      </c>
    </row>
    <row r="21" spans="1:5" s="220" customFormat="1" ht="12" customHeight="1" x14ac:dyDescent="0.2">
      <c r="A21" s="213" t="s">
        <v>69</v>
      </c>
      <c r="B21" s="7" t="s">
        <v>152</v>
      </c>
      <c r="C21" s="110"/>
      <c r="D21" s="263"/>
      <c r="E21" s="316">
        <f>C21+D21</f>
        <v>0</v>
      </c>
    </row>
    <row r="22" spans="1:5" s="220" customFormat="1" ht="12" customHeight="1" x14ac:dyDescent="0.2">
      <c r="A22" s="213" t="s">
        <v>70</v>
      </c>
      <c r="B22" s="6" t="s">
        <v>299</v>
      </c>
      <c r="C22" s="110"/>
      <c r="D22" s="263"/>
      <c r="E22" s="316">
        <f>C22+D22</f>
        <v>0</v>
      </c>
    </row>
    <row r="23" spans="1:5" s="220" customFormat="1" ht="12" customHeight="1" x14ac:dyDescent="0.2">
      <c r="A23" s="213" t="s">
        <v>71</v>
      </c>
      <c r="B23" s="6" t="s">
        <v>300</v>
      </c>
      <c r="C23" s="110">
        <v>18382</v>
      </c>
      <c r="D23" s="263"/>
      <c r="E23" s="316">
        <f>C23+D23</f>
        <v>18382</v>
      </c>
    </row>
    <row r="24" spans="1:5" s="220" customFormat="1" ht="12" customHeight="1" thickBot="1" x14ac:dyDescent="0.25">
      <c r="A24" s="213" t="s">
        <v>72</v>
      </c>
      <c r="B24" s="6" t="s">
        <v>400</v>
      </c>
      <c r="C24" s="110"/>
      <c r="D24" s="263"/>
      <c r="E24" s="316">
        <f>C24+D24</f>
        <v>0</v>
      </c>
    </row>
    <row r="25" spans="1:5" s="220" customFormat="1" ht="12" customHeight="1" thickBot="1" x14ac:dyDescent="0.25">
      <c r="A25" s="79" t="s">
        <v>9</v>
      </c>
      <c r="B25" s="60" t="s">
        <v>99</v>
      </c>
      <c r="C25" s="295"/>
      <c r="D25" s="297"/>
      <c r="E25" s="147"/>
    </row>
    <row r="26" spans="1:5" s="220" customFormat="1" ht="12" customHeight="1" thickBot="1" x14ac:dyDescent="0.25">
      <c r="A26" s="79" t="s">
        <v>10</v>
      </c>
      <c r="B26" s="60" t="s">
        <v>401</v>
      </c>
      <c r="C26" s="113">
        <f>+C27+C28+C29</f>
        <v>0</v>
      </c>
      <c r="D26" s="265">
        <f>+D27+D28+D29</f>
        <v>0</v>
      </c>
      <c r="E26" s="147">
        <f>+E27+E28+E29</f>
        <v>0</v>
      </c>
    </row>
    <row r="27" spans="1:5" s="220" customFormat="1" ht="12" customHeight="1" x14ac:dyDescent="0.2">
      <c r="A27" s="214" t="s">
        <v>161</v>
      </c>
      <c r="B27" s="215" t="s">
        <v>157</v>
      </c>
      <c r="C27" s="271"/>
      <c r="D27" s="62"/>
      <c r="E27" s="318">
        <f>C27+D27</f>
        <v>0</v>
      </c>
    </row>
    <row r="28" spans="1:5" s="220" customFormat="1" ht="12" customHeight="1" x14ac:dyDescent="0.2">
      <c r="A28" s="214" t="s">
        <v>162</v>
      </c>
      <c r="B28" s="215" t="s">
        <v>299</v>
      </c>
      <c r="C28" s="110"/>
      <c r="D28" s="263"/>
      <c r="E28" s="316">
        <f>C28+D28</f>
        <v>0</v>
      </c>
    </row>
    <row r="29" spans="1:5" s="220" customFormat="1" ht="12" customHeight="1" x14ac:dyDescent="0.2">
      <c r="A29" s="214" t="s">
        <v>163</v>
      </c>
      <c r="B29" s="216" t="s">
        <v>302</v>
      </c>
      <c r="C29" s="110"/>
      <c r="D29" s="263"/>
      <c r="E29" s="316">
        <f>C29+D29</f>
        <v>0</v>
      </c>
    </row>
    <row r="30" spans="1:5" s="220" customFormat="1" ht="12" customHeight="1" thickBot="1" x14ac:dyDescent="0.25">
      <c r="A30" s="213" t="s">
        <v>164</v>
      </c>
      <c r="B30" s="65" t="s">
        <v>402</v>
      </c>
      <c r="C30" s="51"/>
      <c r="D30" s="299"/>
      <c r="E30" s="324">
        <f>C30+D30</f>
        <v>0</v>
      </c>
    </row>
    <row r="31" spans="1:5" s="220" customFormat="1" ht="12" customHeight="1" thickBot="1" x14ac:dyDescent="0.25">
      <c r="A31" s="79" t="s">
        <v>11</v>
      </c>
      <c r="B31" s="60" t="s">
        <v>303</v>
      </c>
      <c r="C31" s="113">
        <f>+C32+C33+C34</f>
        <v>0</v>
      </c>
      <c r="D31" s="265">
        <f>+D32+D33+D34</f>
        <v>0</v>
      </c>
      <c r="E31" s="147">
        <f>+E32+E33+E34</f>
        <v>0</v>
      </c>
    </row>
    <row r="32" spans="1:5" s="220" customFormat="1" ht="12" customHeight="1" x14ac:dyDescent="0.2">
      <c r="A32" s="214" t="s">
        <v>56</v>
      </c>
      <c r="B32" s="215" t="s">
        <v>184</v>
      </c>
      <c r="C32" s="271"/>
      <c r="D32" s="62"/>
      <c r="E32" s="318">
        <f>C32+D32</f>
        <v>0</v>
      </c>
    </row>
    <row r="33" spans="1:5" s="220" customFormat="1" ht="12" customHeight="1" x14ac:dyDescent="0.2">
      <c r="A33" s="214" t="s">
        <v>57</v>
      </c>
      <c r="B33" s="216" t="s">
        <v>185</v>
      </c>
      <c r="C33" s="114"/>
      <c r="D33" s="266"/>
      <c r="E33" s="313">
        <f>C33+D33</f>
        <v>0</v>
      </c>
    </row>
    <row r="34" spans="1:5" s="220" customFormat="1" ht="12" customHeight="1" thickBot="1" x14ac:dyDescent="0.25">
      <c r="A34" s="213" t="s">
        <v>58</v>
      </c>
      <c r="B34" s="65" t="s">
        <v>186</v>
      </c>
      <c r="C34" s="51"/>
      <c r="D34" s="299"/>
      <c r="E34" s="324">
        <f>C34+D34</f>
        <v>0</v>
      </c>
    </row>
    <row r="35" spans="1:5" s="152" customFormat="1" ht="12" customHeight="1" thickBot="1" x14ac:dyDescent="0.25">
      <c r="A35" s="79" t="s">
        <v>12</v>
      </c>
      <c r="B35" s="60" t="s">
        <v>272</v>
      </c>
      <c r="C35" s="295"/>
      <c r="D35" s="297"/>
      <c r="E35" s="147">
        <f>C35+D35</f>
        <v>0</v>
      </c>
    </row>
    <row r="36" spans="1:5" s="152" customFormat="1" ht="12" customHeight="1" thickBot="1" x14ac:dyDescent="0.25">
      <c r="A36" s="79" t="s">
        <v>13</v>
      </c>
      <c r="B36" s="60" t="s">
        <v>304</v>
      </c>
      <c r="C36" s="295"/>
      <c r="D36" s="297"/>
      <c r="E36" s="147">
        <f>C36+D36</f>
        <v>0</v>
      </c>
    </row>
    <row r="37" spans="1:5" s="152" customFormat="1" ht="12" customHeight="1" thickBot="1" x14ac:dyDescent="0.25">
      <c r="A37" s="77" t="s">
        <v>14</v>
      </c>
      <c r="B37" s="60" t="s">
        <v>305</v>
      </c>
      <c r="C37" s="113">
        <f>+C8+C20+C25+C26+C31+C35+C36</f>
        <v>20759</v>
      </c>
      <c r="D37" s="265">
        <f>+D8+D20+D25+D26+D31+D35+D36</f>
        <v>0</v>
      </c>
      <c r="E37" s="147">
        <f>+E8+E20+E25+E26+E31+E35+E36</f>
        <v>20759</v>
      </c>
    </row>
    <row r="38" spans="1:5" s="152" customFormat="1" ht="12" customHeight="1" thickBot="1" x14ac:dyDescent="0.25">
      <c r="A38" s="90" t="s">
        <v>15</v>
      </c>
      <c r="B38" s="60" t="s">
        <v>306</v>
      </c>
      <c r="C38" s="113">
        <f>+C39+C40+C41</f>
        <v>136008</v>
      </c>
      <c r="D38" s="265">
        <f>+D39+D40+D41</f>
        <v>2292</v>
      </c>
      <c r="E38" s="147">
        <f>+E39+E40+E41</f>
        <v>138300</v>
      </c>
    </row>
    <row r="39" spans="1:5" s="152" customFormat="1" ht="12" customHeight="1" x14ac:dyDescent="0.2">
      <c r="A39" s="214" t="s">
        <v>307</v>
      </c>
      <c r="B39" s="215" t="s">
        <v>134</v>
      </c>
      <c r="C39" s="271">
        <v>123</v>
      </c>
      <c r="D39" s="62">
        <v>737</v>
      </c>
      <c r="E39" s="318">
        <f>C39+D39</f>
        <v>860</v>
      </c>
    </row>
    <row r="40" spans="1:5" s="152" customFormat="1" ht="12" customHeight="1" x14ac:dyDescent="0.2">
      <c r="A40" s="214" t="s">
        <v>308</v>
      </c>
      <c r="B40" s="216" t="s">
        <v>2</v>
      </c>
      <c r="C40" s="114"/>
      <c r="D40" s="266"/>
      <c r="E40" s="313">
        <f>C40+D40</f>
        <v>0</v>
      </c>
    </row>
    <row r="41" spans="1:5" s="220" customFormat="1" ht="12" customHeight="1" thickBot="1" x14ac:dyDescent="0.25">
      <c r="A41" s="213" t="s">
        <v>309</v>
      </c>
      <c r="B41" s="65" t="s">
        <v>310</v>
      </c>
      <c r="C41" s="51">
        <v>135885</v>
      </c>
      <c r="D41" s="299">
        <v>1555</v>
      </c>
      <c r="E41" s="324">
        <f>C41+D41</f>
        <v>137440</v>
      </c>
    </row>
    <row r="42" spans="1:5" s="220" customFormat="1" ht="15" customHeight="1" thickBot="1" x14ac:dyDescent="0.25">
      <c r="A42" s="90" t="s">
        <v>16</v>
      </c>
      <c r="B42" s="91" t="s">
        <v>311</v>
      </c>
      <c r="C42" s="296">
        <f>+C37+C38</f>
        <v>156767</v>
      </c>
      <c r="D42" s="293">
        <f>+D37+D38</f>
        <v>2292</v>
      </c>
      <c r="E42" s="150">
        <f>+E37+E38</f>
        <v>159059</v>
      </c>
    </row>
    <row r="43" spans="1:5" s="220" customFormat="1" ht="15" customHeight="1" x14ac:dyDescent="0.2">
      <c r="A43" s="92"/>
      <c r="B43" s="93"/>
      <c r="C43" s="148"/>
    </row>
    <row r="44" spans="1:5" ht="13.5" thickBot="1" x14ac:dyDescent="0.25">
      <c r="A44" s="94"/>
      <c r="B44" s="95"/>
      <c r="C44" s="149"/>
    </row>
    <row r="45" spans="1:5" s="219" customFormat="1" ht="16.5" customHeight="1" thickBot="1" x14ac:dyDescent="0.25">
      <c r="A45" s="415" t="s">
        <v>40</v>
      </c>
      <c r="B45" s="416"/>
      <c r="C45" s="416"/>
      <c r="D45" s="416"/>
      <c r="E45" s="417"/>
    </row>
    <row r="46" spans="1:5" s="221" customFormat="1" ht="12" customHeight="1" thickBot="1" x14ac:dyDescent="0.25">
      <c r="A46" s="79" t="s">
        <v>7</v>
      </c>
      <c r="B46" s="60" t="s">
        <v>312</v>
      </c>
      <c r="C46" s="113">
        <f>SUM(C47:C51)</f>
        <v>155624</v>
      </c>
      <c r="D46" s="265">
        <f>SUM(D47:D51)</f>
        <v>2292</v>
      </c>
      <c r="E46" s="147">
        <f>SUM(E47:E51)</f>
        <v>157916</v>
      </c>
    </row>
    <row r="47" spans="1:5" ht="12" customHeight="1" x14ac:dyDescent="0.2">
      <c r="A47" s="213" t="s">
        <v>63</v>
      </c>
      <c r="B47" s="7" t="s">
        <v>36</v>
      </c>
      <c r="C47" s="271">
        <v>102261</v>
      </c>
      <c r="D47" s="62">
        <v>1360</v>
      </c>
      <c r="E47" s="318">
        <f>C47+D47</f>
        <v>103621</v>
      </c>
    </row>
    <row r="48" spans="1:5" ht="12" customHeight="1" x14ac:dyDescent="0.2">
      <c r="A48" s="213" t="s">
        <v>64</v>
      </c>
      <c r="B48" s="6" t="s">
        <v>108</v>
      </c>
      <c r="C48" s="50">
        <v>22708</v>
      </c>
      <c r="D48" s="63">
        <v>195</v>
      </c>
      <c r="E48" s="314">
        <f>C48+D48</f>
        <v>22903</v>
      </c>
    </row>
    <row r="49" spans="1:5" ht="12" customHeight="1" x14ac:dyDescent="0.2">
      <c r="A49" s="213" t="s">
        <v>65</v>
      </c>
      <c r="B49" s="6" t="s">
        <v>82</v>
      </c>
      <c r="C49" s="50">
        <v>30655</v>
      </c>
      <c r="D49" s="63">
        <v>737</v>
      </c>
      <c r="E49" s="314">
        <f>C49+D49</f>
        <v>31392</v>
      </c>
    </row>
    <row r="50" spans="1:5" ht="12" customHeight="1" x14ac:dyDescent="0.2">
      <c r="A50" s="213" t="s">
        <v>66</v>
      </c>
      <c r="B50" s="6" t="s">
        <v>109</v>
      </c>
      <c r="C50" s="50"/>
      <c r="D50" s="63"/>
      <c r="E50" s="314">
        <f>C50+D50</f>
        <v>0</v>
      </c>
    </row>
    <row r="51" spans="1:5" ht="12" customHeight="1" thickBot="1" x14ac:dyDescent="0.25">
      <c r="A51" s="213" t="s">
        <v>83</v>
      </c>
      <c r="B51" s="6" t="s">
        <v>110</v>
      </c>
      <c r="C51" s="50"/>
      <c r="D51" s="63"/>
      <c r="E51" s="314">
        <f>C51+D51</f>
        <v>0</v>
      </c>
    </row>
    <row r="52" spans="1:5" ht="12" customHeight="1" thickBot="1" x14ac:dyDescent="0.25">
      <c r="A52" s="79" t="s">
        <v>8</v>
      </c>
      <c r="B52" s="60" t="s">
        <v>313</v>
      </c>
      <c r="C52" s="113">
        <f>SUM(C53:C55)</f>
        <v>1143</v>
      </c>
      <c r="D52" s="265">
        <f>SUM(D53:D55)</f>
        <v>0</v>
      </c>
      <c r="E52" s="147">
        <f>SUM(E53:E55)</f>
        <v>1143</v>
      </c>
    </row>
    <row r="53" spans="1:5" s="221" customFormat="1" ht="12" customHeight="1" x14ac:dyDescent="0.2">
      <c r="A53" s="213" t="s">
        <v>69</v>
      </c>
      <c r="B53" s="7" t="s">
        <v>127</v>
      </c>
      <c r="C53" s="271">
        <v>1143</v>
      </c>
      <c r="D53" s="62"/>
      <c r="E53" s="318">
        <f>C53+D53</f>
        <v>1143</v>
      </c>
    </row>
    <row r="54" spans="1:5" ht="12" customHeight="1" x14ac:dyDescent="0.2">
      <c r="A54" s="213" t="s">
        <v>70</v>
      </c>
      <c r="B54" s="6" t="s">
        <v>112</v>
      </c>
      <c r="C54" s="50"/>
      <c r="D54" s="63"/>
      <c r="E54" s="314">
        <f>C54+D54</f>
        <v>0</v>
      </c>
    </row>
    <row r="55" spans="1:5" ht="12" customHeight="1" x14ac:dyDescent="0.2">
      <c r="A55" s="213" t="s">
        <v>71</v>
      </c>
      <c r="B55" s="6" t="s">
        <v>41</v>
      </c>
      <c r="C55" s="50"/>
      <c r="D55" s="63"/>
      <c r="E55" s="314">
        <f>C55+D55</f>
        <v>0</v>
      </c>
    </row>
    <row r="56" spans="1:5" ht="12" customHeight="1" thickBot="1" x14ac:dyDescent="0.25">
      <c r="A56" s="213" t="s">
        <v>72</v>
      </c>
      <c r="B56" s="6" t="s">
        <v>403</v>
      </c>
      <c r="C56" s="50"/>
      <c r="D56" s="63"/>
      <c r="E56" s="314">
        <f>C56+D56</f>
        <v>0</v>
      </c>
    </row>
    <row r="57" spans="1:5" ht="12" customHeight="1" thickBot="1" x14ac:dyDescent="0.25">
      <c r="A57" s="79" t="s">
        <v>9</v>
      </c>
      <c r="B57" s="60" t="s">
        <v>4</v>
      </c>
      <c r="C57" s="295"/>
      <c r="D57" s="297"/>
      <c r="E57" s="147">
        <f>C57+D57</f>
        <v>0</v>
      </c>
    </row>
    <row r="58" spans="1:5" ht="15" customHeight="1" thickBot="1" x14ac:dyDescent="0.25">
      <c r="A58" s="79" t="s">
        <v>10</v>
      </c>
      <c r="B58" s="96" t="s">
        <v>407</v>
      </c>
      <c r="C58" s="296">
        <f>+C46+C52+C57</f>
        <v>156767</v>
      </c>
      <c r="D58" s="293">
        <f>+D46+D52+D57</f>
        <v>2292</v>
      </c>
      <c r="E58" s="150">
        <f>+E46+E52+E57</f>
        <v>159059</v>
      </c>
    </row>
    <row r="59" spans="1:5" ht="13.5" thickBot="1" x14ac:dyDescent="0.25">
      <c r="C59" s="151"/>
      <c r="D59" s="151"/>
      <c r="E59" s="151"/>
    </row>
    <row r="60" spans="1:5" ht="15" customHeight="1" thickBot="1" x14ac:dyDescent="0.25">
      <c r="A60" s="99" t="s">
        <v>398</v>
      </c>
      <c r="B60" s="100"/>
      <c r="C60" s="291">
        <v>3</v>
      </c>
      <c r="D60" s="291"/>
      <c r="E60" s="306">
        <f>C60+D60</f>
        <v>3</v>
      </c>
    </row>
    <row r="61" spans="1:5" ht="14.25" customHeight="1" thickBot="1" x14ac:dyDescent="0.25">
      <c r="A61" s="99" t="s">
        <v>123</v>
      </c>
      <c r="B61" s="100"/>
      <c r="C61" s="291"/>
      <c r="D61" s="291"/>
      <c r="E61" s="306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tabSelected="1" zoomScale="145" zoomScaleNormal="145" workbookViewId="0">
      <selection activeCell="J12" sqref="J12"/>
    </sheetView>
  </sheetViews>
  <sheetFormatPr defaultRowHeight="12.75" x14ac:dyDescent="0.2"/>
  <cols>
    <col min="1" max="1" width="13.83203125" style="97" customWidth="1"/>
    <col min="2" max="2" width="54.5" style="98" customWidth="1"/>
    <col min="3" max="5" width="15.83203125" style="98" customWidth="1"/>
    <col min="6" max="16384" width="9.33203125" style="98"/>
  </cols>
  <sheetData>
    <row r="1" spans="1:5" s="84" customFormat="1" ht="16.5" thickBot="1" x14ac:dyDescent="0.25">
      <c r="A1" s="83"/>
      <c r="B1" s="85"/>
      <c r="C1" s="1"/>
      <c r="D1" s="1"/>
      <c r="E1" s="283" t="s">
        <v>473</v>
      </c>
    </row>
    <row r="2" spans="1:5" s="217" customFormat="1" ht="25.5" customHeight="1" thickBot="1" x14ac:dyDescent="0.25">
      <c r="A2" s="76" t="s">
        <v>435</v>
      </c>
      <c r="B2" s="419" t="s">
        <v>482</v>
      </c>
      <c r="C2" s="420"/>
      <c r="D2" s="421"/>
      <c r="E2" s="294" t="s">
        <v>43</v>
      </c>
    </row>
    <row r="3" spans="1:5" s="217" customFormat="1" ht="24.75" thickBot="1" x14ac:dyDescent="0.25">
      <c r="A3" s="76" t="s">
        <v>121</v>
      </c>
      <c r="B3" s="419" t="s">
        <v>295</v>
      </c>
      <c r="C3" s="420"/>
      <c r="D3" s="421"/>
      <c r="E3" s="294" t="s">
        <v>38</v>
      </c>
    </row>
    <row r="4" spans="1:5" s="218" customFormat="1" ht="15.95" customHeight="1" thickBot="1" x14ac:dyDescent="0.3">
      <c r="A4" s="86"/>
      <c r="B4" s="86"/>
      <c r="C4" s="87"/>
      <c r="D4" s="53"/>
      <c r="E4" s="330" t="str">
        <f>'4.sz.mell.'!G2</f>
        <v>ezer forintban!</v>
      </c>
    </row>
    <row r="5" spans="1:5" ht="24.75" thickBot="1" x14ac:dyDescent="0.25">
      <c r="A5" s="173" t="s">
        <v>122</v>
      </c>
      <c r="B5" s="88" t="s">
        <v>477</v>
      </c>
      <c r="C5" s="320" t="s">
        <v>410</v>
      </c>
      <c r="D5" s="320" t="s">
        <v>468</v>
      </c>
      <c r="E5" s="321" t="str">
        <f>+CONCATENATE(LEFT(ÖSSZEFÜGGÉSEK!A7,4),"……….",CHAR(10),"Módosítás utáni")</f>
        <v>……….
Módosítás utáni</v>
      </c>
    </row>
    <row r="6" spans="1:5" s="219" customFormat="1" ht="12.95" customHeight="1" thickBot="1" x14ac:dyDescent="0.25">
      <c r="A6" s="77" t="s">
        <v>377</v>
      </c>
      <c r="B6" s="78" t="s">
        <v>378</v>
      </c>
      <c r="C6" s="78" t="s">
        <v>379</v>
      </c>
      <c r="D6" s="287" t="s">
        <v>381</v>
      </c>
      <c r="E6" s="331" t="s">
        <v>475</v>
      </c>
    </row>
    <row r="7" spans="1:5" s="219" customFormat="1" ht="15.95" customHeight="1" thickBot="1" x14ac:dyDescent="0.25">
      <c r="A7" s="415" t="s">
        <v>39</v>
      </c>
      <c r="B7" s="416"/>
      <c r="C7" s="416"/>
      <c r="D7" s="416"/>
      <c r="E7" s="417"/>
    </row>
    <row r="8" spans="1:5" s="152" customFormat="1" ht="12" customHeight="1" thickBot="1" x14ac:dyDescent="0.25">
      <c r="A8" s="77" t="s">
        <v>7</v>
      </c>
      <c r="B8" s="89" t="s">
        <v>399</v>
      </c>
      <c r="C8" s="113">
        <f>SUM(C9:C19)</f>
        <v>371</v>
      </c>
      <c r="D8" s="265">
        <f>SUM(D9:D19)</f>
        <v>0</v>
      </c>
      <c r="E8" s="147">
        <f>SUM(E9:E19)</f>
        <v>371</v>
      </c>
    </row>
    <row r="9" spans="1:5" s="152" customFormat="1" ht="12" customHeight="1" x14ac:dyDescent="0.2">
      <c r="A9" s="212" t="s">
        <v>63</v>
      </c>
      <c r="B9" s="8" t="s">
        <v>170</v>
      </c>
      <c r="C9" s="272">
        <v>10</v>
      </c>
      <c r="D9" s="365"/>
      <c r="E9" s="322">
        <f>C9+D9</f>
        <v>10</v>
      </c>
    </row>
    <row r="10" spans="1:5" s="152" customFormat="1" ht="12" customHeight="1" x14ac:dyDescent="0.2">
      <c r="A10" s="213" t="s">
        <v>64</v>
      </c>
      <c r="B10" s="6" t="s">
        <v>171</v>
      </c>
      <c r="C10" s="110">
        <v>350</v>
      </c>
      <c r="D10" s="263"/>
      <c r="E10" s="316">
        <f t="shared" ref="E10:E25" si="0">C10+D10</f>
        <v>350</v>
      </c>
    </row>
    <row r="11" spans="1:5" s="152" customFormat="1" ht="12" customHeight="1" x14ac:dyDescent="0.2">
      <c r="A11" s="213" t="s">
        <v>65</v>
      </c>
      <c r="B11" s="6" t="s">
        <v>172</v>
      </c>
      <c r="C11" s="110"/>
      <c r="D11" s="263"/>
      <c r="E11" s="316">
        <f t="shared" si="0"/>
        <v>0</v>
      </c>
    </row>
    <row r="12" spans="1:5" s="152" customFormat="1" ht="12" customHeight="1" x14ac:dyDescent="0.2">
      <c r="A12" s="213" t="s">
        <v>66</v>
      </c>
      <c r="B12" s="6" t="s">
        <v>173</v>
      </c>
      <c r="C12" s="110"/>
      <c r="D12" s="263"/>
      <c r="E12" s="316">
        <f t="shared" si="0"/>
        <v>0</v>
      </c>
    </row>
    <row r="13" spans="1:5" s="152" customFormat="1" ht="12" customHeight="1" x14ac:dyDescent="0.2">
      <c r="A13" s="213" t="s">
        <v>83</v>
      </c>
      <c r="B13" s="6" t="s">
        <v>174</v>
      </c>
      <c r="C13" s="110"/>
      <c r="D13" s="263"/>
      <c r="E13" s="316">
        <f t="shared" si="0"/>
        <v>0</v>
      </c>
    </row>
    <row r="14" spans="1:5" s="152" customFormat="1" ht="12" customHeight="1" x14ac:dyDescent="0.2">
      <c r="A14" s="213" t="s">
        <v>67</v>
      </c>
      <c r="B14" s="6" t="s">
        <v>296</v>
      </c>
      <c r="C14" s="110"/>
      <c r="D14" s="263"/>
      <c r="E14" s="316">
        <f t="shared" si="0"/>
        <v>0</v>
      </c>
    </row>
    <row r="15" spans="1:5" s="152" customFormat="1" ht="12" customHeight="1" x14ac:dyDescent="0.2">
      <c r="A15" s="213" t="s">
        <v>68</v>
      </c>
      <c r="B15" s="5" t="s">
        <v>297</v>
      </c>
      <c r="C15" s="110"/>
      <c r="D15" s="263"/>
      <c r="E15" s="316">
        <f t="shared" si="0"/>
        <v>0</v>
      </c>
    </row>
    <row r="16" spans="1:5" s="152" customFormat="1" ht="12" customHeight="1" x14ac:dyDescent="0.2">
      <c r="A16" s="213" t="s">
        <v>75</v>
      </c>
      <c r="B16" s="6" t="s">
        <v>177</v>
      </c>
      <c r="C16" s="270">
        <v>1</v>
      </c>
      <c r="D16" s="298"/>
      <c r="E16" s="317">
        <f t="shared" si="0"/>
        <v>1</v>
      </c>
    </row>
    <row r="17" spans="1:5" s="220" customFormat="1" ht="12" customHeight="1" x14ac:dyDescent="0.2">
      <c r="A17" s="213" t="s">
        <v>76</v>
      </c>
      <c r="B17" s="6" t="s">
        <v>178</v>
      </c>
      <c r="C17" s="110"/>
      <c r="D17" s="263"/>
      <c r="E17" s="316">
        <f t="shared" si="0"/>
        <v>0</v>
      </c>
    </row>
    <row r="18" spans="1:5" s="220" customFormat="1" ht="12" customHeight="1" x14ac:dyDescent="0.2">
      <c r="A18" s="213" t="s">
        <v>77</v>
      </c>
      <c r="B18" s="6" t="s">
        <v>326</v>
      </c>
      <c r="C18" s="112"/>
      <c r="D18" s="264"/>
      <c r="E18" s="323">
        <f t="shared" si="0"/>
        <v>0</v>
      </c>
    </row>
    <row r="19" spans="1:5" s="220" customFormat="1" ht="12" customHeight="1" thickBot="1" x14ac:dyDescent="0.25">
      <c r="A19" s="213" t="s">
        <v>78</v>
      </c>
      <c r="B19" s="5" t="s">
        <v>179</v>
      </c>
      <c r="C19" s="112">
        <v>10</v>
      </c>
      <c r="D19" s="264"/>
      <c r="E19" s="323">
        <f t="shared" si="0"/>
        <v>10</v>
      </c>
    </row>
    <row r="20" spans="1:5" s="152" customFormat="1" ht="12" customHeight="1" thickBot="1" x14ac:dyDescent="0.25">
      <c r="A20" s="77" t="s">
        <v>8</v>
      </c>
      <c r="B20" s="89" t="s">
        <v>298</v>
      </c>
      <c r="C20" s="113">
        <f>SUM(C21:C23)</f>
        <v>0</v>
      </c>
      <c r="D20" s="265">
        <f>SUM(D21:D23)</f>
        <v>0</v>
      </c>
      <c r="E20" s="147">
        <f>SUM(E21:E23)</f>
        <v>0</v>
      </c>
    </row>
    <row r="21" spans="1:5" s="220" customFormat="1" ht="12" customHeight="1" x14ac:dyDescent="0.2">
      <c r="A21" s="213" t="s">
        <v>69</v>
      </c>
      <c r="B21" s="7" t="s">
        <v>152</v>
      </c>
      <c r="C21" s="110"/>
      <c r="D21" s="263"/>
      <c r="E21" s="316">
        <f t="shared" si="0"/>
        <v>0</v>
      </c>
    </row>
    <row r="22" spans="1:5" s="220" customFormat="1" ht="12" customHeight="1" x14ac:dyDescent="0.2">
      <c r="A22" s="213" t="s">
        <v>70</v>
      </c>
      <c r="B22" s="6" t="s">
        <v>299</v>
      </c>
      <c r="C22" s="110"/>
      <c r="D22" s="263"/>
      <c r="E22" s="316">
        <f t="shared" si="0"/>
        <v>0</v>
      </c>
    </row>
    <row r="23" spans="1:5" s="220" customFormat="1" ht="12" customHeight="1" x14ac:dyDescent="0.2">
      <c r="A23" s="213" t="s">
        <v>71</v>
      </c>
      <c r="B23" s="6" t="s">
        <v>300</v>
      </c>
      <c r="C23" s="110"/>
      <c r="D23" s="263"/>
      <c r="E23" s="316">
        <f t="shared" si="0"/>
        <v>0</v>
      </c>
    </row>
    <row r="24" spans="1:5" s="220" customFormat="1" ht="12" customHeight="1" thickBot="1" x14ac:dyDescent="0.25">
      <c r="A24" s="213" t="s">
        <v>72</v>
      </c>
      <c r="B24" s="6" t="s">
        <v>404</v>
      </c>
      <c r="C24" s="110"/>
      <c r="D24" s="263"/>
      <c r="E24" s="316">
        <f t="shared" si="0"/>
        <v>0</v>
      </c>
    </row>
    <row r="25" spans="1:5" s="220" customFormat="1" ht="12" customHeight="1" thickBot="1" x14ac:dyDescent="0.25">
      <c r="A25" s="79" t="s">
        <v>9</v>
      </c>
      <c r="B25" s="60" t="s">
        <v>99</v>
      </c>
      <c r="C25" s="295"/>
      <c r="D25" s="297"/>
      <c r="E25" s="147">
        <f t="shared" si="0"/>
        <v>0</v>
      </c>
    </row>
    <row r="26" spans="1:5" s="220" customFormat="1" ht="12" customHeight="1" thickBot="1" x14ac:dyDescent="0.25">
      <c r="A26" s="79" t="s">
        <v>10</v>
      </c>
      <c r="B26" s="60" t="s">
        <v>301</v>
      </c>
      <c r="C26" s="113">
        <f>+C27+C28</f>
        <v>0</v>
      </c>
      <c r="D26" s="265">
        <f>+D27+D28</f>
        <v>0</v>
      </c>
      <c r="E26" s="147">
        <f>+E27+E28+E29</f>
        <v>0</v>
      </c>
    </row>
    <row r="27" spans="1:5" s="220" customFormat="1" ht="12" customHeight="1" x14ac:dyDescent="0.2">
      <c r="A27" s="214" t="s">
        <v>161</v>
      </c>
      <c r="B27" s="215" t="s">
        <v>299</v>
      </c>
      <c r="C27" s="271"/>
      <c r="D27" s="62"/>
      <c r="E27" s="318">
        <f>C27+D27</f>
        <v>0</v>
      </c>
    </row>
    <row r="28" spans="1:5" s="220" customFormat="1" ht="12" customHeight="1" x14ac:dyDescent="0.2">
      <c r="A28" s="214" t="s">
        <v>162</v>
      </c>
      <c r="B28" s="216" t="s">
        <v>302</v>
      </c>
      <c r="C28" s="114"/>
      <c r="D28" s="266"/>
      <c r="E28" s="316">
        <f>C28+D28</f>
        <v>0</v>
      </c>
    </row>
    <row r="29" spans="1:5" s="220" customFormat="1" ht="12" customHeight="1" thickBot="1" x14ac:dyDescent="0.25">
      <c r="A29" s="213" t="s">
        <v>163</v>
      </c>
      <c r="B29" s="65" t="s">
        <v>405</v>
      </c>
      <c r="C29" s="51"/>
      <c r="D29" s="326"/>
      <c r="E29" s="323">
        <f>C29+D29</f>
        <v>0</v>
      </c>
    </row>
    <row r="30" spans="1:5" s="220" customFormat="1" ht="12" customHeight="1" thickBot="1" x14ac:dyDescent="0.25">
      <c r="A30" s="79" t="s">
        <v>11</v>
      </c>
      <c r="B30" s="60" t="s">
        <v>303</v>
      </c>
      <c r="C30" s="113">
        <f>+C31+C32+C33</f>
        <v>0</v>
      </c>
      <c r="D30" s="265">
        <f>+D31+D32+D33</f>
        <v>0</v>
      </c>
      <c r="E30" s="327">
        <f>C30+D30</f>
        <v>0</v>
      </c>
    </row>
    <row r="31" spans="1:5" s="220" customFormat="1" ht="12" customHeight="1" x14ac:dyDescent="0.2">
      <c r="A31" s="214" t="s">
        <v>56</v>
      </c>
      <c r="B31" s="215" t="s">
        <v>184</v>
      </c>
      <c r="C31" s="271"/>
      <c r="D31" s="62"/>
      <c r="E31" s="328">
        <f>+E32+E33+E34</f>
        <v>0</v>
      </c>
    </row>
    <row r="32" spans="1:5" s="220" customFormat="1" ht="12" customHeight="1" x14ac:dyDescent="0.2">
      <c r="A32" s="214" t="s">
        <v>57</v>
      </c>
      <c r="B32" s="216" t="s">
        <v>185</v>
      </c>
      <c r="C32" s="114"/>
      <c r="D32" s="266"/>
      <c r="E32" s="318">
        <f>C32+D32</f>
        <v>0</v>
      </c>
    </row>
    <row r="33" spans="1:5" s="220" customFormat="1" ht="12" customHeight="1" thickBot="1" x14ac:dyDescent="0.25">
      <c r="A33" s="213" t="s">
        <v>58</v>
      </c>
      <c r="B33" s="65" t="s">
        <v>186</v>
      </c>
      <c r="C33" s="51"/>
      <c r="D33" s="299"/>
      <c r="E33" s="313">
        <f>C33+D33</f>
        <v>0</v>
      </c>
    </row>
    <row r="34" spans="1:5" s="152" customFormat="1" ht="12" customHeight="1" thickBot="1" x14ac:dyDescent="0.25">
      <c r="A34" s="79" t="s">
        <v>12</v>
      </c>
      <c r="B34" s="60" t="s">
        <v>272</v>
      </c>
      <c r="C34" s="295"/>
      <c r="D34" s="297"/>
      <c r="E34" s="329">
        <f>C34+D34</f>
        <v>0</v>
      </c>
    </row>
    <row r="35" spans="1:5" s="152" customFormat="1" ht="12" customHeight="1" thickBot="1" x14ac:dyDescent="0.25">
      <c r="A35" s="79" t="s">
        <v>13</v>
      </c>
      <c r="B35" s="60" t="s">
        <v>304</v>
      </c>
      <c r="C35" s="295"/>
      <c r="D35" s="297"/>
      <c r="E35" s="147">
        <f>C35+D35</f>
        <v>0</v>
      </c>
    </row>
    <row r="36" spans="1:5" s="152" customFormat="1" ht="12" customHeight="1" thickBot="1" x14ac:dyDescent="0.25">
      <c r="A36" s="77" t="s">
        <v>14</v>
      </c>
      <c r="B36" s="60" t="s">
        <v>406</v>
      </c>
      <c r="C36" s="113">
        <f>+C8+C20+C25+C26+C30+C34+C35</f>
        <v>371</v>
      </c>
      <c r="D36" s="265">
        <f>+D8+D20+D25+D26+D30+D34+D35</f>
        <v>0</v>
      </c>
      <c r="E36" s="147">
        <f>C36+D36</f>
        <v>371</v>
      </c>
    </row>
    <row r="37" spans="1:5" s="152" customFormat="1" ht="12" customHeight="1" thickBot="1" x14ac:dyDescent="0.25">
      <c r="A37" s="90" t="s">
        <v>15</v>
      </c>
      <c r="B37" s="60" t="s">
        <v>306</v>
      </c>
      <c r="C37" s="113">
        <f>+C38+C39+C40</f>
        <v>15583</v>
      </c>
      <c r="D37" s="113">
        <f t="shared" ref="D37:E37" si="1">+D38+D39+D40</f>
        <v>0</v>
      </c>
      <c r="E37" s="113">
        <f t="shared" si="1"/>
        <v>15583</v>
      </c>
    </row>
    <row r="38" spans="1:5" s="152" customFormat="1" ht="12" customHeight="1" x14ac:dyDescent="0.2">
      <c r="A38" s="214" t="s">
        <v>307</v>
      </c>
      <c r="B38" s="215" t="s">
        <v>134</v>
      </c>
      <c r="C38" s="271">
        <v>34</v>
      </c>
      <c r="D38" s="62">
        <v>0</v>
      </c>
      <c r="E38" s="387">
        <f>C38+D38</f>
        <v>34</v>
      </c>
    </row>
    <row r="39" spans="1:5" s="152" customFormat="1" ht="12" customHeight="1" x14ac:dyDescent="0.2">
      <c r="A39" s="214" t="s">
        <v>308</v>
      </c>
      <c r="B39" s="216" t="s">
        <v>2</v>
      </c>
      <c r="C39" s="114"/>
      <c r="D39" s="266"/>
      <c r="E39" s="318"/>
    </row>
    <row r="40" spans="1:5" s="220" customFormat="1" ht="12" customHeight="1" thickBot="1" x14ac:dyDescent="0.25">
      <c r="A40" s="213" t="s">
        <v>309</v>
      </c>
      <c r="B40" s="65" t="s">
        <v>310</v>
      </c>
      <c r="C40" s="51">
        <v>15549</v>
      </c>
      <c r="D40" s="299">
        <v>0</v>
      </c>
      <c r="E40" s="313">
        <f>C40+D40</f>
        <v>15549</v>
      </c>
    </row>
    <row r="41" spans="1:5" s="220" customFormat="1" ht="15" customHeight="1" thickBot="1" x14ac:dyDescent="0.25">
      <c r="A41" s="90" t="s">
        <v>16</v>
      </c>
      <c r="B41" s="91" t="s">
        <v>311</v>
      </c>
      <c r="C41" s="296">
        <f>+C36+C37</f>
        <v>15954</v>
      </c>
      <c r="D41" s="293">
        <f>+D36+D37</f>
        <v>0</v>
      </c>
      <c r="E41" s="329">
        <f>C41+D41</f>
        <v>15954</v>
      </c>
    </row>
    <row r="42" spans="1:5" s="220" customFormat="1" ht="15" customHeight="1" x14ac:dyDescent="0.2">
      <c r="A42" s="92"/>
      <c r="B42" s="93"/>
      <c r="C42" s="148"/>
      <c r="E42" s="325"/>
    </row>
    <row r="43" spans="1:5" ht="13.5" thickBot="1" x14ac:dyDescent="0.25">
      <c r="A43" s="94"/>
      <c r="B43" s="95"/>
      <c r="C43" s="149"/>
    </row>
    <row r="44" spans="1:5" s="219" customFormat="1" ht="16.5" customHeight="1" thickBot="1" x14ac:dyDescent="0.25">
      <c r="A44" s="415" t="s">
        <v>40</v>
      </c>
      <c r="B44" s="416"/>
      <c r="C44" s="416"/>
      <c r="D44" s="416"/>
      <c r="E44" s="417"/>
    </row>
    <row r="45" spans="1:5" s="221" customFormat="1" ht="12" customHeight="1" thickBot="1" x14ac:dyDescent="0.25">
      <c r="A45" s="79" t="s">
        <v>7</v>
      </c>
      <c r="B45" s="60" t="s">
        <v>312</v>
      </c>
      <c r="C45" s="113">
        <f>SUM(C46:C50)</f>
        <v>15573</v>
      </c>
      <c r="D45" s="265">
        <f>SUM(D46:D50)</f>
        <v>0</v>
      </c>
      <c r="E45" s="147">
        <f>SUM(E46:E50)</f>
        <v>15573</v>
      </c>
    </row>
    <row r="46" spans="1:5" ht="12" customHeight="1" x14ac:dyDescent="0.2">
      <c r="A46" s="213" t="s">
        <v>63</v>
      </c>
      <c r="B46" s="7" t="s">
        <v>36</v>
      </c>
      <c r="C46" s="271">
        <v>6148</v>
      </c>
      <c r="D46" s="62">
        <v>0</v>
      </c>
      <c r="E46" s="318">
        <f>C46+D46</f>
        <v>6148</v>
      </c>
    </row>
    <row r="47" spans="1:5" ht="12" customHeight="1" x14ac:dyDescent="0.2">
      <c r="A47" s="213" t="s">
        <v>64</v>
      </c>
      <c r="B47" s="6" t="s">
        <v>108</v>
      </c>
      <c r="C47" s="50">
        <v>1359</v>
      </c>
      <c r="D47" s="63">
        <v>0</v>
      </c>
      <c r="E47" s="314">
        <f>C47+D47</f>
        <v>1359</v>
      </c>
    </row>
    <row r="48" spans="1:5" ht="12" customHeight="1" x14ac:dyDescent="0.2">
      <c r="A48" s="213" t="s">
        <v>65</v>
      </c>
      <c r="B48" s="6" t="s">
        <v>82</v>
      </c>
      <c r="C48" s="50">
        <v>8066</v>
      </c>
      <c r="D48" s="63">
        <v>0</v>
      </c>
      <c r="E48" s="314">
        <f>C48+D48</f>
        <v>8066</v>
      </c>
    </row>
    <row r="49" spans="1:5" ht="12" customHeight="1" x14ac:dyDescent="0.2">
      <c r="A49" s="213" t="s">
        <v>66</v>
      </c>
      <c r="B49" s="6" t="s">
        <v>109</v>
      </c>
      <c r="C49" s="50"/>
      <c r="D49" s="63"/>
      <c r="E49" s="314">
        <f>C49+D49</f>
        <v>0</v>
      </c>
    </row>
    <row r="50" spans="1:5" ht="12" customHeight="1" thickBot="1" x14ac:dyDescent="0.25">
      <c r="A50" s="213" t="s">
        <v>83</v>
      </c>
      <c r="B50" s="6" t="s">
        <v>110</v>
      </c>
      <c r="C50" s="50"/>
      <c r="D50" s="63"/>
      <c r="E50" s="314">
        <f>C50+D50</f>
        <v>0</v>
      </c>
    </row>
    <row r="51" spans="1:5" ht="12" customHeight="1" thickBot="1" x14ac:dyDescent="0.25">
      <c r="A51" s="79" t="s">
        <v>8</v>
      </c>
      <c r="B51" s="60" t="s">
        <v>313</v>
      </c>
      <c r="C51" s="113">
        <f>SUM(C52:C54)</f>
        <v>381</v>
      </c>
      <c r="D51" s="265">
        <f>SUM(D52:D54)</f>
        <v>0</v>
      </c>
      <c r="E51" s="147">
        <f>SUM(E52:E54)</f>
        <v>381</v>
      </c>
    </row>
    <row r="52" spans="1:5" s="221" customFormat="1" ht="12" customHeight="1" x14ac:dyDescent="0.2">
      <c r="A52" s="213" t="s">
        <v>69</v>
      </c>
      <c r="B52" s="7" t="s">
        <v>127</v>
      </c>
      <c r="C52" s="271">
        <v>381</v>
      </c>
      <c r="D52" s="62"/>
      <c r="E52" s="318">
        <f>C52+D52</f>
        <v>381</v>
      </c>
    </row>
    <row r="53" spans="1:5" ht="12" customHeight="1" x14ac:dyDescent="0.2">
      <c r="A53" s="213" t="s">
        <v>70</v>
      </c>
      <c r="B53" s="6" t="s">
        <v>112</v>
      </c>
      <c r="C53" s="50"/>
      <c r="D53" s="63"/>
      <c r="E53" s="314">
        <f>C53+D53</f>
        <v>0</v>
      </c>
    </row>
    <row r="54" spans="1:5" ht="12" customHeight="1" x14ac:dyDescent="0.2">
      <c r="A54" s="213" t="s">
        <v>71</v>
      </c>
      <c r="B54" s="6" t="s">
        <v>41</v>
      </c>
      <c r="C54" s="50"/>
      <c r="D54" s="63"/>
      <c r="E54" s="314">
        <f>C54+D54</f>
        <v>0</v>
      </c>
    </row>
    <row r="55" spans="1:5" ht="12" customHeight="1" thickBot="1" x14ac:dyDescent="0.25">
      <c r="A55" s="213" t="s">
        <v>72</v>
      </c>
      <c r="B55" s="6" t="s">
        <v>403</v>
      </c>
      <c r="C55" s="50"/>
      <c r="D55" s="63"/>
      <c r="E55" s="314">
        <f>C55+D55</f>
        <v>0</v>
      </c>
    </row>
    <row r="56" spans="1:5" ht="15" customHeight="1" thickBot="1" x14ac:dyDescent="0.25">
      <c r="A56" s="79" t="s">
        <v>9</v>
      </c>
      <c r="B56" s="60" t="s">
        <v>4</v>
      </c>
      <c r="C56" s="295"/>
      <c r="D56" s="297"/>
      <c r="E56" s="147">
        <f>C56+D56</f>
        <v>0</v>
      </c>
    </row>
    <row r="57" spans="1:5" ht="13.5" thickBot="1" x14ac:dyDescent="0.25">
      <c r="A57" s="79" t="s">
        <v>10</v>
      </c>
      <c r="B57" s="96" t="s">
        <v>407</v>
      </c>
      <c r="C57" s="296">
        <f>+C45+C51+C56</f>
        <v>15954</v>
      </c>
      <c r="D57" s="293">
        <f>+D45+D51+D56</f>
        <v>0</v>
      </c>
      <c r="E57" s="150">
        <f>+E45+E51+E56</f>
        <v>15954</v>
      </c>
    </row>
    <row r="58" spans="1:5" ht="15" customHeight="1" thickBot="1" x14ac:dyDescent="0.25">
      <c r="C58" s="151"/>
      <c r="E58" s="151"/>
    </row>
    <row r="59" spans="1:5" ht="14.25" customHeight="1" thickBot="1" x14ac:dyDescent="0.25">
      <c r="A59" s="99" t="s">
        <v>398</v>
      </c>
      <c r="B59" s="100"/>
      <c r="C59" s="291">
        <v>2</v>
      </c>
      <c r="D59" s="291"/>
      <c r="E59" s="306">
        <f>C59+D59</f>
        <v>2</v>
      </c>
    </row>
    <row r="60" spans="1:5" ht="13.5" thickBot="1" x14ac:dyDescent="0.25">
      <c r="A60" s="99" t="s">
        <v>123</v>
      </c>
      <c r="B60" s="100"/>
      <c r="C60" s="291"/>
      <c r="D60" s="291"/>
      <c r="E60" s="30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4" sqref="V34"/>
    </sheetView>
  </sheetViews>
  <sheetFormatPr defaultRowHeight="12.75" x14ac:dyDescent="0.2"/>
  <sheetData/>
  <phoneticPr fontId="2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  <pageSetUpPr fitToPage="1"/>
  </sheetPr>
  <dimension ref="A1:I161"/>
  <sheetViews>
    <sheetView zoomScale="130" zoomScaleNormal="130" zoomScaleSheetLayoutView="100" workbookViewId="0">
      <selection activeCell="H12" sqref="H12"/>
    </sheetView>
  </sheetViews>
  <sheetFormatPr defaultRowHeight="15.75" x14ac:dyDescent="0.25"/>
  <cols>
    <col min="1" max="1" width="9.5" style="154" customWidth="1"/>
    <col min="2" max="2" width="59.6640625" style="154" customWidth="1"/>
    <col min="3" max="3" width="21.6640625" style="155" customWidth="1"/>
    <col min="4" max="5" width="17.33203125" style="177" customWidth="1"/>
    <col min="6" max="16384" width="9.33203125" style="177"/>
  </cols>
  <sheetData>
    <row r="1" spans="1:5" ht="15.95" customHeight="1" x14ac:dyDescent="0.25">
      <c r="A1" s="395" t="s">
        <v>5</v>
      </c>
      <c r="B1" s="395"/>
      <c r="C1" s="395"/>
      <c r="D1" s="395"/>
      <c r="E1" s="395"/>
    </row>
    <row r="2" spans="1:5" ht="15.95" customHeight="1" thickBot="1" x14ac:dyDescent="0.3">
      <c r="A2" s="396" t="s">
        <v>86</v>
      </c>
      <c r="B2" s="396"/>
      <c r="C2" s="108"/>
      <c r="E2" s="247" t="s">
        <v>523</v>
      </c>
    </row>
    <row r="3" spans="1:5" x14ac:dyDescent="0.25">
      <c r="A3" s="398" t="s">
        <v>51</v>
      </c>
      <c r="B3" s="400" t="s">
        <v>6</v>
      </c>
      <c r="C3" s="402" t="str">
        <f>+CONCATENATE(LEFT(ÖSSZEFÜGGÉSEK!A6,4),". évi")</f>
        <v>2017. évi</v>
      </c>
      <c r="D3" s="403"/>
      <c r="E3" s="404"/>
    </row>
    <row r="4" spans="1:5" ht="28.5" thickBot="1" x14ac:dyDescent="0.3">
      <c r="A4" s="399"/>
      <c r="B4" s="401"/>
      <c r="C4" s="248" t="s">
        <v>481</v>
      </c>
      <c r="D4" s="248" t="s">
        <v>467</v>
      </c>
      <c r="E4" s="249" t="str">
        <f>+CONCATENATE(LEFT(ÖSSZEFÜGGÉSEK!A6,4),"……….",CHAR(10),"Módosítás utáni")</f>
        <v>2017……….
Módosítás utáni</v>
      </c>
    </row>
    <row r="5" spans="1:5" s="178" customFormat="1" ht="12" customHeight="1" thickBot="1" x14ac:dyDescent="0.25">
      <c r="A5" s="174" t="s">
        <v>377</v>
      </c>
      <c r="B5" s="175" t="s">
        <v>378</v>
      </c>
      <c r="C5" s="175" t="s">
        <v>379</v>
      </c>
      <c r="D5" s="175" t="s">
        <v>381</v>
      </c>
      <c r="E5" s="319" t="s">
        <v>475</v>
      </c>
    </row>
    <row r="6" spans="1:5" s="179" customFormat="1" ht="12" customHeight="1" thickBot="1" x14ac:dyDescent="0.25">
      <c r="A6" s="18" t="s">
        <v>7</v>
      </c>
      <c r="B6" s="19" t="s">
        <v>146</v>
      </c>
      <c r="C6" s="166">
        <f>+C7+C8+C9+C10+C11+C12</f>
        <v>366720</v>
      </c>
      <c r="D6" s="252">
        <f>+D7+D8+D9+D10+D11+D12</f>
        <v>5275</v>
      </c>
      <c r="E6" s="102">
        <f>+E7+E8+E9+E10+E11+E12</f>
        <v>371995</v>
      </c>
    </row>
    <row r="7" spans="1:5" s="179" customFormat="1" ht="12" customHeight="1" x14ac:dyDescent="0.2">
      <c r="A7" s="13" t="s">
        <v>63</v>
      </c>
      <c r="B7" s="180" t="s">
        <v>147</v>
      </c>
      <c r="C7" s="168">
        <v>117477</v>
      </c>
      <c r="D7" s="253"/>
      <c r="E7" s="210">
        <f>C7+D7</f>
        <v>117477</v>
      </c>
    </row>
    <row r="8" spans="1:5" s="179" customFormat="1" ht="12" customHeight="1" x14ac:dyDescent="0.2">
      <c r="A8" s="12" t="s">
        <v>64</v>
      </c>
      <c r="B8" s="181" t="s">
        <v>148</v>
      </c>
      <c r="C8" s="167">
        <v>136511</v>
      </c>
      <c r="D8" s="254"/>
      <c r="E8" s="210">
        <f t="shared" ref="E8:E62" si="0">C8+D8</f>
        <v>136511</v>
      </c>
    </row>
    <row r="9" spans="1:5" s="179" customFormat="1" ht="12" customHeight="1" x14ac:dyDescent="0.2">
      <c r="A9" s="12" t="s">
        <v>65</v>
      </c>
      <c r="B9" s="181" t="s">
        <v>149</v>
      </c>
      <c r="C9" s="167">
        <v>105316</v>
      </c>
      <c r="D9" s="254">
        <v>3569</v>
      </c>
      <c r="E9" s="210">
        <f t="shared" si="0"/>
        <v>108885</v>
      </c>
    </row>
    <row r="10" spans="1:5" s="179" customFormat="1" ht="12" customHeight="1" x14ac:dyDescent="0.2">
      <c r="A10" s="12" t="s">
        <v>66</v>
      </c>
      <c r="B10" s="181" t="s">
        <v>150</v>
      </c>
      <c r="C10" s="167">
        <v>7416</v>
      </c>
      <c r="D10" s="254"/>
      <c r="E10" s="210">
        <f t="shared" si="0"/>
        <v>7416</v>
      </c>
    </row>
    <row r="11" spans="1:5" s="179" customFormat="1" ht="12" customHeight="1" thickBot="1" x14ac:dyDescent="0.25">
      <c r="A11" s="12" t="s">
        <v>83</v>
      </c>
      <c r="B11" s="104" t="s">
        <v>322</v>
      </c>
      <c r="C11" s="167"/>
      <c r="D11" s="254">
        <v>1706</v>
      </c>
      <c r="E11" s="210">
        <f t="shared" si="0"/>
        <v>1706</v>
      </c>
    </row>
    <row r="12" spans="1:5" s="179" customFormat="1" ht="12" customHeight="1" thickBot="1" x14ac:dyDescent="0.25">
      <c r="A12" s="14" t="s">
        <v>67</v>
      </c>
      <c r="B12" s="105" t="s">
        <v>323</v>
      </c>
      <c r="C12" s="166"/>
      <c r="D12" s="254"/>
      <c r="E12" s="210">
        <f t="shared" si="0"/>
        <v>0</v>
      </c>
    </row>
    <row r="13" spans="1:5" s="179" customFormat="1" ht="12" customHeight="1" thickBot="1" x14ac:dyDescent="0.25">
      <c r="A13" s="18" t="s">
        <v>8</v>
      </c>
      <c r="B13" s="103" t="s">
        <v>151</v>
      </c>
      <c r="C13" s="166">
        <f>+C14+C15+C16+C17+C18</f>
        <v>106382</v>
      </c>
      <c r="D13" s="252">
        <f>+D14+D15+D16+D17+D18</f>
        <v>12644</v>
      </c>
      <c r="E13" s="102">
        <f>+E14+E15+E16+E17+E18</f>
        <v>119026</v>
      </c>
    </row>
    <row r="14" spans="1:5" s="179" customFormat="1" ht="12" customHeight="1" x14ac:dyDescent="0.2">
      <c r="A14" s="13" t="s">
        <v>69</v>
      </c>
      <c r="B14" s="180" t="s">
        <v>152</v>
      </c>
      <c r="C14" s="168"/>
      <c r="D14" s="253"/>
      <c r="E14" s="210">
        <f t="shared" si="0"/>
        <v>0</v>
      </c>
    </row>
    <row r="15" spans="1:5" s="179" customFormat="1" ht="12" customHeight="1" x14ac:dyDescent="0.2">
      <c r="A15" s="12" t="s">
        <v>70</v>
      </c>
      <c r="B15" s="181" t="s">
        <v>153</v>
      </c>
      <c r="C15" s="167"/>
      <c r="D15" s="254"/>
      <c r="E15" s="210">
        <f t="shared" si="0"/>
        <v>0</v>
      </c>
    </row>
    <row r="16" spans="1:5" s="179" customFormat="1" ht="12" customHeight="1" x14ac:dyDescent="0.2">
      <c r="A16" s="12" t="s">
        <v>71</v>
      </c>
      <c r="B16" s="181" t="s">
        <v>315</v>
      </c>
      <c r="C16" s="167"/>
      <c r="D16" s="254"/>
      <c r="E16" s="210">
        <f t="shared" si="0"/>
        <v>0</v>
      </c>
    </row>
    <row r="17" spans="1:5" s="179" customFormat="1" ht="12" customHeight="1" x14ac:dyDescent="0.2">
      <c r="A17" s="12" t="s">
        <v>72</v>
      </c>
      <c r="B17" s="181" t="s">
        <v>316</v>
      </c>
      <c r="C17" s="167"/>
      <c r="D17" s="254"/>
      <c r="E17" s="210">
        <f t="shared" si="0"/>
        <v>0</v>
      </c>
    </row>
    <row r="18" spans="1:5" s="179" customFormat="1" ht="12" customHeight="1" x14ac:dyDescent="0.2">
      <c r="A18" s="12" t="s">
        <v>73</v>
      </c>
      <c r="B18" s="181" t="s">
        <v>154</v>
      </c>
      <c r="C18" s="360">
        <v>106382</v>
      </c>
      <c r="D18" s="254">
        <v>12644</v>
      </c>
      <c r="E18" s="210">
        <f t="shared" si="0"/>
        <v>119026</v>
      </c>
    </row>
    <row r="19" spans="1:5" s="179" customFormat="1" ht="12" customHeight="1" thickBot="1" x14ac:dyDescent="0.25">
      <c r="A19" s="14" t="s">
        <v>79</v>
      </c>
      <c r="B19" s="105" t="s">
        <v>155</v>
      </c>
      <c r="C19" s="169"/>
      <c r="D19" s="255"/>
      <c r="E19" s="210">
        <f t="shared" si="0"/>
        <v>0</v>
      </c>
    </row>
    <row r="20" spans="1:5" s="179" customFormat="1" ht="12" customHeight="1" thickBot="1" x14ac:dyDescent="0.25">
      <c r="A20" s="18" t="s">
        <v>9</v>
      </c>
      <c r="B20" s="19" t="s">
        <v>156</v>
      </c>
      <c r="C20" s="166">
        <f>+C21+C22+C23+C24+C25</f>
        <v>18000</v>
      </c>
      <c r="D20" s="252">
        <f>+D21+D22+D23+D24+D25</f>
        <v>5500</v>
      </c>
      <c r="E20" s="102">
        <f>+E21+E22+E23+E24+E25</f>
        <v>23500</v>
      </c>
    </row>
    <row r="21" spans="1:5" s="179" customFormat="1" ht="12" customHeight="1" x14ac:dyDescent="0.2">
      <c r="A21" s="13" t="s">
        <v>52</v>
      </c>
      <c r="B21" s="180" t="s">
        <v>157</v>
      </c>
      <c r="C21" s="168"/>
      <c r="D21" s="253"/>
      <c r="E21" s="210">
        <f t="shared" si="0"/>
        <v>0</v>
      </c>
    </row>
    <row r="22" spans="1:5" s="179" customFormat="1" ht="12" customHeight="1" x14ac:dyDescent="0.2">
      <c r="A22" s="12" t="s">
        <v>53</v>
      </c>
      <c r="B22" s="181" t="s">
        <v>158</v>
      </c>
      <c r="C22" s="167"/>
      <c r="D22" s="254"/>
      <c r="E22" s="210">
        <f t="shared" si="0"/>
        <v>0</v>
      </c>
    </row>
    <row r="23" spans="1:5" s="179" customFormat="1" ht="12" customHeight="1" x14ac:dyDescent="0.2">
      <c r="A23" s="12" t="s">
        <v>54</v>
      </c>
      <c r="B23" s="181" t="s">
        <v>317</v>
      </c>
      <c r="C23" s="167"/>
      <c r="D23" s="254"/>
      <c r="E23" s="210">
        <f t="shared" si="0"/>
        <v>0</v>
      </c>
    </row>
    <row r="24" spans="1:5" s="179" customFormat="1" ht="12" customHeight="1" x14ac:dyDescent="0.2">
      <c r="A24" s="12" t="s">
        <v>55</v>
      </c>
      <c r="B24" s="181" t="s">
        <v>318</v>
      </c>
      <c r="C24" s="167"/>
      <c r="D24" s="254"/>
      <c r="E24" s="210">
        <f t="shared" si="0"/>
        <v>0</v>
      </c>
    </row>
    <row r="25" spans="1:5" s="179" customFormat="1" ht="12" customHeight="1" x14ac:dyDescent="0.2">
      <c r="A25" s="12" t="s">
        <v>96</v>
      </c>
      <c r="B25" s="181" t="s">
        <v>159</v>
      </c>
      <c r="C25" s="167">
        <v>18000</v>
      </c>
      <c r="D25" s="254">
        <v>5500</v>
      </c>
      <c r="E25" s="210">
        <f t="shared" si="0"/>
        <v>23500</v>
      </c>
    </row>
    <row r="26" spans="1:5" s="179" customFormat="1" ht="12" customHeight="1" thickBot="1" x14ac:dyDescent="0.25">
      <c r="A26" s="14" t="s">
        <v>97</v>
      </c>
      <c r="B26" s="182" t="s">
        <v>160</v>
      </c>
      <c r="C26" s="169"/>
      <c r="D26" s="255"/>
      <c r="E26" s="210">
        <f t="shared" si="0"/>
        <v>0</v>
      </c>
    </row>
    <row r="27" spans="1:5" s="179" customFormat="1" ht="12" customHeight="1" thickBot="1" x14ac:dyDescent="0.25">
      <c r="A27" s="18" t="s">
        <v>98</v>
      </c>
      <c r="B27" s="19" t="s">
        <v>465</v>
      </c>
      <c r="C27" s="172">
        <f>SUM(C28:C34)</f>
        <v>279210</v>
      </c>
      <c r="D27" s="256">
        <f>+D28+D29+D30+D31+D32+D33+D34</f>
        <v>0</v>
      </c>
      <c r="E27" s="209">
        <f>+E28+E29+E30+E31+E32+E33+E34</f>
        <v>279210</v>
      </c>
    </row>
    <row r="28" spans="1:5" s="179" customFormat="1" ht="12" customHeight="1" x14ac:dyDescent="0.2">
      <c r="A28" s="13" t="s">
        <v>161</v>
      </c>
      <c r="B28" s="180" t="s">
        <v>458</v>
      </c>
      <c r="C28" s="168">
        <v>32000</v>
      </c>
      <c r="D28" s="354"/>
      <c r="E28" s="210">
        <f t="shared" si="0"/>
        <v>32000</v>
      </c>
    </row>
    <row r="29" spans="1:5" s="179" customFormat="1" ht="12" customHeight="1" x14ac:dyDescent="0.2">
      <c r="A29" s="12" t="s">
        <v>162</v>
      </c>
      <c r="B29" s="181" t="s">
        <v>459</v>
      </c>
      <c r="C29" s="167"/>
      <c r="D29" s="254"/>
      <c r="E29" s="210">
        <f t="shared" si="0"/>
        <v>0</v>
      </c>
    </row>
    <row r="30" spans="1:5" s="179" customFormat="1" ht="12" customHeight="1" x14ac:dyDescent="0.2">
      <c r="A30" s="12" t="s">
        <v>163</v>
      </c>
      <c r="B30" s="181" t="s">
        <v>460</v>
      </c>
      <c r="C30" s="167">
        <v>230000</v>
      </c>
      <c r="D30" s="254"/>
      <c r="E30" s="210">
        <f t="shared" si="0"/>
        <v>230000</v>
      </c>
    </row>
    <row r="31" spans="1:5" s="179" customFormat="1" ht="12" customHeight="1" x14ac:dyDescent="0.2">
      <c r="A31" s="12" t="s">
        <v>164</v>
      </c>
      <c r="B31" s="181" t="s">
        <v>461</v>
      </c>
      <c r="C31" s="167">
        <v>500</v>
      </c>
      <c r="D31" s="254"/>
      <c r="E31" s="210">
        <f t="shared" si="0"/>
        <v>500</v>
      </c>
    </row>
    <row r="32" spans="1:5" s="179" customFormat="1" ht="12" customHeight="1" x14ac:dyDescent="0.2">
      <c r="A32" s="12" t="s">
        <v>462</v>
      </c>
      <c r="B32" s="181" t="s">
        <v>165</v>
      </c>
      <c r="C32" s="167">
        <v>16000</v>
      </c>
      <c r="D32" s="254"/>
      <c r="E32" s="210">
        <f t="shared" si="0"/>
        <v>16000</v>
      </c>
    </row>
    <row r="33" spans="1:5" s="179" customFormat="1" ht="12" customHeight="1" x14ac:dyDescent="0.2">
      <c r="A33" s="12" t="s">
        <v>463</v>
      </c>
      <c r="B33" s="181" t="s">
        <v>166</v>
      </c>
      <c r="C33" s="167">
        <v>710</v>
      </c>
      <c r="D33" s="254"/>
      <c r="E33" s="210">
        <f t="shared" si="0"/>
        <v>710</v>
      </c>
    </row>
    <row r="34" spans="1:5" s="179" customFormat="1" ht="12" customHeight="1" thickBot="1" x14ac:dyDescent="0.25">
      <c r="A34" s="14" t="s">
        <v>464</v>
      </c>
      <c r="B34" s="182" t="s">
        <v>167</v>
      </c>
      <c r="C34" s="169"/>
      <c r="D34" s="255"/>
      <c r="E34" s="210">
        <f t="shared" si="0"/>
        <v>0</v>
      </c>
    </row>
    <row r="35" spans="1:5" s="179" customFormat="1" ht="12" customHeight="1" thickBot="1" x14ac:dyDescent="0.25">
      <c r="A35" s="18" t="s">
        <v>11</v>
      </c>
      <c r="B35" s="19" t="s">
        <v>324</v>
      </c>
      <c r="C35" s="166">
        <f>SUM(C36:C46)</f>
        <v>33406</v>
      </c>
      <c r="D35" s="252">
        <f>SUM(D36:D46)</f>
        <v>0</v>
      </c>
      <c r="E35" s="102">
        <f>SUM(E36:E46)</f>
        <v>33406</v>
      </c>
    </row>
    <row r="36" spans="1:5" s="179" customFormat="1" ht="12" customHeight="1" x14ac:dyDescent="0.2">
      <c r="A36" s="13" t="s">
        <v>56</v>
      </c>
      <c r="B36" s="180" t="s">
        <v>170</v>
      </c>
      <c r="C36" s="168">
        <v>60</v>
      </c>
      <c r="D36" s="253"/>
      <c r="E36" s="210">
        <f t="shared" si="0"/>
        <v>60</v>
      </c>
    </row>
    <row r="37" spans="1:5" s="179" customFormat="1" ht="12" customHeight="1" x14ac:dyDescent="0.2">
      <c r="A37" s="12" t="s">
        <v>57</v>
      </c>
      <c r="B37" s="181" t="s">
        <v>171</v>
      </c>
      <c r="C37" s="360">
        <v>24067</v>
      </c>
      <c r="D37" s="254"/>
      <c r="E37" s="210">
        <f t="shared" si="0"/>
        <v>24067</v>
      </c>
    </row>
    <row r="38" spans="1:5" s="179" customFormat="1" ht="12" customHeight="1" x14ac:dyDescent="0.2">
      <c r="A38" s="12" t="s">
        <v>58</v>
      </c>
      <c r="B38" s="181" t="s">
        <v>172</v>
      </c>
      <c r="C38" s="360">
        <v>2710</v>
      </c>
      <c r="D38" s="254"/>
      <c r="E38" s="210">
        <f t="shared" si="0"/>
        <v>2710</v>
      </c>
    </row>
    <row r="39" spans="1:5" s="179" customFormat="1" ht="12" customHeight="1" x14ac:dyDescent="0.2">
      <c r="A39" s="12" t="s">
        <v>100</v>
      </c>
      <c r="B39" s="181" t="s">
        <v>173</v>
      </c>
      <c r="C39" s="360"/>
      <c r="D39" s="254"/>
      <c r="E39" s="210">
        <f t="shared" si="0"/>
        <v>0</v>
      </c>
    </row>
    <row r="40" spans="1:5" s="179" customFormat="1" ht="12" customHeight="1" x14ac:dyDescent="0.2">
      <c r="A40" s="12" t="s">
        <v>101</v>
      </c>
      <c r="B40" s="181" t="s">
        <v>174</v>
      </c>
      <c r="C40" s="360"/>
      <c r="D40" s="254"/>
      <c r="E40" s="210">
        <f t="shared" si="0"/>
        <v>0</v>
      </c>
    </row>
    <row r="41" spans="1:5" s="179" customFormat="1" ht="12" customHeight="1" x14ac:dyDescent="0.2">
      <c r="A41" s="12" t="s">
        <v>102</v>
      </c>
      <c r="B41" s="181" t="s">
        <v>175</v>
      </c>
      <c r="C41" s="360">
        <v>4748</v>
      </c>
      <c r="D41" s="254"/>
      <c r="E41" s="210">
        <f t="shared" si="0"/>
        <v>4748</v>
      </c>
    </row>
    <row r="42" spans="1:5" s="179" customFormat="1" ht="12" customHeight="1" x14ac:dyDescent="0.2">
      <c r="A42" s="12" t="s">
        <v>103</v>
      </c>
      <c r="B42" s="181" t="s">
        <v>176</v>
      </c>
      <c r="C42" s="360">
        <v>1400</v>
      </c>
      <c r="D42" s="254"/>
      <c r="E42" s="210">
        <f t="shared" si="0"/>
        <v>1400</v>
      </c>
    </row>
    <row r="43" spans="1:5" s="179" customFormat="1" ht="12" customHeight="1" x14ac:dyDescent="0.2">
      <c r="A43" s="12" t="s">
        <v>104</v>
      </c>
      <c r="B43" s="181" t="s">
        <v>466</v>
      </c>
      <c r="C43" s="360">
        <v>355</v>
      </c>
      <c r="D43" s="254"/>
      <c r="E43" s="210">
        <f t="shared" si="0"/>
        <v>355</v>
      </c>
    </row>
    <row r="44" spans="1:5" s="179" customFormat="1" ht="12" customHeight="1" x14ac:dyDescent="0.2">
      <c r="A44" s="12" t="s">
        <v>168</v>
      </c>
      <c r="B44" s="181" t="s">
        <v>178</v>
      </c>
      <c r="C44" s="170"/>
      <c r="D44" s="288"/>
      <c r="E44" s="210">
        <f t="shared" si="0"/>
        <v>0</v>
      </c>
    </row>
    <row r="45" spans="1:5" s="179" customFormat="1" ht="12" customHeight="1" x14ac:dyDescent="0.2">
      <c r="A45" s="14" t="s">
        <v>169</v>
      </c>
      <c r="B45" s="182" t="s">
        <v>326</v>
      </c>
      <c r="C45" s="171">
        <v>50</v>
      </c>
      <c r="D45" s="289"/>
      <c r="E45" s="210">
        <f t="shared" si="0"/>
        <v>50</v>
      </c>
    </row>
    <row r="46" spans="1:5" s="179" customFormat="1" ht="12" customHeight="1" thickBot="1" x14ac:dyDescent="0.25">
      <c r="A46" s="14" t="s">
        <v>325</v>
      </c>
      <c r="B46" s="105" t="s">
        <v>179</v>
      </c>
      <c r="C46" s="171">
        <v>16</v>
      </c>
      <c r="D46" s="289"/>
      <c r="E46" s="210">
        <f t="shared" si="0"/>
        <v>16</v>
      </c>
    </row>
    <row r="47" spans="1:5" s="179" customFormat="1" ht="12" customHeight="1" thickBot="1" x14ac:dyDescent="0.25">
      <c r="A47" s="18" t="s">
        <v>12</v>
      </c>
      <c r="B47" s="19" t="s">
        <v>180</v>
      </c>
      <c r="C47" s="166">
        <f>SUM(C48:C52)</f>
        <v>0</v>
      </c>
      <c r="D47" s="252">
        <f>SUM(D48:D52)</f>
        <v>100</v>
      </c>
      <c r="E47" s="102">
        <f>SUM(E48:E52)</f>
        <v>100</v>
      </c>
    </row>
    <row r="48" spans="1:5" s="179" customFormat="1" ht="12" customHeight="1" x14ac:dyDescent="0.2">
      <c r="A48" s="13" t="s">
        <v>59</v>
      </c>
      <c r="B48" s="180" t="s">
        <v>184</v>
      </c>
      <c r="C48" s="222"/>
      <c r="D48" s="290"/>
      <c r="E48" s="303">
        <f t="shared" si="0"/>
        <v>0</v>
      </c>
    </row>
    <row r="49" spans="1:5" s="179" customFormat="1" ht="12" customHeight="1" x14ac:dyDescent="0.2">
      <c r="A49" s="12" t="s">
        <v>60</v>
      </c>
      <c r="B49" s="181" t="s">
        <v>185</v>
      </c>
      <c r="C49" s="170"/>
      <c r="D49" s="288">
        <v>100</v>
      </c>
      <c r="E49" s="303">
        <f t="shared" si="0"/>
        <v>100</v>
      </c>
    </row>
    <row r="50" spans="1:5" s="179" customFormat="1" ht="12" customHeight="1" x14ac:dyDescent="0.2">
      <c r="A50" s="12" t="s">
        <v>181</v>
      </c>
      <c r="B50" s="181" t="s">
        <v>186</v>
      </c>
      <c r="C50" s="170"/>
      <c r="D50" s="288"/>
      <c r="E50" s="303">
        <f t="shared" si="0"/>
        <v>0</v>
      </c>
    </row>
    <row r="51" spans="1:5" s="179" customFormat="1" ht="12" customHeight="1" x14ac:dyDescent="0.2">
      <c r="A51" s="12" t="s">
        <v>182</v>
      </c>
      <c r="B51" s="181" t="s">
        <v>187</v>
      </c>
      <c r="C51" s="170"/>
      <c r="D51" s="288"/>
      <c r="E51" s="303">
        <f t="shared" si="0"/>
        <v>0</v>
      </c>
    </row>
    <row r="52" spans="1:5" s="179" customFormat="1" ht="12" customHeight="1" thickBot="1" x14ac:dyDescent="0.25">
      <c r="A52" s="14" t="s">
        <v>183</v>
      </c>
      <c r="B52" s="105" t="s">
        <v>188</v>
      </c>
      <c r="C52" s="171"/>
      <c r="D52" s="289"/>
      <c r="E52" s="303">
        <f t="shared" si="0"/>
        <v>0</v>
      </c>
    </row>
    <row r="53" spans="1:5" s="179" customFormat="1" ht="12" customHeight="1" thickBot="1" x14ac:dyDescent="0.25">
      <c r="A53" s="18" t="s">
        <v>105</v>
      </c>
      <c r="B53" s="19" t="s">
        <v>189</v>
      </c>
      <c r="C53" s="166">
        <f>SUM(C54:C56)</f>
        <v>1020</v>
      </c>
      <c r="D53" s="252">
        <f>SUM(D54:D56)</f>
        <v>4982</v>
      </c>
      <c r="E53" s="102">
        <f>SUM(E54:E56)</f>
        <v>6002</v>
      </c>
    </row>
    <row r="54" spans="1:5" s="179" customFormat="1" ht="12" customHeight="1" x14ac:dyDescent="0.2">
      <c r="A54" s="13" t="s">
        <v>61</v>
      </c>
      <c r="B54" s="180" t="s">
        <v>190</v>
      </c>
      <c r="C54" s="168"/>
      <c r="D54" s="253"/>
      <c r="E54" s="210">
        <f t="shared" si="0"/>
        <v>0</v>
      </c>
    </row>
    <row r="55" spans="1:5" s="179" customFormat="1" ht="12" customHeight="1" x14ac:dyDescent="0.2">
      <c r="A55" s="12" t="s">
        <v>62</v>
      </c>
      <c r="B55" s="181" t="s">
        <v>319</v>
      </c>
      <c r="C55" s="167">
        <v>1020</v>
      </c>
      <c r="D55" s="254"/>
      <c r="E55" s="210">
        <f t="shared" si="0"/>
        <v>1020</v>
      </c>
    </row>
    <row r="56" spans="1:5" s="179" customFormat="1" ht="12" customHeight="1" x14ac:dyDescent="0.2">
      <c r="A56" s="12" t="s">
        <v>193</v>
      </c>
      <c r="B56" s="181" t="s">
        <v>191</v>
      </c>
      <c r="C56" s="167"/>
      <c r="D56" s="254">
        <v>4982</v>
      </c>
      <c r="E56" s="210">
        <f t="shared" si="0"/>
        <v>4982</v>
      </c>
    </row>
    <row r="57" spans="1:5" s="179" customFormat="1" ht="12" customHeight="1" thickBot="1" x14ac:dyDescent="0.25">
      <c r="A57" s="14" t="s">
        <v>194</v>
      </c>
      <c r="B57" s="105" t="s">
        <v>192</v>
      </c>
      <c r="C57" s="169"/>
      <c r="D57" s="255"/>
      <c r="E57" s="210">
        <f t="shared" si="0"/>
        <v>0</v>
      </c>
    </row>
    <row r="58" spans="1:5" s="179" customFormat="1" ht="12" customHeight="1" thickBot="1" x14ac:dyDescent="0.25">
      <c r="A58" s="18" t="s">
        <v>14</v>
      </c>
      <c r="B58" s="103" t="s">
        <v>195</v>
      </c>
      <c r="C58" s="166">
        <f>SUM(C59:C61)</f>
        <v>10896</v>
      </c>
      <c r="D58" s="252">
        <f>SUM(D59:D61)</f>
        <v>-5500</v>
      </c>
      <c r="E58" s="102">
        <f>SUM(E59:E61)</f>
        <v>5396</v>
      </c>
    </row>
    <row r="59" spans="1:5" s="179" customFormat="1" ht="12" customHeight="1" x14ac:dyDescent="0.2">
      <c r="A59" s="13" t="s">
        <v>106</v>
      </c>
      <c r="B59" s="180" t="s">
        <v>197</v>
      </c>
      <c r="C59" s="170"/>
      <c r="D59" s="288"/>
      <c r="E59" s="302">
        <f t="shared" si="0"/>
        <v>0</v>
      </c>
    </row>
    <row r="60" spans="1:5" s="179" customFormat="1" ht="12" customHeight="1" x14ac:dyDescent="0.2">
      <c r="A60" s="12" t="s">
        <v>107</v>
      </c>
      <c r="B60" s="181" t="s">
        <v>320</v>
      </c>
      <c r="C60" s="170">
        <v>4650</v>
      </c>
      <c r="D60" s="288"/>
      <c r="E60" s="302">
        <f t="shared" si="0"/>
        <v>4650</v>
      </c>
    </row>
    <row r="61" spans="1:5" s="179" customFormat="1" ht="12" customHeight="1" x14ac:dyDescent="0.2">
      <c r="A61" s="12" t="s">
        <v>128</v>
      </c>
      <c r="B61" s="181" t="s">
        <v>198</v>
      </c>
      <c r="C61" s="170">
        <v>6246</v>
      </c>
      <c r="D61" s="288">
        <v>-5500</v>
      </c>
      <c r="E61" s="302">
        <f t="shared" si="0"/>
        <v>746</v>
      </c>
    </row>
    <row r="62" spans="1:5" s="179" customFormat="1" ht="12" customHeight="1" thickBot="1" x14ac:dyDescent="0.25">
      <c r="A62" s="14" t="s">
        <v>196</v>
      </c>
      <c r="B62" s="105" t="s">
        <v>199</v>
      </c>
      <c r="C62" s="170"/>
      <c r="D62" s="288"/>
      <c r="E62" s="302">
        <f t="shared" si="0"/>
        <v>0</v>
      </c>
    </row>
    <row r="63" spans="1:5" s="179" customFormat="1" ht="12" customHeight="1" thickBot="1" x14ac:dyDescent="0.25">
      <c r="A63" s="234" t="s">
        <v>366</v>
      </c>
      <c r="B63" s="19" t="s">
        <v>200</v>
      </c>
      <c r="C63" s="172">
        <f>+C6+C13+C20+C27+C35+C47+C53+C58</f>
        <v>815634</v>
      </c>
      <c r="D63" s="256">
        <f>+D6+D13+D20+D27+D35+D47+D53+D58</f>
        <v>23001</v>
      </c>
      <c r="E63" s="209">
        <f>+E6+E13+E20+E27+E35+E47+E53+E58</f>
        <v>838635</v>
      </c>
    </row>
    <row r="64" spans="1:5" s="179" customFormat="1" ht="12" customHeight="1" thickBot="1" x14ac:dyDescent="0.25">
      <c r="A64" s="223" t="s">
        <v>201</v>
      </c>
      <c r="B64" s="103" t="s">
        <v>202</v>
      </c>
      <c r="C64" s="166">
        <f>SUM(C65:C67)</f>
        <v>0</v>
      </c>
      <c r="D64" s="252">
        <f>SUM(D65:D67)</f>
        <v>0</v>
      </c>
      <c r="E64" s="102">
        <f>SUM(E65:E67)</f>
        <v>0</v>
      </c>
    </row>
    <row r="65" spans="1:5" s="179" customFormat="1" ht="12" customHeight="1" x14ac:dyDescent="0.2">
      <c r="A65" s="13" t="s">
        <v>233</v>
      </c>
      <c r="B65" s="180" t="s">
        <v>203</v>
      </c>
      <c r="C65" s="170"/>
      <c r="D65" s="288"/>
      <c r="E65" s="302">
        <f t="shared" ref="E65:E86" si="1">C65+D65</f>
        <v>0</v>
      </c>
    </row>
    <row r="66" spans="1:5" s="179" customFormat="1" ht="12" customHeight="1" x14ac:dyDescent="0.2">
      <c r="A66" s="12" t="s">
        <v>242</v>
      </c>
      <c r="B66" s="181" t="s">
        <v>204</v>
      </c>
      <c r="C66" s="170"/>
      <c r="D66" s="288"/>
      <c r="E66" s="302">
        <f t="shared" si="1"/>
        <v>0</v>
      </c>
    </row>
    <row r="67" spans="1:5" s="179" customFormat="1" ht="12" customHeight="1" thickBot="1" x14ac:dyDescent="0.25">
      <c r="A67" s="14" t="s">
        <v>243</v>
      </c>
      <c r="B67" s="230" t="s">
        <v>351</v>
      </c>
      <c r="C67" s="170"/>
      <c r="D67" s="288"/>
      <c r="E67" s="302">
        <f t="shared" si="1"/>
        <v>0</v>
      </c>
    </row>
    <row r="68" spans="1:5" s="179" customFormat="1" ht="12" customHeight="1" thickBot="1" x14ac:dyDescent="0.25">
      <c r="A68" s="223" t="s">
        <v>206</v>
      </c>
      <c r="B68" s="103" t="s">
        <v>207</v>
      </c>
      <c r="C68" s="166">
        <f>SUM(C69:C72)</f>
        <v>0</v>
      </c>
      <c r="D68" s="252">
        <f>SUM(D69:D72)</f>
        <v>0</v>
      </c>
      <c r="E68" s="102">
        <f>SUM(E69:E72)</f>
        <v>0</v>
      </c>
    </row>
    <row r="69" spans="1:5" s="179" customFormat="1" ht="12" customHeight="1" x14ac:dyDescent="0.2">
      <c r="A69" s="13" t="s">
        <v>84</v>
      </c>
      <c r="B69" s="180" t="s">
        <v>208</v>
      </c>
      <c r="C69" s="170"/>
      <c r="D69" s="288"/>
      <c r="E69" s="302">
        <f t="shared" si="1"/>
        <v>0</v>
      </c>
    </row>
    <row r="70" spans="1:5" s="179" customFormat="1" ht="12" customHeight="1" x14ac:dyDescent="0.2">
      <c r="A70" s="12" t="s">
        <v>85</v>
      </c>
      <c r="B70" s="181" t="s">
        <v>209</v>
      </c>
      <c r="C70" s="170"/>
      <c r="D70" s="288"/>
      <c r="E70" s="302">
        <f t="shared" si="1"/>
        <v>0</v>
      </c>
    </row>
    <row r="71" spans="1:5" s="179" customFormat="1" ht="12" customHeight="1" x14ac:dyDescent="0.2">
      <c r="A71" s="12" t="s">
        <v>234</v>
      </c>
      <c r="B71" s="181" t="s">
        <v>210</v>
      </c>
      <c r="C71" s="170"/>
      <c r="D71" s="288"/>
      <c r="E71" s="302">
        <f t="shared" si="1"/>
        <v>0</v>
      </c>
    </row>
    <row r="72" spans="1:5" s="179" customFormat="1" ht="12" customHeight="1" thickBot="1" x14ac:dyDescent="0.25">
      <c r="A72" s="14" t="s">
        <v>235</v>
      </c>
      <c r="B72" s="105" t="s">
        <v>211</v>
      </c>
      <c r="C72" s="170"/>
      <c r="D72" s="288"/>
      <c r="E72" s="302">
        <f t="shared" si="1"/>
        <v>0</v>
      </c>
    </row>
    <row r="73" spans="1:5" s="179" customFormat="1" ht="12" customHeight="1" thickBot="1" x14ac:dyDescent="0.25">
      <c r="A73" s="223" t="s">
        <v>212</v>
      </c>
      <c r="B73" s="103" t="s">
        <v>213</v>
      </c>
      <c r="C73" s="166">
        <f>SUM(C74:C75)</f>
        <v>132383</v>
      </c>
      <c r="D73" s="252">
        <f>SUM(D74:D75)</f>
        <v>737</v>
      </c>
      <c r="E73" s="102">
        <f>SUM(E74:E75)</f>
        <v>133120</v>
      </c>
    </row>
    <row r="74" spans="1:5" s="179" customFormat="1" ht="12" customHeight="1" x14ac:dyDescent="0.2">
      <c r="A74" s="13" t="s">
        <v>236</v>
      </c>
      <c r="B74" s="180" t="s">
        <v>214</v>
      </c>
      <c r="C74" s="170">
        <v>132383</v>
      </c>
      <c r="D74" s="288">
        <v>737</v>
      </c>
      <c r="E74" s="302">
        <f t="shared" si="1"/>
        <v>133120</v>
      </c>
    </row>
    <row r="75" spans="1:5" s="179" customFormat="1" ht="12" customHeight="1" thickBot="1" x14ac:dyDescent="0.25">
      <c r="A75" s="14" t="s">
        <v>237</v>
      </c>
      <c r="B75" s="105" t="s">
        <v>215</v>
      </c>
      <c r="C75" s="170"/>
      <c r="D75" s="288"/>
      <c r="E75" s="302">
        <f t="shared" si="1"/>
        <v>0</v>
      </c>
    </row>
    <row r="76" spans="1:5" s="179" customFormat="1" ht="12" customHeight="1" thickBot="1" x14ac:dyDescent="0.25">
      <c r="A76" s="223" t="s">
        <v>216</v>
      </c>
      <c r="B76" s="103" t="s">
        <v>217</v>
      </c>
      <c r="C76" s="166">
        <f>SUM(C77:C79)</f>
        <v>0</v>
      </c>
      <c r="D76" s="252">
        <f>SUM(D77:D79)</f>
        <v>0</v>
      </c>
      <c r="E76" s="102">
        <f>SUM(E77:E79)</f>
        <v>0</v>
      </c>
    </row>
    <row r="77" spans="1:5" s="179" customFormat="1" ht="12" customHeight="1" x14ac:dyDescent="0.2">
      <c r="A77" s="13" t="s">
        <v>238</v>
      </c>
      <c r="B77" s="180" t="s">
        <v>218</v>
      </c>
      <c r="C77" s="170"/>
      <c r="D77" s="288"/>
      <c r="E77" s="302">
        <f t="shared" si="1"/>
        <v>0</v>
      </c>
    </row>
    <row r="78" spans="1:5" s="179" customFormat="1" ht="12" customHeight="1" x14ac:dyDescent="0.2">
      <c r="A78" s="12" t="s">
        <v>239</v>
      </c>
      <c r="B78" s="181" t="s">
        <v>219</v>
      </c>
      <c r="C78" s="170"/>
      <c r="D78" s="288"/>
      <c r="E78" s="302">
        <f t="shared" si="1"/>
        <v>0</v>
      </c>
    </row>
    <row r="79" spans="1:5" s="179" customFormat="1" ht="12" customHeight="1" thickBot="1" x14ac:dyDescent="0.25">
      <c r="A79" s="14" t="s">
        <v>240</v>
      </c>
      <c r="B79" s="105" t="s">
        <v>220</v>
      </c>
      <c r="C79" s="170"/>
      <c r="D79" s="288"/>
      <c r="E79" s="302">
        <f t="shared" si="1"/>
        <v>0</v>
      </c>
    </row>
    <row r="80" spans="1:5" s="179" customFormat="1" ht="12" customHeight="1" thickBot="1" x14ac:dyDescent="0.25">
      <c r="A80" s="223" t="s">
        <v>221</v>
      </c>
      <c r="B80" s="103" t="s">
        <v>241</v>
      </c>
      <c r="C80" s="166">
        <f>SUM(C81:C84)</f>
        <v>0</v>
      </c>
      <c r="D80" s="252">
        <f>SUM(D81:D84)</f>
        <v>0</v>
      </c>
      <c r="E80" s="102">
        <f>SUM(E81:E84)</f>
        <v>0</v>
      </c>
    </row>
    <row r="81" spans="1:5" s="179" customFormat="1" ht="12" customHeight="1" x14ac:dyDescent="0.2">
      <c r="A81" s="184" t="s">
        <v>222</v>
      </c>
      <c r="B81" s="180" t="s">
        <v>223</v>
      </c>
      <c r="C81" s="170"/>
      <c r="D81" s="288"/>
      <c r="E81" s="302">
        <f t="shared" si="1"/>
        <v>0</v>
      </c>
    </row>
    <row r="82" spans="1:5" s="179" customFormat="1" ht="12" customHeight="1" x14ac:dyDescent="0.2">
      <c r="A82" s="185" t="s">
        <v>224</v>
      </c>
      <c r="B82" s="181" t="s">
        <v>225</v>
      </c>
      <c r="C82" s="170"/>
      <c r="D82" s="288"/>
      <c r="E82" s="302">
        <f t="shared" si="1"/>
        <v>0</v>
      </c>
    </row>
    <row r="83" spans="1:5" s="179" customFormat="1" ht="12" customHeight="1" x14ac:dyDescent="0.2">
      <c r="A83" s="185" t="s">
        <v>226</v>
      </c>
      <c r="B83" s="181" t="s">
        <v>227</v>
      </c>
      <c r="C83" s="170"/>
      <c r="D83" s="288"/>
      <c r="E83" s="302">
        <f t="shared" si="1"/>
        <v>0</v>
      </c>
    </row>
    <row r="84" spans="1:5" s="179" customFormat="1" ht="12" customHeight="1" thickBot="1" x14ac:dyDescent="0.25">
      <c r="A84" s="186" t="s">
        <v>228</v>
      </c>
      <c r="B84" s="105" t="s">
        <v>229</v>
      </c>
      <c r="C84" s="170"/>
      <c r="D84" s="288"/>
      <c r="E84" s="302">
        <f t="shared" si="1"/>
        <v>0</v>
      </c>
    </row>
    <row r="85" spans="1:5" s="179" customFormat="1" ht="12" customHeight="1" thickBot="1" x14ac:dyDescent="0.25">
      <c r="A85" s="223" t="s">
        <v>230</v>
      </c>
      <c r="B85" s="103" t="s">
        <v>365</v>
      </c>
      <c r="C85" s="225"/>
      <c r="D85" s="355"/>
      <c r="E85" s="102">
        <f t="shared" si="1"/>
        <v>0</v>
      </c>
    </row>
    <row r="86" spans="1:5" s="179" customFormat="1" ht="13.5" customHeight="1" thickBot="1" x14ac:dyDescent="0.25">
      <c r="A86" s="223" t="s">
        <v>232</v>
      </c>
      <c r="B86" s="103" t="s">
        <v>231</v>
      </c>
      <c r="C86" s="225"/>
      <c r="D86" s="355"/>
      <c r="E86" s="102">
        <f t="shared" si="1"/>
        <v>0</v>
      </c>
    </row>
    <row r="87" spans="1:5" s="179" customFormat="1" ht="15.75" customHeight="1" thickBot="1" x14ac:dyDescent="0.25">
      <c r="A87" s="223" t="s">
        <v>244</v>
      </c>
      <c r="B87" s="187" t="s">
        <v>368</v>
      </c>
      <c r="C87" s="172">
        <f>+C64+C68+C73+C76+C80+C86+C85</f>
        <v>132383</v>
      </c>
      <c r="D87" s="256">
        <f>+D64+D68+D73+D76+D80+D86+D85</f>
        <v>737</v>
      </c>
      <c r="E87" s="209">
        <f>+E64+E68+E73+E76+E80+E86+E85</f>
        <v>133120</v>
      </c>
    </row>
    <row r="88" spans="1:5" s="179" customFormat="1" ht="25.5" customHeight="1" thickBot="1" x14ac:dyDescent="0.25">
      <c r="A88" s="224" t="s">
        <v>367</v>
      </c>
      <c r="B88" s="188" t="s">
        <v>369</v>
      </c>
      <c r="C88" s="172">
        <f>+C63+C87</f>
        <v>948017</v>
      </c>
      <c r="D88" s="256">
        <f>+D63+D87</f>
        <v>23738</v>
      </c>
      <c r="E88" s="209">
        <f>+E63+E87</f>
        <v>971755</v>
      </c>
    </row>
    <row r="89" spans="1:5" s="179" customFormat="1" ht="30.75" customHeight="1" x14ac:dyDescent="0.2">
      <c r="A89" s="3"/>
      <c r="B89" s="4"/>
      <c r="C89" s="348"/>
    </row>
    <row r="90" spans="1:5" ht="16.5" customHeight="1" x14ac:dyDescent="0.25">
      <c r="A90" s="395" t="s">
        <v>35</v>
      </c>
      <c r="B90" s="395"/>
      <c r="C90" s="395"/>
      <c r="D90" s="395"/>
      <c r="E90" s="395"/>
    </row>
    <row r="91" spans="1:5" s="189" customFormat="1" ht="16.5" customHeight="1" thickBot="1" x14ac:dyDescent="0.3">
      <c r="A91" s="397" t="s">
        <v>87</v>
      </c>
      <c r="B91" s="397"/>
      <c r="C91" s="351"/>
      <c r="E91" s="352" t="str">
        <f>E2</f>
        <v>ezer forintban!</v>
      </c>
    </row>
    <row r="92" spans="1:5" ht="16.5" thickBot="1" x14ac:dyDescent="0.3">
      <c r="A92" s="398" t="s">
        <v>51</v>
      </c>
      <c r="B92" s="405" t="s">
        <v>411</v>
      </c>
      <c r="C92" s="406" t="str">
        <f>+CONCATENATE(LEFT(ÖSSZEFÜGGÉSEK!A6,4),". évi")</f>
        <v>2017. évi</v>
      </c>
      <c r="D92" s="407"/>
      <c r="E92" s="408"/>
    </row>
    <row r="93" spans="1:5" ht="24.75" thickBot="1" x14ac:dyDescent="0.3">
      <c r="A93" s="399"/>
      <c r="B93" s="401"/>
      <c r="C93" s="336" t="s">
        <v>481</v>
      </c>
      <c r="D93" s="336" t="s">
        <v>468</v>
      </c>
      <c r="E93" s="353" t="str">
        <f>+CONCATENATE(LEFT(ÖSSZEFÜGGÉSEK!A6,4),". ….",CHAR(10),"Módosítás utáni")</f>
        <v>2017. ….
Módosítás utáni</v>
      </c>
    </row>
    <row r="94" spans="1:5" s="178" customFormat="1" ht="12" customHeight="1" thickBot="1" x14ac:dyDescent="0.25">
      <c r="A94" s="25" t="s">
        <v>377</v>
      </c>
      <c r="B94" s="26" t="s">
        <v>378</v>
      </c>
      <c r="C94" s="26" t="s">
        <v>379</v>
      </c>
      <c r="D94" s="26" t="s">
        <v>381</v>
      </c>
      <c r="E94" s="331" t="s">
        <v>475</v>
      </c>
    </row>
    <row r="95" spans="1:5" ht="12" customHeight="1" thickBot="1" x14ac:dyDescent="0.3">
      <c r="A95" s="20" t="s">
        <v>7</v>
      </c>
      <c r="B95" s="24" t="s">
        <v>327</v>
      </c>
      <c r="C95" s="166">
        <f t="shared" ref="C95:D95" si="2">C96+C97+C98+C99+C100+C113</f>
        <v>829725</v>
      </c>
      <c r="D95" s="237">
        <f t="shared" si="2"/>
        <v>27706</v>
      </c>
      <c r="E95" s="237">
        <f>E96+E97+E98+E99+E100+E113</f>
        <v>857431</v>
      </c>
    </row>
    <row r="96" spans="1:5" ht="12" customHeight="1" x14ac:dyDescent="0.25">
      <c r="A96" s="15" t="s">
        <v>63</v>
      </c>
      <c r="B96" s="8" t="s">
        <v>36</v>
      </c>
      <c r="C96" s="168">
        <v>132909</v>
      </c>
      <c r="D96" s="357">
        <v>14461</v>
      </c>
      <c r="E96" s="304">
        <f t="shared" ref="E96:E129" si="3">C96+D96</f>
        <v>147370</v>
      </c>
    </row>
    <row r="97" spans="1:5" ht="12" customHeight="1" x14ac:dyDescent="0.25">
      <c r="A97" s="12" t="s">
        <v>64</v>
      </c>
      <c r="B97" s="6" t="s">
        <v>108</v>
      </c>
      <c r="C97" s="167">
        <v>29299</v>
      </c>
      <c r="D97" s="254">
        <v>1636</v>
      </c>
      <c r="E97" s="300">
        <f t="shared" si="3"/>
        <v>30935</v>
      </c>
    </row>
    <row r="98" spans="1:5" ht="12" customHeight="1" x14ac:dyDescent="0.25">
      <c r="A98" s="12" t="s">
        <v>65</v>
      </c>
      <c r="B98" s="6" t="s">
        <v>82</v>
      </c>
      <c r="C98" s="359">
        <v>132557</v>
      </c>
      <c r="D98" s="255">
        <v>-128</v>
      </c>
      <c r="E98" s="301">
        <f t="shared" si="3"/>
        <v>132429</v>
      </c>
    </row>
    <row r="99" spans="1:5" ht="12" customHeight="1" x14ac:dyDescent="0.25">
      <c r="A99" s="12" t="s">
        <v>66</v>
      </c>
      <c r="B99" s="9" t="s">
        <v>109</v>
      </c>
      <c r="C99" s="359">
        <v>27100</v>
      </c>
      <c r="D99" s="255"/>
      <c r="E99" s="301">
        <f t="shared" si="3"/>
        <v>27100</v>
      </c>
    </row>
    <row r="100" spans="1:5" ht="12" customHeight="1" x14ac:dyDescent="0.25">
      <c r="A100" s="12" t="s">
        <v>74</v>
      </c>
      <c r="B100" s="17" t="s">
        <v>110</v>
      </c>
      <c r="C100" s="359">
        <f>C101+C102+C103+C104+C105+C106+C107+C108+C109+C110+C111+C112</f>
        <v>446760</v>
      </c>
      <c r="D100" s="358">
        <f>D101+D102+D103+D104+D105+D106+D107+D108+D109+D110+D111+D112</f>
        <v>3959</v>
      </c>
      <c r="E100" s="301">
        <f t="shared" si="3"/>
        <v>450719</v>
      </c>
    </row>
    <row r="101" spans="1:5" ht="12" customHeight="1" x14ac:dyDescent="0.25">
      <c r="A101" s="12" t="s">
        <v>67</v>
      </c>
      <c r="B101" s="6" t="s">
        <v>332</v>
      </c>
      <c r="C101" s="359"/>
      <c r="D101" s="255">
        <v>319</v>
      </c>
      <c r="E101" s="301">
        <f t="shared" si="3"/>
        <v>319</v>
      </c>
    </row>
    <row r="102" spans="1:5" ht="12" customHeight="1" x14ac:dyDescent="0.25">
      <c r="A102" s="12" t="s">
        <v>68</v>
      </c>
      <c r="B102" s="68" t="s">
        <v>331</v>
      </c>
      <c r="C102" s="359"/>
      <c r="D102" s="255"/>
      <c r="E102" s="301">
        <f t="shared" si="3"/>
        <v>0</v>
      </c>
    </row>
    <row r="103" spans="1:5" ht="12" customHeight="1" x14ac:dyDescent="0.25">
      <c r="A103" s="12" t="s">
        <v>75</v>
      </c>
      <c r="B103" s="68" t="s">
        <v>330</v>
      </c>
      <c r="C103" s="359"/>
      <c r="D103" s="255"/>
      <c r="E103" s="301">
        <f t="shared" si="3"/>
        <v>0</v>
      </c>
    </row>
    <row r="104" spans="1:5" ht="12" customHeight="1" x14ac:dyDescent="0.25">
      <c r="A104" s="12" t="s">
        <v>76</v>
      </c>
      <c r="B104" s="66" t="s">
        <v>247</v>
      </c>
      <c r="C104" s="359"/>
      <c r="D104" s="255"/>
      <c r="E104" s="301">
        <f t="shared" si="3"/>
        <v>0</v>
      </c>
    </row>
    <row r="105" spans="1:5" ht="12" customHeight="1" x14ac:dyDescent="0.25">
      <c r="A105" s="12" t="s">
        <v>77</v>
      </c>
      <c r="B105" s="67" t="s">
        <v>248</v>
      </c>
      <c r="C105" s="359"/>
      <c r="D105" s="255"/>
      <c r="E105" s="301">
        <f t="shared" si="3"/>
        <v>0</v>
      </c>
    </row>
    <row r="106" spans="1:5" ht="12" customHeight="1" x14ac:dyDescent="0.25">
      <c r="A106" s="12" t="s">
        <v>78</v>
      </c>
      <c r="B106" s="67" t="s">
        <v>249</v>
      </c>
      <c r="C106" s="359"/>
      <c r="D106" s="255"/>
      <c r="E106" s="301">
        <f t="shared" si="3"/>
        <v>0</v>
      </c>
    </row>
    <row r="107" spans="1:5" ht="12" customHeight="1" x14ac:dyDescent="0.25">
      <c r="A107" s="12" t="s">
        <v>80</v>
      </c>
      <c r="B107" s="66" t="s">
        <v>250</v>
      </c>
      <c r="C107" s="359">
        <v>320708</v>
      </c>
      <c r="D107" s="255">
        <v>3238</v>
      </c>
      <c r="E107" s="301">
        <f t="shared" si="3"/>
        <v>323946</v>
      </c>
    </row>
    <row r="108" spans="1:5" ht="12" customHeight="1" x14ac:dyDescent="0.25">
      <c r="A108" s="12" t="s">
        <v>111</v>
      </c>
      <c r="B108" s="66" t="s">
        <v>251</v>
      </c>
      <c r="C108" s="359"/>
      <c r="D108" s="255"/>
      <c r="E108" s="301">
        <f t="shared" si="3"/>
        <v>0</v>
      </c>
    </row>
    <row r="109" spans="1:5" ht="12" customHeight="1" x14ac:dyDescent="0.25">
      <c r="A109" s="12" t="s">
        <v>245</v>
      </c>
      <c r="B109" s="67" t="s">
        <v>252</v>
      </c>
      <c r="C109" s="359"/>
      <c r="D109" s="255"/>
      <c r="E109" s="301">
        <f t="shared" si="3"/>
        <v>0</v>
      </c>
    </row>
    <row r="110" spans="1:5" ht="12" customHeight="1" x14ac:dyDescent="0.25">
      <c r="A110" s="11" t="s">
        <v>246</v>
      </c>
      <c r="B110" s="68" t="s">
        <v>253</v>
      </c>
      <c r="C110" s="359"/>
      <c r="D110" s="255"/>
      <c r="E110" s="301">
        <f t="shared" si="3"/>
        <v>0</v>
      </c>
    </row>
    <row r="111" spans="1:5" ht="12" customHeight="1" x14ac:dyDescent="0.25">
      <c r="A111" s="12" t="s">
        <v>328</v>
      </c>
      <c r="B111" s="68" t="s">
        <v>254</v>
      </c>
      <c r="C111" s="359"/>
      <c r="D111" s="255"/>
      <c r="E111" s="301">
        <f t="shared" si="3"/>
        <v>0</v>
      </c>
    </row>
    <row r="112" spans="1:5" ht="12" customHeight="1" x14ac:dyDescent="0.25">
      <c r="A112" s="14" t="s">
        <v>329</v>
      </c>
      <c r="B112" s="68" t="s">
        <v>255</v>
      </c>
      <c r="C112" s="359">
        <v>126052</v>
      </c>
      <c r="D112" s="255">
        <v>402</v>
      </c>
      <c r="E112" s="301">
        <f t="shared" si="3"/>
        <v>126454</v>
      </c>
    </row>
    <row r="113" spans="1:5" ht="12" customHeight="1" x14ac:dyDescent="0.25">
      <c r="A113" s="12" t="s">
        <v>333</v>
      </c>
      <c r="B113" s="9" t="s">
        <v>37</v>
      </c>
      <c r="C113" s="360">
        <f>C114+C115</f>
        <v>61100</v>
      </c>
      <c r="D113" s="360">
        <f>D114+D115</f>
        <v>7778</v>
      </c>
      <c r="E113" s="300">
        <f t="shared" si="3"/>
        <v>68878</v>
      </c>
    </row>
    <row r="114" spans="1:5" ht="12" customHeight="1" x14ac:dyDescent="0.25">
      <c r="A114" s="12" t="s">
        <v>334</v>
      </c>
      <c r="B114" s="6" t="s">
        <v>336</v>
      </c>
      <c r="C114" s="360">
        <v>14508</v>
      </c>
      <c r="D114" s="254">
        <v>13765</v>
      </c>
      <c r="E114" s="300">
        <f t="shared" si="3"/>
        <v>28273</v>
      </c>
    </row>
    <row r="115" spans="1:5" ht="12" customHeight="1" thickBot="1" x14ac:dyDescent="0.3">
      <c r="A115" s="16" t="s">
        <v>335</v>
      </c>
      <c r="B115" s="233" t="s">
        <v>337</v>
      </c>
      <c r="C115" s="361">
        <v>46592</v>
      </c>
      <c r="D115" s="292">
        <v>-5987</v>
      </c>
      <c r="E115" s="305">
        <f t="shared" si="3"/>
        <v>40605</v>
      </c>
    </row>
    <row r="116" spans="1:5" ht="12" customHeight="1" thickBot="1" x14ac:dyDescent="0.3">
      <c r="A116" s="231" t="s">
        <v>8</v>
      </c>
      <c r="B116" s="232" t="s">
        <v>256</v>
      </c>
      <c r="C116" s="362">
        <f>+C117+C119+C121</f>
        <v>99928</v>
      </c>
      <c r="D116" s="252">
        <f>+D117+D119+D121</f>
        <v>-1804</v>
      </c>
      <c r="E116" s="238">
        <f>+E117+E119+E121</f>
        <v>98124</v>
      </c>
    </row>
    <row r="117" spans="1:5" ht="12" customHeight="1" x14ac:dyDescent="0.25">
      <c r="A117" s="13" t="s">
        <v>69</v>
      </c>
      <c r="B117" s="6" t="s">
        <v>127</v>
      </c>
      <c r="C117" s="363">
        <v>56627</v>
      </c>
      <c r="D117" s="253">
        <v>-9286</v>
      </c>
      <c r="E117" s="210">
        <f t="shared" si="3"/>
        <v>47341</v>
      </c>
    </row>
    <row r="118" spans="1:5" ht="12" customHeight="1" x14ac:dyDescent="0.25">
      <c r="A118" s="13" t="s">
        <v>70</v>
      </c>
      <c r="B118" s="10" t="s">
        <v>260</v>
      </c>
      <c r="C118" s="363"/>
      <c r="D118" s="253"/>
      <c r="E118" s="210">
        <f t="shared" si="3"/>
        <v>0</v>
      </c>
    </row>
    <row r="119" spans="1:5" ht="12" customHeight="1" x14ac:dyDescent="0.25">
      <c r="A119" s="13" t="s">
        <v>71</v>
      </c>
      <c r="B119" s="10" t="s">
        <v>112</v>
      </c>
      <c r="C119" s="360">
        <v>36477</v>
      </c>
      <c r="D119" s="254">
        <v>7382</v>
      </c>
      <c r="E119" s="300">
        <f t="shared" si="3"/>
        <v>43859</v>
      </c>
    </row>
    <row r="120" spans="1:5" ht="12" customHeight="1" x14ac:dyDescent="0.25">
      <c r="A120" s="13" t="s">
        <v>72</v>
      </c>
      <c r="B120" s="10" t="s">
        <v>261</v>
      </c>
      <c r="C120" s="360"/>
      <c r="D120" s="254"/>
      <c r="E120" s="300">
        <f t="shared" si="3"/>
        <v>0</v>
      </c>
    </row>
    <row r="121" spans="1:5" ht="12" customHeight="1" x14ac:dyDescent="0.25">
      <c r="A121" s="13" t="s">
        <v>73</v>
      </c>
      <c r="B121" s="105" t="s">
        <v>129</v>
      </c>
      <c r="C121" s="167">
        <f>C122+C123+C124+C125+C126+C127+C128+C129</f>
        <v>6824</v>
      </c>
      <c r="D121" s="254">
        <f>D122+D123+D124+D125+D126+D127+D128+D129</f>
        <v>100</v>
      </c>
      <c r="E121" s="300">
        <f t="shared" si="3"/>
        <v>6924</v>
      </c>
    </row>
    <row r="122" spans="1:5" ht="12" customHeight="1" x14ac:dyDescent="0.25">
      <c r="A122" s="13" t="s">
        <v>79</v>
      </c>
      <c r="B122" s="104" t="s">
        <v>321</v>
      </c>
      <c r="C122" s="167"/>
      <c r="D122" s="254"/>
      <c r="E122" s="300">
        <f t="shared" si="3"/>
        <v>0</v>
      </c>
    </row>
    <row r="123" spans="1:5" ht="12" customHeight="1" x14ac:dyDescent="0.25">
      <c r="A123" s="13" t="s">
        <v>81</v>
      </c>
      <c r="B123" s="176" t="s">
        <v>266</v>
      </c>
      <c r="C123" s="167"/>
      <c r="D123" s="254"/>
      <c r="E123" s="300">
        <f t="shared" si="3"/>
        <v>0</v>
      </c>
    </row>
    <row r="124" spans="1:5" ht="22.5" x14ac:dyDescent="0.25">
      <c r="A124" s="13" t="s">
        <v>113</v>
      </c>
      <c r="B124" s="67" t="s">
        <v>249</v>
      </c>
      <c r="C124" s="167"/>
      <c r="D124" s="254"/>
      <c r="E124" s="300">
        <f t="shared" si="3"/>
        <v>0</v>
      </c>
    </row>
    <row r="125" spans="1:5" ht="12" customHeight="1" x14ac:dyDescent="0.25">
      <c r="A125" s="13" t="s">
        <v>114</v>
      </c>
      <c r="B125" s="67" t="s">
        <v>265</v>
      </c>
      <c r="C125" s="167">
        <v>3854</v>
      </c>
      <c r="D125" s="254"/>
      <c r="E125" s="300">
        <f t="shared" si="3"/>
        <v>3854</v>
      </c>
    </row>
    <row r="126" spans="1:5" ht="12" customHeight="1" x14ac:dyDescent="0.25">
      <c r="A126" s="13" t="s">
        <v>115</v>
      </c>
      <c r="B126" s="67" t="s">
        <v>264</v>
      </c>
      <c r="C126" s="167"/>
      <c r="D126" s="254"/>
      <c r="E126" s="300">
        <f t="shared" si="3"/>
        <v>0</v>
      </c>
    </row>
    <row r="127" spans="1:5" ht="12" customHeight="1" x14ac:dyDescent="0.25">
      <c r="A127" s="13" t="s">
        <v>257</v>
      </c>
      <c r="B127" s="67" t="s">
        <v>252</v>
      </c>
      <c r="C127" s="167"/>
      <c r="D127" s="254"/>
      <c r="E127" s="300">
        <f t="shared" si="3"/>
        <v>0</v>
      </c>
    </row>
    <row r="128" spans="1:5" ht="12" customHeight="1" x14ac:dyDescent="0.25">
      <c r="A128" s="13" t="s">
        <v>258</v>
      </c>
      <c r="B128" s="67" t="s">
        <v>263</v>
      </c>
      <c r="C128" s="167"/>
      <c r="D128" s="254"/>
      <c r="E128" s="300">
        <f t="shared" si="3"/>
        <v>0</v>
      </c>
    </row>
    <row r="129" spans="1:5" ht="23.25" thickBot="1" x14ac:dyDescent="0.3">
      <c r="A129" s="11" t="s">
        <v>259</v>
      </c>
      <c r="B129" s="67" t="s">
        <v>262</v>
      </c>
      <c r="C129" s="169">
        <v>2970</v>
      </c>
      <c r="D129" s="255">
        <v>100</v>
      </c>
      <c r="E129" s="301">
        <f t="shared" si="3"/>
        <v>3070</v>
      </c>
    </row>
    <row r="130" spans="1:5" ht="12" customHeight="1" thickBot="1" x14ac:dyDescent="0.3">
      <c r="A130" s="18" t="s">
        <v>9</v>
      </c>
      <c r="B130" s="60" t="s">
        <v>338</v>
      </c>
      <c r="C130" s="166">
        <f>+C95+C116</f>
        <v>929653</v>
      </c>
      <c r="D130" s="252">
        <f>+D95+D116</f>
        <v>25902</v>
      </c>
      <c r="E130" s="102">
        <f>+E95+E116</f>
        <v>955555</v>
      </c>
    </row>
    <row r="131" spans="1:5" ht="12" customHeight="1" thickBot="1" x14ac:dyDescent="0.3">
      <c r="A131" s="18" t="s">
        <v>10</v>
      </c>
      <c r="B131" s="60" t="s">
        <v>412</v>
      </c>
      <c r="C131" s="166">
        <f>+C132+C133+C134</f>
        <v>5554</v>
      </c>
      <c r="D131" s="252">
        <f>+D132+D133+D134</f>
        <v>-2164</v>
      </c>
      <c r="E131" s="102">
        <f>+E132+E133+E134</f>
        <v>3390</v>
      </c>
    </row>
    <row r="132" spans="1:5" ht="12" customHeight="1" x14ac:dyDescent="0.25">
      <c r="A132" s="13" t="s">
        <v>161</v>
      </c>
      <c r="B132" s="10" t="s">
        <v>346</v>
      </c>
      <c r="C132" s="167">
        <v>1948</v>
      </c>
      <c r="D132" s="254"/>
      <c r="E132" s="300">
        <f t="shared" ref="E132:E154" si="4">C132+D132</f>
        <v>1948</v>
      </c>
    </row>
    <row r="133" spans="1:5" ht="12" customHeight="1" x14ac:dyDescent="0.25">
      <c r="A133" s="13" t="s">
        <v>162</v>
      </c>
      <c r="B133" s="10" t="s">
        <v>347</v>
      </c>
      <c r="C133" s="167"/>
      <c r="D133" s="254"/>
      <c r="E133" s="300">
        <f t="shared" si="4"/>
        <v>0</v>
      </c>
    </row>
    <row r="134" spans="1:5" ht="12" customHeight="1" thickBot="1" x14ac:dyDescent="0.3">
      <c r="A134" s="11" t="s">
        <v>163</v>
      </c>
      <c r="B134" s="10" t="s">
        <v>348</v>
      </c>
      <c r="C134" s="167">
        <v>3606</v>
      </c>
      <c r="D134" s="254">
        <v>-2164</v>
      </c>
      <c r="E134" s="300">
        <f t="shared" si="4"/>
        <v>1442</v>
      </c>
    </row>
    <row r="135" spans="1:5" ht="12" customHeight="1" thickBot="1" x14ac:dyDescent="0.3">
      <c r="A135" s="18" t="s">
        <v>11</v>
      </c>
      <c r="B135" s="60" t="s">
        <v>340</v>
      </c>
      <c r="C135" s="166">
        <f>SUM(C136:C141)</f>
        <v>0</v>
      </c>
      <c r="D135" s="252">
        <f>SUM(D136:D141)</f>
        <v>0</v>
      </c>
      <c r="E135" s="102">
        <f>SUM(E136:E141)</f>
        <v>0</v>
      </c>
    </row>
    <row r="136" spans="1:5" ht="12" customHeight="1" x14ac:dyDescent="0.25">
      <c r="A136" s="13" t="s">
        <v>56</v>
      </c>
      <c r="B136" s="7" t="s">
        <v>349</v>
      </c>
      <c r="C136" s="167"/>
      <c r="D136" s="254"/>
      <c r="E136" s="300">
        <f t="shared" si="4"/>
        <v>0</v>
      </c>
    </row>
    <row r="137" spans="1:5" ht="12" customHeight="1" x14ac:dyDescent="0.25">
      <c r="A137" s="13" t="s">
        <v>57</v>
      </c>
      <c r="B137" s="7" t="s">
        <v>341</v>
      </c>
      <c r="C137" s="167"/>
      <c r="D137" s="254"/>
      <c r="E137" s="300">
        <f t="shared" si="4"/>
        <v>0</v>
      </c>
    </row>
    <row r="138" spans="1:5" ht="12" customHeight="1" x14ac:dyDescent="0.25">
      <c r="A138" s="13" t="s">
        <v>58</v>
      </c>
      <c r="B138" s="7" t="s">
        <v>342</v>
      </c>
      <c r="C138" s="167"/>
      <c r="D138" s="254"/>
      <c r="E138" s="300">
        <f t="shared" si="4"/>
        <v>0</v>
      </c>
    </row>
    <row r="139" spans="1:5" ht="12" customHeight="1" x14ac:dyDescent="0.25">
      <c r="A139" s="13" t="s">
        <v>100</v>
      </c>
      <c r="B139" s="7" t="s">
        <v>343</v>
      </c>
      <c r="C139" s="167"/>
      <c r="D139" s="254"/>
      <c r="E139" s="300">
        <f t="shared" si="4"/>
        <v>0</v>
      </c>
    </row>
    <row r="140" spans="1:5" ht="12" customHeight="1" x14ac:dyDescent="0.25">
      <c r="A140" s="13" t="s">
        <v>101</v>
      </c>
      <c r="B140" s="7" t="s">
        <v>344</v>
      </c>
      <c r="C140" s="167"/>
      <c r="D140" s="254"/>
      <c r="E140" s="300">
        <f t="shared" si="4"/>
        <v>0</v>
      </c>
    </row>
    <row r="141" spans="1:5" ht="12" customHeight="1" thickBot="1" x14ac:dyDescent="0.3">
      <c r="A141" s="11" t="s">
        <v>102</v>
      </c>
      <c r="B141" s="7" t="s">
        <v>345</v>
      </c>
      <c r="C141" s="167"/>
      <c r="D141" s="254"/>
      <c r="E141" s="300">
        <f t="shared" si="4"/>
        <v>0</v>
      </c>
    </row>
    <row r="142" spans="1:5" ht="12" customHeight="1" thickBot="1" x14ac:dyDescent="0.3">
      <c r="A142" s="18" t="s">
        <v>12</v>
      </c>
      <c r="B142" s="60" t="s">
        <v>353</v>
      </c>
      <c r="C142" s="172">
        <f>+C143+C144+C145+C146</f>
        <v>12810</v>
      </c>
      <c r="D142" s="256">
        <f>+D143+D144+D145+D146</f>
        <v>0</v>
      </c>
      <c r="E142" s="209">
        <f>+E143+E144+E145+E146</f>
        <v>12810</v>
      </c>
    </row>
    <row r="143" spans="1:5" ht="12" customHeight="1" x14ac:dyDescent="0.25">
      <c r="A143" s="13" t="s">
        <v>59</v>
      </c>
      <c r="B143" s="7" t="s">
        <v>267</v>
      </c>
      <c r="C143" s="167"/>
      <c r="D143" s="254"/>
      <c r="E143" s="300">
        <f t="shared" si="4"/>
        <v>0</v>
      </c>
    </row>
    <row r="144" spans="1:5" ht="12" customHeight="1" x14ac:dyDescent="0.25">
      <c r="A144" s="13" t="s">
        <v>60</v>
      </c>
      <c r="B144" s="7" t="s">
        <v>268</v>
      </c>
      <c r="C144" s="167">
        <v>12810</v>
      </c>
      <c r="D144" s="254"/>
      <c r="E144" s="300">
        <f t="shared" si="4"/>
        <v>12810</v>
      </c>
    </row>
    <row r="145" spans="1:9" ht="12" customHeight="1" x14ac:dyDescent="0.25">
      <c r="A145" s="13" t="s">
        <v>181</v>
      </c>
      <c r="B145" s="7" t="s">
        <v>354</v>
      </c>
      <c r="C145" s="167"/>
      <c r="D145" s="254"/>
      <c r="E145" s="300">
        <f t="shared" si="4"/>
        <v>0</v>
      </c>
    </row>
    <row r="146" spans="1:9" ht="12" customHeight="1" thickBot="1" x14ac:dyDescent="0.3">
      <c r="A146" s="11" t="s">
        <v>182</v>
      </c>
      <c r="B146" s="5" t="s">
        <v>287</v>
      </c>
      <c r="C146" s="167"/>
      <c r="D146" s="254"/>
      <c r="E146" s="300">
        <f t="shared" si="4"/>
        <v>0</v>
      </c>
    </row>
    <row r="147" spans="1:9" ht="12" customHeight="1" thickBot="1" x14ac:dyDescent="0.3">
      <c r="A147" s="18" t="s">
        <v>13</v>
      </c>
      <c r="B147" s="60" t="s">
        <v>355</v>
      </c>
      <c r="C147" s="244">
        <f>SUM(C148:C152)</f>
        <v>0</v>
      </c>
      <c r="D147" s="257">
        <f>SUM(D148:D152)</f>
        <v>0</v>
      </c>
      <c r="E147" s="239">
        <f>SUM(E148:E152)</f>
        <v>0</v>
      </c>
    </row>
    <row r="148" spans="1:9" ht="12" customHeight="1" x14ac:dyDescent="0.25">
      <c r="A148" s="13" t="s">
        <v>61</v>
      </c>
      <c r="B148" s="7" t="s">
        <v>350</v>
      </c>
      <c r="C148" s="167"/>
      <c r="D148" s="254"/>
      <c r="E148" s="300">
        <f t="shared" si="4"/>
        <v>0</v>
      </c>
    </row>
    <row r="149" spans="1:9" ht="12" customHeight="1" x14ac:dyDescent="0.25">
      <c r="A149" s="13" t="s">
        <v>62</v>
      </c>
      <c r="B149" s="7" t="s">
        <v>357</v>
      </c>
      <c r="C149" s="167"/>
      <c r="D149" s="254"/>
      <c r="E149" s="300">
        <f t="shared" si="4"/>
        <v>0</v>
      </c>
    </row>
    <row r="150" spans="1:9" ht="12" customHeight="1" x14ac:dyDescent="0.25">
      <c r="A150" s="13" t="s">
        <v>193</v>
      </c>
      <c r="B150" s="7" t="s">
        <v>352</v>
      </c>
      <c r="C150" s="167"/>
      <c r="D150" s="254"/>
      <c r="E150" s="300">
        <f t="shared" si="4"/>
        <v>0</v>
      </c>
    </row>
    <row r="151" spans="1:9" ht="12" customHeight="1" x14ac:dyDescent="0.25">
      <c r="A151" s="13" t="s">
        <v>194</v>
      </c>
      <c r="B151" s="7" t="s">
        <v>358</v>
      </c>
      <c r="C151" s="167"/>
      <c r="D151" s="254"/>
      <c r="E151" s="300">
        <f t="shared" si="4"/>
        <v>0</v>
      </c>
    </row>
    <row r="152" spans="1:9" ht="12" customHeight="1" thickBot="1" x14ac:dyDescent="0.3">
      <c r="A152" s="13" t="s">
        <v>356</v>
      </c>
      <c r="B152" s="7" t="s">
        <v>359</v>
      </c>
      <c r="C152" s="167"/>
      <c r="D152" s="254"/>
      <c r="E152" s="301">
        <f t="shared" si="4"/>
        <v>0</v>
      </c>
    </row>
    <row r="153" spans="1:9" ht="12" customHeight="1" thickBot="1" x14ac:dyDescent="0.3">
      <c r="A153" s="18" t="s">
        <v>14</v>
      </c>
      <c r="B153" s="60" t="s">
        <v>360</v>
      </c>
      <c r="C153" s="245"/>
      <c r="D153" s="258"/>
      <c r="E153" s="307">
        <f t="shared" si="4"/>
        <v>0</v>
      </c>
    </row>
    <row r="154" spans="1:9" ht="12" customHeight="1" thickBot="1" x14ac:dyDescent="0.3">
      <c r="A154" s="18" t="s">
        <v>15</v>
      </c>
      <c r="B154" s="60" t="s">
        <v>361</v>
      </c>
      <c r="C154" s="245"/>
      <c r="D154" s="258"/>
      <c r="E154" s="210">
        <f t="shared" si="4"/>
        <v>0</v>
      </c>
    </row>
    <row r="155" spans="1:9" ht="15" customHeight="1" thickBot="1" x14ac:dyDescent="0.3">
      <c r="A155" s="18" t="s">
        <v>16</v>
      </c>
      <c r="B155" s="60" t="s">
        <v>363</v>
      </c>
      <c r="C155" s="246">
        <f>+C131+C135+C142+C147+C153+C154</f>
        <v>18364</v>
      </c>
      <c r="D155" s="259">
        <f>+D131+D135+D142+D147+D153+D154</f>
        <v>-2164</v>
      </c>
      <c r="E155" s="240">
        <f>+E131+E135+E142+E147+E153+E154</f>
        <v>16200</v>
      </c>
      <c r="F155" s="190"/>
      <c r="G155" s="191"/>
      <c r="H155" s="191"/>
      <c r="I155" s="191"/>
    </row>
    <row r="156" spans="1:9" s="179" customFormat="1" ht="12.95" customHeight="1" thickBot="1" x14ac:dyDescent="0.25">
      <c r="A156" s="106" t="s">
        <v>17</v>
      </c>
      <c r="B156" s="153" t="s">
        <v>362</v>
      </c>
      <c r="C156" s="246">
        <f>+C130+C155</f>
        <v>948017</v>
      </c>
      <c r="D156" s="259">
        <f>+D130+D155</f>
        <v>23738</v>
      </c>
      <c r="E156" s="240">
        <f>+E130+E155</f>
        <v>971755</v>
      </c>
    </row>
    <row r="157" spans="1:9" ht="7.5" customHeight="1" x14ac:dyDescent="0.25">
      <c r="C157" s="349"/>
    </row>
    <row r="158" spans="1:9" x14ac:dyDescent="0.25">
      <c r="A158" s="409" t="s">
        <v>269</v>
      </c>
      <c r="B158" s="409"/>
      <c r="C158" s="409"/>
      <c r="D158" s="409"/>
      <c r="E158" s="409"/>
    </row>
    <row r="159" spans="1:9" ht="15" customHeight="1" thickBot="1" x14ac:dyDescent="0.3">
      <c r="A159" s="396" t="s">
        <v>88</v>
      </c>
      <c r="B159" s="396"/>
      <c r="E159" s="108" t="str">
        <f>E91</f>
        <v>ezer forintban!</v>
      </c>
    </row>
    <row r="160" spans="1:9" ht="25.5" customHeight="1" thickBot="1" x14ac:dyDescent="0.3">
      <c r="A160" s="18">
        <v>1</v>
      </c>
      <c r="B160" s="23" t="s">
        <v>364</v>
      </c>
      <c r="C160" s="166">
        <f>+C63-C130</f>
        <v>-114019</v>
      </c>
      <c r="D160" s="166">
        <f>+D63-D130</f>
        <v>-2901</v>
      </c>
      <c r="E160" s="102">
        <f>+E63-E130</f>
        <v>-116920</v>
      </c>
    </row>
    <row r="161" spans="1:5" ht="32.25" customHeight="1" thickBot="1" x14ac:dyDescent="0.3">
      <c r="A161" s="18" t="s">
        <v>8</v>
      </c>
      <c r="B161" s="23" t="s">
        <v>370</v>
      </c>
      <c r="C161" s="166">
        <f>+C87-C155</f>
        <v>114019</v>
      </c>
      <c r="D161" s="166">
        <f>+D87-D155</f>
        <v>2901</v>
      </c>
      <c r="E161" s="102">
        <f>+E87-E155</f>
        <v>116920</v>
      </c>
    </row>
  </sheetData>
  <mergeCells count="12"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  <mergeCell ref="C92:E92"/>
    <mergeCell ref="A158:E158"/>
  </mergeCells>
  <phoneticPr fontId="0" type="noConversion"/>
  <printOptions horizontalCentered="1"/>
  <pageMargins left="0.39370078740157483" right="0.39370078740157483" top="1.4566929133858268" bottom="0.6692913385826772" header="0.78740157480314965" footer="0.59055118110236227"/>
  <pageSetup paperSize="9" scale="66" fitToHeight="2" orientation="portrait" r:id="rId1"/>
  <headerFooter alignWithMargins="0">
    <oddHeader xml:space="preserve">&amp;C&amp;"Times New Roman CE,Félkövér"&amp;12
Bátaszék Város Önkormányzata
2017. ÉVI KÖLTSÉGVETÉSÉNEK ÖSSZEVONT MÓDOSÍTOTT MÉRLEGE&amp;10
&amp;R&amp;"Times New Roman CE,Félkövér dőlt"&amp;11 1.1. melléklet </oddHeader>
    <oddFooter>&amp;C&amp;P</oddFooter>
  </headerFooter>
  <rowBreaks count="2" manualBreakCount="2">
    <brk id="75" max="4" man="1"/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zoomScale="130" zoomScaleNormal="130" zoomScaleSheetLayoutView="100" workbookViewId="0">
      <selection activeCell="E4" sqref="E4"/>
    </sheetView>
  </sheetViews>
  <sheetFormatPr defaultRowHeight="15.75" x14ac:dyDescent="0.25"/>
  <cols>
    <col min="1" max="1" width="9.5" style="154" customWidth="1"/>
    <col min="2" max="2" width="59.6640625" style="154" customWidth="1"/>
    <col min="3" max="3" width="17.33203125" style="155" customWidth="1"/>
    <col min="4" max="5" width="17.33203125" style="177" customWidth="1"/>
    <col min="6" max="16384" width="9.33203125" style="177"/>
  </cols>
  <sheetData>
    <row r="1" spans="1:5" ht="15.95" customHeight="1" x14ac:dyDescent="0.25">
      <c r="A1" s="395" t="s">
        <v>5</v>
      </c>
      <c r="B1" s="395"/>
      <c r="C1" s="395"/>
      <c r="D1" s="395"/>
      <c r="E1" s="395"/>
    </row>
    <row r="2" spans="1:5" ht="15.95" customHeight="1" thickBot="1" x14ac:dyDescent="0.3">
      <c r="A2" s="396" t="s">
        <v>86</v>
      </c>
      <c r="B2" s="396"/>
      <c r="C2" s="247"/>
      <c r="E2" s="247" t="str">
        <f>'1.1.sz.mell.'!E2</f>
        <v>ezer forintban!</v>
      </c>
    </row>
    <row r="3" spans="1:5" x14ac:dyDescent="0.25">
      <c r="A3" s="398" t="s">
        <v>51</v>
      </c>
      <c r="B3" s="400" t="s">
        <v>6</v>
      </c>
      <c r="C3" s="402" t="str">
        <f>+CONCATENATE(LEFT(ÖSSZEFÜGGÉSEK!A6,4),". évi")</f>
        <v>2017. évi</v>
      </c>
      <c r="D3" s="403"/>
      <c r="E3" s="404"/>
    </row>
    <row r="4" spans="1:5" ht="24.75" thickBot="1" x14ac:dyDescent="0.3">
      <c r="A4" s="399"/>
      <c r="B4" s="401"/>
      <c r="C4" s="250" t="s">
        <v>410</v>
      </c>
      <c r="D4" s="248" t="s">
        <v>468</v>
      </c>
      <c r="E4" s="249" t="str">
        <f>+CONCATENATE(LEFT(ÖSSZEFÜGGÉSEK!A6,4),"……….",CHAR(10),"Módosítás utáni")</f>
        <v>2017……….
Módosítás utáni</v>
      </c>
    </row>
    <row r="5" spans="1:5" s="178" customFormat="1" ht="12" customHeight="1" thickBot="1" x14ac:dyDescent="0.25">
      <c r="A5" s="174" t="s">
        <v>377</v>
      </c>
      <c r="B5" s="175" t="s">
        <v>378</v>
      </c>
      <c r="C5" s="175" t="s">
        <v>379</v>
      </c>
      <c r="D5" s="175" t="s">
        <v>381</v>
      </c>
      <c r="E5" s="331" t="s">
        <v>475</v>
      </c>
    </row>
    <row r="6" spans="1:5" s="179" customFormat="1" ht="12" customHeight="1" thickBot="1" x14ac:dyDescent="0.25">
      <c r="A6" s="18" t="s">
        <v>7</v>
      </c>
      <c r="B6" s="19" t="s">
        <v>146</v>
      </c>
      <c r="C6" s="166">
        <f>+C7+C8+C9+C10+C11+C12</f>
        <v>366720</v>
      </c>
      <c r="D6" s="252">
        <f>+D7+D8+D9+D10+D11+D12</f>
        <v>5275</v>
      </c>
      <c r="E6" s="102">
        <f>+E7+E8+E9+E10+E11+E12</f>
        <v>371995</v>
      </c>
    </row>
    <row r="7" spans="1:5" s="179" customFormat="1" ht="12" customHeight="1" x14ac:dyDescent="0.2">
      <c r="A7" s="13" t="s">
        <v>63</v>
      </c>
      <c r="B7" s="180" t="s">
        <v>147</v>
      </c>
      <c r="C7" s="168">
        <v>117477</v>
      </c>
      <c r="D7" s="253"/>
      <c r="E7" s="210">
        <f>C7+D7</f>
        <v>117477</v>
      </c>
    </row>
    <row r="8" spans="1:5" s="179" customFormat="1" ht="12" customHeight="1" x14ac:dyDescent="0.2">
      <c r="A8" s="12" t="s">
        <v>64</v>
      </c>
      <c r="B8" s="181" t="s">
        <v>148</v>
      </c>
      <c r="C8" s="167">
        <v>136511</v>
      </c>
      <c r="D8" s="254"/>
      <c r="E8" s="210">
        <f t="shared" ref="E8:E62" si="0">C8+D8</f>
        <v>136511</v>
      </c>
    </row>
    <row r="9" spans="1:5" s="179" customFormat="1" ht="12" customHeight="1" x14ac:dyDescent="0.2">
      <c r="A9" s="12" t="s">
        <v>65</v>
      </c>
      <c r="B9" s="181" t="s">
        <v>149</v>
      </c>
      <c r="C9" s="167">
        <v>105316</v>
      </c>
      <c r="D9" s="254">
        <v>3569</v>
      </c>
      <c r="E9" s="210">
        <f t="shared" si="0"/>
        <v>108885</v>
      </c>
    </row>
    <row r="10" spans="1:5" s="179" customFormat="1" ht="12" customHeight="1" x14ac:dyDescent="0.2">
      <c r="A10" s="12" t="s">
        <v>66</v>
      </c>
      <c r="B10" s="181" t="s">
        <v>150</v>
      </c>
      <c r="C10" s="167">
        <v>7416</v>
      </c>
      <c r="D10" s="254"/>
      <c r="E10" s="210">
        <f t="shared" si="0"/>
        <v>7416</v>
      </c>
    </row>
    <row r="11" spans="1:5" s="179" customFormat="1" ht="12" customHeight="1" x14ac:dyDescent="0.2">
      <c r="A11" s="12" t="s">
        <v>83</v>
      </c>
      <c r="B11" s="104" t="s">
        <v>322</v>
      </c>
      <c r="C11" s="167"/>
      <c r="D11" s="254">
        <v>1706</v>
      </c>
      <c r="E11" s="210">
        <f t="shared" si="0"/>
        <v>1706</v>
      </c>
    </row>
    <row r="12" spans="1:5" s="179" customFormat="1" ht="12" customHeight="1" thickBot="1" x14ac:dyDescent="0.25">
      <c r="A12" s="14" t="s">
        <v>67</v>
      </c>
      <c r="B12" s="105" t="s">
        <v>323</v>
      </c>
      <c r="C12" s="167"/>
      <c r="D12" s="254"/>
      <c r="E12" s="210">
        <f t="shared" si="0"/>
        <v>0</v>
      </c>
    </row>
    <row r="13" spans="1:5" s="179" customFormat="1" ht="12" customHeight="1" thickBot="1" x14ac:dyDescent="0.25">
      <c r="A13" s="18" t="s">
        <v>8</v>
      </c>
      <c r="B13" s="103" t="s">
        <v>151</v>
      </c>
      <c r="C13" s="166">
        <f>+C14+C15+C16+C17+C18</f>
        <v>35982</v>
      </c>
      <c r="D13" s="252">
        <f>+D14+D15+D16+D17+D18</f>
        <v>0</v>
      </c>
      <c r="E13" s="102">
        <f>+E14+E15+E16+E17+E18</f>
        <v>35982</v>
      </c>
    </row>
    <row r="14" spans="1:5" s="179" customFormat="1" ht="12" customHeight="1" x14ac:dyDescent="0.2">
      <c r="A14" s="13" t="s">
        <v>69</v>
      </c>
      <c r="B14" s="180" t="s">
        <v>152</v>
      </c>
      <c r="C14" s="168"/>
      <c r="D14" s="253"/>
      <c r="E14" s="210">
        <f t="shared" si="0"/>
        <v>0</v>
      </c>
    </row>
    <row r="15" spans="1:5" s="179" customFormat="1" ht="12" customHeight="1" x14ac:dyDescent="0.2">
      <c r="A15" s="12" t="s">
        <v>70</v>
      </c>
      <c r="B15" s="181" t="s">
        <v>153</v>
      </c>
      <c r="C15" s="167"/>
      <c r="D15" s="254"/>
      <c r="E15" s="210">
        <f t="shared" si="0"/>
        <v>0</v>
      </c>
    </row>
    <row r="16" spans="1:5" s="179" customFormat="1" ht="12" customHeight="1" x14ac:dyDescent="0.2">
      <c r="A16" s="12" t="s">
        <v>71</v>
      </c>
      <c r="B16" s="181" t="s">
        <v>315</v>
      </c>
      <c r="C16" s="167"/>
      <c r="D16" s="254"/>
      <c r="E16" s="210">
        <f t="shared" si="0"/>
        <v>0</v>
      </c>
    </row>
    <row r="17" spans="1:5" s="179" customFormat="1" ht="12" customHeight="1" x14ac:dyDescent="0.2">
      <c r="A17" s="12" t="s">
        <v>72</v>
      </c>
      <c r="B17" s="181" t="s">
        <v>316</v>
      </c>
      <c r="C17" s="167"/>
      <c r="D17" s="254"/>
      <c r="E17" s="210">
        <f t="shared" si="0"/>
        <v>0</v>
      </c>
    </row>
    <row r="18" spans="1:5" s="179" customFormat="1" ht="12" customHeight="1" x14ac:dyDescent="0.2">
      <c r="A18" s="12" t="s">
        <v>73</v>
      </c>
      <c r="B18" s="181" t="s">
        <v>154</v>
      </c>
      <c r="C18" s="167">
        <v>35982</v>
      </c>
      <c r="D18" s="254"/>
      <c r="E18" s="210">
        <f t="shared" si="0"/>
        <v>35982</v>
      </c>
    </row>
    <row r="19" spans="1:5" s="179" customFormat="1" ht="12" customHeight="1" thickBot="1" x14ac:dyDescent="0.25">
      <c r="A19" s="14" t="s">
        <v>79</v>
      </c>
      <c r="B19" s="105" t="s">
        <v>155</v>
      </c>
      <c r="C19" s="169"/>
      <c r="D19" s="255"/>
      <c r="E19" s="210">
        <f t="shared" si="0"/>
        <v>0</v>
      </c>
    </row>
    <row r="20" spans="1:5" s="179" customFormat="1" ht="12" customHeight="1" thickBot="1" x14ac:dyDescent="0.25">
      <c r="A20" s="18" t="s">
        <v>9</v>
      </c>
      <c r="B20" s="19" t="s">
        <v>156</v>
      </c>
      <c r="C20" s="166">
        <f>+C21+C22+C23+C24+C25</f>
        <v>0</v>
      </c>
      <c r="D20" s="252">
        <f>+D21+D22+D23+D24+D25</f>
        <v>0</v>
      </c>
      <c r="E20" s="102">
        <f>+E21+E22+E23+E24+E25</f>
        <v>0</v>
      </c>
    </row>
    <row r="21" spans="1:5" s="179" customFormat="1" ht="12" customHeight="1" x14ac:dyDescent="0.2">
      <c r="A21" s="13" t="s">
        <v>52</v>
      </c>
      <c r="B21" s="180" t="s">
        <v>157</v>
      </c>
      <c r="C21" s="168"/>
      <c r="D21" s="253"/>
      <c r="E21" s="210">
        <f t="shared" si="0"/>
        <v>0</v>
      </c>
    </row>
    <row r="22" spans="1:5" s="179" customFormat="1" ht="12" customHeight="1" x14ac:dyDescent="0.2">
      <c r="A22" s="12" t="s">
        <v>53</v>
      </c>
      <c r="B22" s="181" t="s">
        <v>158</v>
      </c>
      <c r="C22" s="167"/>
      <c r="D22" s="254"/>
      <c r="E22" s="210">
        <f t="shared" si="0"/>
        <v>0</v>
      </c>
    </row>
    <row r="23" spans="1:5" s="179" customFormat="1" ht="12" customHeight="1" x14ac:dyDescent="0.2">
      <c r="A23" s="12" t="s">
        <v>54</v>
      </c>
      <c r="B23" s="181" t="s">
        <v>317</v>
      </c>
      <c r="C23" s="167"/>
      <c r="D23" s="254"/>
      <c r="E23" s="210">
        <f t="shared" si="0"/>
        <v>0</v>
      </c>
    </row>
    <row r="24" spans="1:5" s="179" customFormat="1" ht="12" customHeight="1" x14ac:dyDescent="0.2">
      <c r="A24" s="12" t="s">
        <v>55</v>
      </c>
      <c r="B24" s="181" t="s">
        <v>318</v>
      </c>
      <c r="C24" s="167"/>
      <c r="D24" s="254"/>
      <c r="E24" s="210">
        <f t="shared" si="0"/>
        <v>0</v>
      </c>
    </row>
    <row r="25" spans="1:5" s="179" customFormat="1" ht="12" customHeight="1" x14ac:dyDescent="0.2">
      <c r="A25" s="12" t="s">
        <v>96</v>
      </c>
      <c r="B25" s="181" t="s">
        <v>159</v>
      </c>
      <c r="C25" s="167">
        <v>0</v>
      </c>
      <c r="D25" s="254"/>
      <c r="E25" s="210">
        <f t="shared" si="0"/>
        <v>0</v>
      </c>
    </row>
    <row r="26" spans="1:5" s="179" customFormat="1" ht="12" customHeight="1" thickBot="1" x14ac:dyDescent="0.25">
      <c r="A26" s="14" t="s">
        <v>97</v>
      </c>
      <c r="B26" s="182" t="s">
        <v>160</v>
      </c>
      <c r="C26" s="169"/>
      <c r="D26" s="255"/>
      <c r="E26" s="210">
        <f t="shared" si="0"/>
        <v>0</v>
      </c>
    </row>
    <row r="27" spans="1:5" s="179" customFormat="1" ht="12" customHeight="1" thickBot="1" x14ac:dyDescent="0.25">
      <c r="A27" s="18" t="s">
        <v>98</v>
      </c>
      <c r="B27" s="19" t="s">
        <v>465</v>
      </c>
      <c r="C27" s="172">
        <f>SUM(C28:C34)</f>
        <v>16000</v>
      </c>
      <c r="D27" s="256">
        <f>+D28+D29+D30+D31+D32+D33+D34</f>
        <v>0</v>
      </c>
      <c r="E27" s="209">
        <f>+E28+E29+E30+E31+E32+E33+E34</f>
        <v>16000</v>
      </c>
    </row>
    <row r="28" spans="1:5" s="179" customFormat="1" ht="12" customHeight="1" x14ac:dyDescent="0.2">
      <c r="A28" s="13" t="s">
        <v>161</v>
      </c>
      <c r="B28" s="180" t="s">
        <v>458</v>
      </c>
      <c r="C28" s="168">
        <v>0</v>
      </c>
      <c r="D28" s="354">
        <f>+D29+D30+D31</f>
        <v>0</v>
      </c>
      <c r="E28" s="210">
        <f t="shared" si="0"/>
        <v>0</v>
      </c>
    </row>
    <row r="29" spans="1:5" s="179" customFormat="1" ht="12" customHeight="1" x14ac:dyDescent="0.2">
      <c r="A29" s="12" t="s">
        <v>162</v>
      </c>
      <c r="B29" s="181" t="s">
        <v>459</v>
      </c>
      <c r="C29" s="167">
        <v>0</v>
      </c>
      <c r="D29" s="254"/>
      <c r="E29" s="210">
        <f t="shared" si="0"/>
        <v>0</v>
      </c>
    </row>
    <row r="30" spans="1:5" s="179" customFormat="1" ht="12" customHeight="1" x14ac:dyDescent="0.2">
      <c r="A30" s="12" t="s">
        <v>163</v>
      </c>
      <c r="B30" s="181" t="s">
        <v>460</v>
      </c>
      <c r="C30" s="167">
        <v>0</v>
      </c>
      <c r="D30" s="254"/>
      <c r="E30" s="210">
        <f t="shared" si="0"/>
        <v>0</v>
      </c>
    </row>
    <row r="31" spans="1:5" s="179" customFormat="1" ht="12" customHeight="1" x14ac:dyDescent="0.2">
      <c r="A31" s="12" t="s">
        <v>164</v>
      </c>
      <c r="B31" s="181" t="s">
        <v>461</v>
      </c>
      <c r="C31" s="167">
        <v>0</v>
      </c>
      <c r="D31" s="254"/>
      <c r="E31" s="210">
        <f t="shared" si="0"/>
        <v>0</v>
      </c>
    </row>
    <row r="32" spans="1:5" s="179" customFormat="1" ht="12" customHeight="1" x14ac:dyDescent="0.2">
      <c r="A32" s="12" t="s">
        <v>462</v>
      </c>
      <c r="B32" s="181" t="s">
        <v>165</v>
      </c>
      <c r="C32" s="167">
        <v>16000</v>
      </c>
      <c r="D32" s="254"/>
      <c r="E32" s="210">
        <f t="shared" si="0"/>
        <v>16000</v>
      </c>
    </row>
    <row r="33" spans="1:5" s="179" customFormat="1" ht="12" customHeight="1" x14ac:dyDescent="0.2">
      <c r="A33" s="12" t="s">
        <v>463</v>
      </c>
      <c r="B33" s="181" t="s">
        <v>166</v>
      </c>
      <c r="C33" s="167">
        <v>0</v>
      </c>
      <c r="D33" s="254"/>
      <c r="E33" s="210">
        <f t="shared" si="0"/>
        <v>0</v>
      </c>
    </row>
    <row r="34" spans="1:5" s="179" customFormat="1" ht="12" customHeight="1" thickBot="1" x14ac:dyDescent="0.25">
      <c r="A34" s="14" t="s">
        <v>464</v>
      </c>
      <c r="B34" s="182" t="s">
        <v>167</v>
      </c>
      <c r="C34" s="169"/>
      <c r="D34" s="255"/>
      <c r="E34" s="210">
        <f t="shared" si="0"/>
        <v>0</v>
      </c>
    </row>
    <row r="35" spans="1:5" s="179" customFormat="1" ht="12" customHeight="1" thickBot="1" x14ac:dyDescent="0.25">
      <c r="A35" s="18" t="s">
        <v>11</v>
      </c>
      <c r="B35" s="19" t="s">
        <v>324</v>
      </c>
      <c r="C35" s="166">
        <f>SUM(C36:C46)</f>
        <v>33356</v>
      </c>
      <c r="D35" s="252">
        <f>SUM(D36:D46)</f>
        <v>0</v>
      </c>
      <c r="E35" s="102">
        <f>SUM(E36:E46)</f>
        <v>33356</v>
      </c>
    </row>
    <row r="36" spans="1:5" s="179" customFormat="1" ht="12" customHeight="1" x14ac:dyDescent="0.2">
      <c r="A36" s="13" t="s">
        <v>56</v>
      </c>
      <c r="B36" s="180" t="s">
        <v>170</v>
      </c>
      <c r="C36" s="168">
        <v>10</v>
      </c>
      <c r="D36" s="253"/>
      <c r="E36" s="210">
        <f t="shared" si="0"/>
        <v>10</v>
      </c>
    </row>
    <row r="37" spans="1:5" s="179" customFormat="1" ht="12" customHeight="1" x14ac:dyDescent="0.2">
      <c r="A37" s="12" t="s">
        <v>57</v>
      </c>
      <c r="B37" s="181" t="s">
        <v>171</v>
      </c>
      <c r="C37" s="167">
        <v>24067</v>
      </c>
      <c r="D37" s="254"/>
      <c r="E37" s="210">
        <f t="shared" si="0"/>
        <v>24067</v>
      </c>
    </row>
    <row r="38" spans="1:5" s="179" customFormat="1" ht="12" customHeight="1" x14ac:dyDescent="0.2">
      <c r="A38" s="12" t="s">
        <v>58</v>
      </c>
      <c r="B38" s="181" t="s">
        <v>172</v>
      </c>
      <c r="C38" s="167">
        <v>2710</v>
      </c>
      <c r="D38" s="254"/>
      <c r="E38" s="210">
        <f t="shared" si="0"/>
        <v>2710</v>
      </c>
    </row>
    <row r="39" spans="1:5" s="179" customFormat="1" ht="12" customHeight="1" x14ac:dyDescent="0.2">
      <c r="A39" s="12" t="s">
        <v>100</v>
      </c>
      <c r="B39" s="181" t="s">
        <v>173</v>
      </c>
      <c r="C39" s="167"/>
      <c r="D39" s="254"/>
      <c r="E39" s="210">
        <f t="shared" si="0"/>
        <v>0</v>
      </c>
    </row>
    <row r="40" spans="1:5" s="179" customFormat="1" ht="12" customHeight="1" x14ac:dyDescent="0.2">
      <c r="A40" s="12" t="s">
        <v>101</v>
      </c>
      <c r="B40" s="181" t="s">
        <v>174</v>
      </c>
      <c r="C40" s="167"/>
      <c r="D40" s="254"/>
      <c r="E40" s="210">
        <f t="shared" si="0"/>
        <v>0</v>
      </c>
    </row>
    <row r="41" spans="1:5" s="179" customFormat="1" ht="12" customHeight="1" x14ac:dyDescent="0.2">
      <c r="A41" s="12" t="s">
        <v>102</v>
      </c>
      <c r="B41" s="181" t="s">
        <v>175</v>
      </c>
      <c r="C41" s="167">
        <v>4748</v>
      </c>
      <c r="D41" s="254"/>
      <c r="E41" s="210">
        <f t="shared" si="0"/>
        <v>4748</v>
      </c>
    </row>
    <row r="42" spans="1:5" s="179" customFormat="1" ht="12" customHeight="1" x14ac:dyDescent="0.2">
      <c r="A42" s="12" t="s">
        <v>103</v>
      </c>
      <c r="B42" s="181" t="s">
        <v>176</v>
      </c>
      <c r="C42" s="167">
        <v>1400</v>
      </c>
      <c r="D42" s="254"/>
      <c r="E42" s="210">
        <f t="shared" si="0"/>
        <v>1400</v>
      </c>
    </row>
    <row r="43" spans="1:5" s="179" customFormat="1" ht="12" customHeight="1" x14ac:dyDescent="0.2">
      <c r="A43" s="12" t="s">
        <v>104</v>
      </c>
      <c r="B43" s="181" t="s">
        <v>177</v>
      </c>
      <c r="C43" s="167">
        <v>355</v>
      </c>
      <c r="D43" s="254"/>
      <c r="E43" s="210">
        <f t="shared" si="0"/>
        <v>355</v>
      </c>
    </row>
    <row r="44" spans="1:5" s="179" customFormat="1" ht="12" customHeight="1" x14ac:dyDescent="0.2">
      <c r="A44" s="12" t="s">
        <v>168</v>
      </c>
      <c r="B44" s="181" t="s">
        <v>178</v>
      </c>
      <c r="C44" s="170"/>
      <c r="D44" s="288"/>
      <c r="E44" s="210">
        <f t="shared" si="0"/>
        <v>0</v>
      </c>
    </row>
    <row r="45" spans="1:5" s="179" customFormat="1" ht="12" customHeight="1" x14ac:dyDescent="0.2">
      <c r="A45" s="14" t="s">
        <v>169</v>
      </c>
      <c r="B45" s="182" t="s">
        <v>326</v>
      </c>
      <c r="C45" s="171">
        <v>50</v>
      </c>
      <c r="D45" s="289"/>
      <c r="E45" s="210">
        <f t="shared" si="0"/>
        <v>50</v>
      </c>
    </row>
    <row r="46" spans="1:5" s="179" customFormat="1" ht="12" customHeight="1" thickBot="1" x14ac:dyDescent="0.25">
      <c r="A46" s="14" t="s">
        <v>325</v>
      </c>
      <c r="B46" s="105" t="s">
        <v>179</v>
      </c>
      <c r="C46" s="171">
        <v>16</v>
      </c>
      <c r="D46" s="289"/>
      <c r="E46" s="210">
        <f t="shared" si="0"/>
        <v>16</v>
      </c>
    </row>
    <row r="47" spans="1:5" s="179" customFormat="1" ht="12" customHeight="1" thickBot="1" x14ac:dyDescent="0.25">
      <c r="A47" s="18" t="s">
        <v>12</v>
      </c>
      <c r="B47" s="19" t="s">
        <v>180</v>
      </c>
      <c r="C47" s="166">
        <f>SUM(C48:C52)</f>
        <v>0</v>
      </c>
      <c r="D47" s="252">
        <f>SUM(D48:D52)</f>
        <v>0</v>
      </c>
      <c r="E47" s="102">
        <f>SUM(E48:E52)</f>
        <v>0</v>
      </c>
    </row>
    <row r="48" spans="1:5" s="179" customFormat="1" ht="12" customHeight="1" x14ac:dyDescent="0.2">
      <c r="A48" s="13" t="s">
        <v>59</v>
      </c>
      <c r="B48" s="180" t="s">
        <v>184</v>
      </c>
      <c r="C48" s="222"/>
      <c r="D48" s="290"/>
      <c r="E48" s="303">
        <f t="shared" si="0"/>
        <v>0</v>
      </c>
    </row>
    <row r="49" spans="1:5" s="179" customFormat="1" ht="12" customHeight="1" x14ac:dyDescent="0.2">
      <c r="A49" s="12" t="s">
        <v>60</v>
      </c>
      <c r="B49" s="181" t="s">
        <v>185</v>
      </c>
      <c r="C49" s="170"/>
      <c r="D49" s="288"/>
      <c r="E49" s="303">
        <f t="shared" si="0"/>
        <v>0</v>
      </c>
    </row>
    <row r="50" spans="1:5" s="179" customFormat="1" ht="12" customHeight="1" x14ac:dyDescent="0.2">
      <c r="A50" s="12" t="s">
        <v>181</v>
      </c>
      <c r="B50" s="181" t="s">
        <v>186</v>
      </c>
      <c r="C50" s="170"/>
      <c r="D50" s="288"/>
      <c r="E50" s="303">
        <f t="shared" si="0"/>
        <v>0</v>
      </c>
    </row>
    <row r="51" spans="1:5" s="179" customFormat="1" ht="12" customHeight="1" x14ac:dyDescent="0.2">
      <c r="A51" s="12" t="s">
        <v>182</v>
      </c>
      <c r="B51" s="181" t="s">
        <v>187</v>
      </c>
      <c r="C51" s="170"/>
      <c r="D51" s="288"/>
      <c r="E51" s="303">
        <f t="shared" si="0"/>
        <v>0</v>
      </c>
    </row>
    <row r="52" spans="1:5" s="179" customFormat="1" ht="12" customHeight="1" thickBot="1" x14ac:dyDescent="0.25">
      <c r="A52" s="14" t="s">
        <v>183</v>
      </c>
      <c r="B52" s="105" t="s">
        <v>188</v>
      </c>
      <c r="C52" s="171"/>
      <c r="D52" s="289"/>
      <c r="E52" s="303">
        <f t="shared" si="0"/>
        <v>0</v>
      </c>
    </row>
    <row r="53" spans="1:5" s="179" customFormat="1" ht="12" customHeight="1" thickBot="1" x14ac:dyDescent="0.25">
      <c r="A53" s="18" t="s">
        <v>105</v>
      </c>
      <c r="B53" s="19" t="s">
        <v>189</v>
      </c>
      <c r="C53" s="166">
        <f>SUM(C54:C56)</f>
        <v>1020</v>
      </c>
      <c r="D53" s="252">
        <f>SUM(D54:D56)</f>
        <v>4982</v>
      </c>
      <c r="E53" s="102">
        <f>SUM(E54:E56)</f>
        <v>6002</v>
      </c>
    </row>
    <row r="54" spans="1:5" s="179" customFormat="1" ht="12" customHeight="1" x14ac:dyDescent="0.2">
      <c r="A54" s="13" t="s">
        <v>61</v>
      </c>
      <c r="B54" s="180" t="s">
        <v>190</v>
      </c>
      <c r="C54" s="168"/>
      <c r="D54" s="253"/>
      <c r="E54" s="210">
        <f t="shared" si="0"/>
        <v>0</v>
      </c>
    </row>
    <row r="55" spans="1:5" s="179" customFormat="1" ht="12" customHeight="1" x14ac:dyDescent="0.2">
      <c r="A55" s="12" t="s">
        <v>62</v>
      </c>
      <c r="B55" s="181" t="s">
        <v>319</v>
      </c>
      <c r="C55" s="167">
        <v>1020</v>
      </c>
      <c r="D55" s="254"/>
      <c r="E55" s="210">
        <f t="shared" si="0"/>
        <v>1020</v>
      </c>
    </row>
    <row r="56" spans="1:5" s="179" customFormat="1" ht="12" customHeight="1" x14ac:dyDescent="0.2">
      <c r="A56" s="12" t="s">
        <v>193</v>
      </c>
      <c r="B56" s="181" t="s">
        <v>191</v>
      </c>
      <c r="C56" s="167"/>
      <c r="D56" s="254">
        <v>4982</v>
      </c>
      <c r="E56" s="210">
        <f t="shared" si="0"/>
        <v>4982</v>
      </c>
    </row>
    <row r="57" spans="1:5" s="179" customFormat="1" ht="12" customHeight="1" thickBot="1" x14ac:dyDescent="0.25">
      <c r="A57" s="14" t="s">
        <v>194</v>
      </c>
      <c r="B57" s="105" t="s">
        <v>192</v>
      </c>
      <c r="C57" s="169"/>
      <c r="D57" s="255"/>
      <c r="E57" s="210">
        <f t="shared" si="0"/>
        <v>0</v>
      </c>
    </row>
    <row r="58" spans="1:5" s="179" customFormat="1" ht="12" customHeight="1" thickBot="1" x14ac:dyDescent="0.25">
      <c r="A58" s="18" t="s">
        <v>14</v>
      </c>
      <c r="B58" s="103" t="s">
        <v>195</v>
      </c>
      <c r="C58" s="166">
        <f>SUM(C59:C61)</f>
        <v>5396</v>
      </c>
      <c r="D58" s="252">
        <f>SUM(D59:D61)</f>
        <v>0</v>
      </c>
      <c r="E58" s="102">
        <f>SUM(E59:E61)</f>
        <v>5396</v>
      </c>
    </row>
    <row r="59" spans="1:5" s="179" customFormat="1" ht="12" customHeight="1" x14ac:dyDescent="0.2">
      <c r="A59" s="13" t="s">
        <v>106</v>
      </c>
      <c r="B59" s="180" t="s">
        <v>197</v>
      </c>
      <c r="C59" s="170"/>
      <c r="D59" s="288"/>
      <c r="E59" s="302">
        <f t="shared" si="0"/>
        <v>0</v>
      </c>
    </row>
    <row r="60" spans="1:5" s="179" customFormat="1" ht="12" customHeight="1" x14ac:dyDescent="0.2">
      <c r="A60" s="12" t="s">
        <v>107</v>
      </c>
      <c r="B60" s="181" t="s">
        <v>320</v>
      </c>
      <c r="C60" s="170">
        <v>4650</v>
      </c>
      <c r="D60" s="288"/>
      <c r="E60" s="302">
        <f t="shared" si="0"/>
        <v>4650</v>
      </c>
    </row>
    <row r="61" spans="1:5" s="179" customFormat="1" ht="12" customHeight="1" x14ac:dyDescent="0.2">
      <c r="A61" s="12" t="s">
        <v>128</v>
      </c>
      <c r="B61" s="181" t="s">
        <v>198</v>
      </c>
      <c r="C61" s="170">
        <v>746</v>
      </c>
      <c r="D61" s="288"/>
      <c r="E61" s="302">
        <f t="shared" si="0"/>
        <v>746</v>
      </c>
    </row>
    <row r="62" spans="1:5" s="179" customFormat="1" ht="12" customHeight="1" thickBot="1" x14ac:dyDescent="0.25">
      <c r="A62" s="14" t="s">
        <v>196</v>
      </c>
      <c r="B62" s="105" t="s">
        <v>199</v>
      </c>
      <c r="C62" s="170"/>
      <c r="D62" s="288"/>
      <c r="E62" s="302">
        <f t="shared" si="0"/>
        <v>0</v>
      </c>
    </row>
    <row r="63" spans="1:5" s="179" customFormat="1" ht="12" customHeight="1" thickBot="1" x14ac:dyDescent="0.25">
      <c r="A63" s="234" t="s">
        <v>366</v>
      </c>
      <c r="B63" s="19" t="s">
        <v>200</v>
      </c>
      <c r="C63" s="172">
        <f>+C6+C13+C20+C27+C35+C47+C53+C58</f>
        <v>458474</v>
      </c>
      <c r="D63" s="256">
        <f>+D6+D13+D20+D27+D35+D47+D53+D58</f>
        <v>10257</v>
      </c>
      <c r="E63" s="209">
        <f>+E6+E13+E20+E27+E35+E47+E53+E58</f>
        <v>468731</v>
      </c>
    </row>
    <row r="64" spans="1:5" s="179" customFormat="1" ht="12" customHeight="1" thickBot="1" x14ac:dyDescent="0.25">
      <c r="A64" s="223" t="s">
        <v>201</v>
      </c>
      <c r="B64" s="103" t="s">
        <v>202</v>
      </c>
      <c r="C64" s="166">
        <f>SUM(C65:C67)</f>
        <v>0</v>
      </c>
      <c r="D64" s="252">
        <f>SUM(D65:D67)</f>
        <v>0</v>
      </c>
      <c r="E64" s="102">
        <f>SUM(E65:E67)</f>
        <v>0</v>
      </c>
    </row>
    <row r="65" spans="1:5" s="179" customFormat="1" ht="12" customHeight="1" x14ac:dyDescent="0.2">
      <c r="A65" s="13" t="s">
        <v>233</v>
      </c>
      <c r="B65" s="180" t="s">
        <v>203</v>
      </c>
      <c r="C65" s="170"/>
      <c r="D65" s="288"/>
      <c r="E65" s="302">
        <f t="shared" ref="E65:E86" si="1">C65+D65</f>
        <v>0</v>
      </c>
    </row>
    <row r="66" spans="1:5" s="179" customFormat="1" ht="12" customHeight="1" x14ac:dyDescent="0.2">
      <c r="A66" s="12" t="s">
        <v>242</v>
      </c>
      <c r="B66" s="181" t="s">
        <v>204</v>
      </c>
      <c r="C66" s="170"/>
      <c r="D66" s="288"/>
      <c r="E66" s="302">
        <f t="shared" si="1"/>
        <v>0</v>
      </c>
    </row>
    <row r="67" spans="1:5" s="179" customFormat="1" ht="12" customHeight="1" thickBot="1" x14ac:dyDescent="0.25">
      <c r="A67" s="14" t="s">
        <v>243</v>
      </c>
      <c r="B67" s="230" t="s">
        <v>351</v>
      </c>
      <c r="C67" s="170"/>
      <c r="D67" s="288"/>
      <c r="E67" s="302">
        <f t="shared" si="1"/>
        <v>0</v>
      </c>
    </row>
    <row r="68" spans="1:5" s="179" customFormat="1" ht="12" customHeight="1" thickBot="1" x14ac:dyDescent="0.25">
      <c r="A68" s="223" t="s">
        <v>206</v>
      </c>
      <c r="B68" s="103" t="s">
        <v>207</v>
      </c>
      <c r="C68" s="166">
        <f>SUM(C69:C72)</f>
        <v>0</v>
      </c>
      <c r="D68" s="252">
        <f>SUM(D69:D72)</f>
        <v>0</v>
      </c>
      <c r="E68" s="102">
        <f>SUM(E69:E72)</f>
        <v>0</v>
      </c>
    </row>
    <row r="69" spans="1:5" s="179" customFormat="1" ht="12" customHeight="1" x14ac:dyDescent="0.2">
      <c r="A69" s="13" t="s">
        <v>84</v>
      </c>
      <c r="B69" s="180" t="s">
        <v>208</v>
      </c>
      <c r="C69" s="170"/>
      <c r="D69" s="288"/>
      <c r="E69" s="302">
        <f t="shared" si="1"/>
        <v>0</v>
      </c>
    </row>
    <row r="70" spans="1:5" s="179" customFormat="1" ht="12" customHeight="1" x14ac:dyDescent="0.2">
      <c r="A70" s="12" t="s">
        <v>85</v>
      </c>
      <c r="B70" s="181" t="s">
        <v>209</v>
      </c>
      <c r="C70" s="170"/>
      <c r="D70" s="288"/>
      <c r="E70" s="302">
        <f t="shared" si="1"/>
        <v>0</v>
      </c>
    </row>
    <row r="71" spans="1:5" s="179" customFormat="1" ht="12" customHeight="1" x14ac:dyDescent="0.2">
      <c r="A71" s="12" t="s">
        <v>234</v>
      </c>
      <c r="B71" s="181" t="s">
        <v>210</v>
      </c>
      <c r="C71" s="170"/>
      <c r="D71" s="288"/>
      <c r="E71" s="302">
        <f t="shared" si="1"/>
        <v>0</v>
      </c>
    </row>
    <row r="72" spans="1:5" s="179" customFormat="1" ht="12" customHeight="1" thickBot="1" x14ac:dyDescent="0.25">
      <c r="A72" s="14" t="s">
        <v>235</v>
      </c>
      <c r="B72" s="105" t="s">
        <v>211</v>
      </c>
      <c r="C72" s="170"/>
      <c r="D72" s="288"/>
      <c r="E72" s="302">
        <f t="shared" si="1"/>
        <v>0</v>
      </c>
    </row>
    <row r="73" spans="1:5" s="179" customFormat="1" ht="12" customHeight="1" thickBot="1" x14ac:dyDescent="0.25">
      <c r="A73" s="223" t="s">
        <v>212</v>
      </c>
      <c r="B73" s="103" t="s">
        <v>213</v>
      </c>
      <c r="C73" s="166">
        <f>SUM(C74:C75)</f>
        <v>0</v>
      </c>
      <c r="D73" s="252">
        <f>SUM(D74:D75)</f>
        <v>0</v>
      </c>
      <c r="E73" s="102">
        <f>SUM(E74:E75)</f>
        <v>0</v>
      </c>
    </row>
    <row r="74" spans="1:5" s="179" customFormat="1" ht="12" customHeight="1" x14ac:dyDescent="0.2">
      <c r="A74" s="13" t="s">
        <v>236</v>
      </c>
      <c r="B74" s="180" t="s">
        <v>214</v>
      </c>
      <c r="C74" s="170">
        <v>0</v>
      </c>
      <c r="D74" s="288"/>
      <c r="E74" s="302">
        <f t="shared" si="1"/>
        <v>0</v>
      </c>
    </row>
    <row r="75" spans="1:5" s="179" customFormat="1" ht="12" customHeight="1" thickBot="1" x14ac:dyDescent="0.25">
      <c r="A75" s="14" t="s">
        <v>237</v>
      </c>
      <c r="B75" s="105" t="s">
        <v>215</v>
      </c>
      <c r="C75" s="170"/>
      <c r="D75" s="288"/>
      <c r="E75" s="302">
        <f t="shared" si="1"/>
        <v>0</v>
      </c>
    </row>
    <row r="76" spans="1:5" s="179" customFormat="1" ht="12" customHeight="1" thickBot="1" x14ac:dyDescent="0.25">
      <c r="A76" s="223" t="s">
        <v>216</v>
      </c>
      <c r="B76" s="103" t="s">
        <v>217</v>
      </c>
      <c r="C76" s="166">
        <f>SUM(C77:C79)</f>
        <v>0</v>
      </c>
      <c r="D76" s="252">
        <f>SUM(D77:D79)</f>
        <v>0</v>
      </c>
      <c r="E76" s="102">
        <f>SUM(E77:E79)</f>
        <v>0</v>
      </c>
    </row>
    <row r="77" spans="1:5" s="179" customFormat="1" ht="12" customHeight="1" x14ac:dyDescent="0.2">
      <c r="A77" s="13" t="s">
        <v>238</v>
      </c>
      <c r="B77" s="180" t="s">
        <v>218</v>
      </c>
      <c r="C77" s="170"/>
      <c r="D77" s="288"/>
      <c r="E77" s="302">
        <f t="shared" si="1"/>
        <v>0</v>
      </c>
    </row>
    <row r="78" spans="1:5" s="179" customFormat="1" ht="12" customHeight="1" x14ac:dyDescent="0.2">
      <c r="A78" s="12" t="s">
        <v>239</v>
      </c>
      <c r="B78" s="181" t="s">
        <v>219</v>
      </c>
      <c r="C78" s="170"/>
      <c r="D78" s="288"/>
      <c r="E78" s="302">
        <f t="shared" si="1"/>
        <v>0</v>
      </c>
    </row>
    <row r="79" spans="1:5" s="179" customFormat="1" ht="12" customHeight="1" thickBot="1" x14ac:dyDescent="0.25">
      <c r="A79" s="14" t="s">
        <v>240</v>
      </c>
      <c r="B79" s="105" t="s">
        <v>220</v>
      </c>
      <c r="C79" s="170"/>
      <c r="D79" s="288"/>
      <c r="E79" s="302">
        <f t="shared" si="1"/>
        <v>0</v>
      </c>
    </row>
    <row r="80" spans="1:5" s="179" customFormat="1" ht="12" customHeight="1" thickBot="1" x14ac:dyDescent="0.25">
      <c r="A80" s="223" t="s">
        <v>221</v>
      </c>
      <c r="B80" s="103" t="s">
        <v>241</v>
      </c>
      <c r="C80" s="166">
        <f>SUM(C81:C84)</f>
        <v>0</v>
      </c>
      <c r="D80" s="252">
        <f>SUM(D81:D84)</f>
        <v>0</v>
      </c>
      <c r="E80" s="102">
        <f>SUM(E81:E84)</f>
        <v>0</v>
      </c>
    </row>
    <row r="81" spans="1:5" s="179" customFormat="1" ht="12" customHeight="1" x14ac:dyDescent="0.2">
      <c r="A81" s="184" t="s">
        <v>222</v>
      </c>
      <c r="B81" s="180" t="s">
        <v>223</v>
      </c>
      <c r="C81" s="170"/>
      <c r="D81" s="288"/>
      <c r="E81" s="302">
        <f t="shared" si="1"/>
        <v>0</v>
      </c>
    </row>
    <row r="82" spans="1:5" s="179" customFormat="1" ht="12" customHeight="1" x14ac:dyDescent="0.2">
      <c r="A82" s="185" t="s">
        <v>224</v>
      </c>
      <c r="B82" s="181" t="s">
        <v>225</v>
      </c>
      <c r="C82" s="170"/>
      <c r="D82" s="288"/>
      <c r="E82" s="302">
        <f t="shared" si="1"/>
        <v>0</v>
      </c>
    </row>
    <row r="83" spans="1:5" s="179" customFormat="1" ht="12" customHeight="1" x14ac:dyDescent="0.2">
      <c r="A83" s="185" t="s">
        <v>226</v>
      </c>
      <c r="B83" s="181" t="s">
        <v>227</v>
      </c>
      <c r="C83" s="170"/>
      <c r="D83" s="288"/>
      <c r="E83" s="302">
        <f t="shared" si="1"/>
        <v>0</v>
      </c>
    </row>
    <row r="84" spans="1:5" s="179" customFormat="1" ht="12" customHeight="1" thickBot="1" x14ac:dyDescent="0.25">
      <c r="A84" s="186" t="s">
        <v>228</v>
      </c>
      <c r="B84" s="105" t="s">
        <v>229</v>
      </c>
      <c r="C84" s="170"/>
      <c r="D84" s="288"/>
      <c r="E84" s="302">
        <f t="shared" si="1"/>
        <v>0</v>
      </c>
    </row>
    <row r="85" spans="1:5" s="179" customFormat="1" ht="12" customHeight="1" thickBot="1" x14ac:dyDescent="0.25">
      <c r="A85" s="223" t="s">
        <v>230</v>
      </c>
      <c r="B85" s="103" t="s">
        <v>365</v>
      </c>
      <c r="C85" s="225"/>
      <c r="D85" s="355"/>
      <c r="E85" s="102">
        <f t="shared" si="1"/>
        <v>0</v>
      </c>
    </row>
    <row r="86" spans="1:5" s="179" customFormat="1" ht="13.5" customHeight="1" thickBot="1" x14ac:dyDescent="0.25">
      <c r="A86" s="223" t="s">
        <v>232</v>
      </c>
      <c r="B86" s="103" t="s">
        <v>231</v>
      </c>
      <c r="C86" s="225"/>
      <c r="D86" s="355"/>
      <c r="E86" s="102">
        <f t="shared" si="1"/>
        <v>0</v>
      </c>
    </row>
    <row r="87" spans="1:5" s="179" customFormat="1" ht="15.75" customHeight="1" thickBot="1" x14ac:dyDescent="0.25">
      <c r="A87" s="223" t="s">
        <v>244</v>
      </c>
      <c r="B87" s="187" t="s">
        <v>368</v>
      </c>
      <c r="C87" s="172">
        <f>+C64+C68+C73+C76+C80+C86+C85</f>
        <v>0</v>
      </c>
      <c r="D87" s="256">
        <f>+D64+D68+D73+D76+D80+D86+D85</f>
        <v>0</v>
      </c>
      <c r="E87" s="209">
        <f>+E64+E68+E73+E76+E80+E86+E85</f>
        <v>0</v>
      </c>
    </row>
    <row r="88" spans="1:5" s="179" customFormat="1" ht="25.5" customHeight="1" thickBot="1" x14ac:dyDescent="0.25">
      <c r="A88" s="224" t="s">
        <v>367</v>
      </c>
      <c r="B88" s="188" t="s">
        <v>369</v>
      </c>
      <c r="C88" s="172">
        <f>+C63+C87</f>
        <v>458474</v>
      </c>
      <c r="D88" s="256">
        <f>+D63+D87</f>
        <v>10257</v>
      </c>
      <c r="E88" s="209">
        <f>+E63+E87</f>
        <v>468731</v>
      </c>
    </row>
    <row r="89" spans="1:5" s="179" customFormat="1" ht="83.25" customHeight="1" x14ac:dyDescent="0.2">
      <c r="A89" s="3"/>
      <c r="B89" s="4"/>
      <c r="C89" s="107"/>
    </row>
    <row r="90" spans="1:5" ht="16.5" customHeight="1" x14ac:dyDescent="0.25">
      <c r="A90" s="395" t="s">
        <v>35</v>
      </c>
      <c r="B90" s="395"/>
      <c r="C90" s="395"/>
      <c r="D90" s="395"/>
      <c r="E90" s="395"/>
    </row>
    <row r="91" spans="1:5" s="189" customFormat="1" ht="16.5" customHeight="1" thickBot="1" x14ac:dyDescent="0.3">
      <c r="A91" s="397" t="s">
        <v>87</v>
      </c>
      <c r="B91" s="397"/>
      <c r="C91" s="64"/>
      <c r="E91" s="64" t="str">
        <f>E2</f>
        <v>ezer forintban!</v>
      </c>
    </row>
    <row r="92" spans="1:5" x14ac:dyDescent="0.25">
      <c r="A92" s="398" t="s">
        <v>51</v>
      </c>
      <c r="B92" s="400" t="s">
        <v>411</v>
      </c>
      <c r="C92" s="402" t="str">
        <f>+CONCATENATE(LEFT(ÖSSZEFÜGGÉSEK!A6,4),". évi")</f>
        <v>2017. évi</v>
      </c>
      <c r="D92" s="403"/>
      <c r="E92" s="404"/>
    </row>
    <row r="93" spans="1:5" ht="24.75" thickBot="1" x14ac:dyDescent="0.3">
      <c r="A93" s="399"/>
      <c r="B93" s="401"/>
      <c r="C93" s="250" t="s">
        <v>410</v>
      </c>
      <c r="D93" s="248" t="s">
        <v>468</v>
      </c>
      <c r="E93" s="249" t="str">
        <f>+CONCATENATE(LEFT(ÖSSZEFÜGGÉSEK!A6,4),". ….",CHAR(10),"Módosítás utáni")</f>
        <v>2017. ….
Módosítás utáni</v>
      </c>
    </row>
    <row r="94" spans="1:5" s="178" customFormat="1" ht="12" customHeight="1" thickBot="1" x14ac:dyDescent="0.25">
      <c r="A94" s="25" t="s">
        <v>377</v>
      </c>
      <c r="B94" s="26" t="s">
        <v>378</v>
      </c>
      <c r="C94" s="26" t="s">
        <v>379</v>
      </c>
      <c r="D94" s="26" t="s">
        <v>381</v>
      </c>
      <c r="E94" s="319" t="s">
        <v>475</v>
      </c>
    </row>
    <row r="95" spans="1:5" ht="12" customHeight="1" thickBot="1" x14ac:dyDescent="0.3">
      <c r="A95" s="20" t="s">
        <v>7</v>
      </c>
      <c r="B95" s="24" t="s">
        <v>327</v>
      </c>
      <c r="C95" s="165">
        <f>C96+C97+C98+C99+C100+C113</f>
        <v>708362</v>
      </c>
      <c r="D95" s="356">
        <f>D96+D97+D98+D99+D100+D113</f>
        <v>4984</v>
      </c>
      <c r="E95" s="237">
        <f>E96+E97+E98+E99+E100+E113</f>
        <v>713346</v>
      </c>
    </row>
    <row r="96" spans="1:5" ht="12" customHeight="1" x14ac:dyDescent="0.25">
      <c r="A96" s="15" t="s">
        <v>63</v>
      </c>
      <c r="B96" s="8" t="s">
        <v>36</v>
      </c>
      <c r="C96" s="241">
        <v>130001</v>
      </c>
      <c r="D96" s="357">
        <v>1360</v>
      </c>
      <c r="E96" s="304">
        <f t="shared" ref="E96:E129" si="2">C96+D96</f>
        <v>131361</v>
      </c>
    </row>
    <row r="97" spans="1:5" ht="12" customHeight="1" x14ac:dyDescent="0.25">
      <c r="A97" s="12" t="s">
        <v>64</v>
      </c>
      <c r="B97" s="6" t="s">
        <v>108</v>
      </c>
      <c r="C97" s="167">
        <v>28914</v>
      </c>
      <c r="D97" s="254">
        <v>195</v>
      </c>
      <c r="E97" s="300">
        <f t="shared" si="2"/>
        <v>29109</v>
      </c>
    </row>
    <row r="98" spans="1:5" ht="12" customHeight="1" x14ac:dyDescent="0.25">
      <c r="A98" s="12" t="s">
        <v>65</v>
      </c>
      <c r="B98" s="6" t="s">
        <v>82</v>
      </c>
      <c r="C98" s="169">
        <v>113905</v>
      </c>
      <c r="D98" s="255">
        <v>-128</v>
      </c>
      <c r="E98" s="301">
        <f t="shared" si="2"/>
        <v>113777</v>
      </c>
    </row>
    <row r="99" spans="1:5" ht="12" customHeight="1" x14ac:dyDescent="0.25">
      <c r="A99" s="12" t="s">
        <v>66</v>
      </c>
      <c r="B99" s="9" t="s">
        <v>109</v>
      </c>
      <c r="C99" s="169">
        <v>13600</v>
      </c>
      <c r="D99" s="255"/>
      <c r="E99" s="301">
        <f t="shared" si="2"/>
        <v>13600</v>
      </c>
    </row>
    <row r="100" spans="1:5" ht="12" customHeight="1" x14ac:dyDescent="0.25">
      <c r="A100" s="12" t="s">
        <v>74</v>
      </c>
      <c r="B100" s="17" t="s">
        <v>110</v>
      </c>
      <c r="C100" s="169">
        <v>396710</v>
      </c>
      <c r="D100" s="255">
        <v>3557</v>
      </c>
      <c r="E100" s="301">
        <f t="shared" si="2"/>
        <v>400267</v>
      </c>
    </row>
    <row r="101" spans="1:5" ht="12" customHeight="1" x14ac:dyDescent="0.25">
      <c r="A101" s="12" t="s">
        <v>67</v>
      </c>
      <c r="B101" s="6" t="s">
        <v>332</v>
      </c>
      <c r="C101" s="169"/>
      <c r="D101" s="255">
        <v>319</v>
      </c>
      <c r="E101" s="301">
        <f t="shared" si="2"/>
        <v>319</v>
      </c>
    </row>
    <row r="102" spans="1:5" ht="12" customHeight="1" x14ac:dyDescent="0.25">
      <c r="A102" s="12" t="s">
        <v>68</v>
      </c>
      <c r="B102" s="68" t="s">
        <v>331</v>
      </c>
      <c r="C102" s="169"/>
      <c r="D102" s="255"/>
      <c r="E102" s="301">
        <f t="shared" si="2"/>
        <v>0</v>
      </c>
    </row>
    <row r="103" spans="1:5" ht="12" customHeight="1" x14ac:dyDescent="0.25">
      <c r="A103" s="12" t="s">
        <v>75</v>
      </c>
      <c r="B103" s="68" t="s">
        <v>330</v>
      </c>
      <c r="C103" s="169"/>
      <c r="D103" s="255"/>
      <c r="E103" s="301">
        <f t="shared" si="2"/>
        <v>0</v>
      </c>
    </row>
    <row r="104" spans="1:5" ht="12" customHeight="1" x14ac:dyDescent="0.25">
      <c r="A104" s="12" t="s">
        <v>76</v>
      </c>
      <c r="B104" s="66" t="s">
        <v>247</v>
      </c>
      <c r="C104" s="169"/>
      <c r="D104" s="255"/>
      <c r="E104" s="301">
        <f t="shared" si="2"/>
        <v>0</v>
      </c>
    </row>
    <row r="105" spans="1:5" ht="12" customHeight="1" x14ac:dyDescent="0.25">
      <c r="A105" s="12" t="s">
        <v>77</v>
      </c>
      <c r="B105" s="67" t="s">
        <v>248</v>
      </c>
      <c r="C105" s="169"/>
      <c r="D105" s="255"/>
      <c r="E105" s="301">
        <f t="shared" si="2"/>
        <v>0</v>
      </c>
    </row>
    <row r="106" spans="1:5" ht="12" customHeight="1" x14ac:dyDescent="0.25">
      <c r="A106" s="12" t="s">
        <v>78</v>
      </c>
      <c r="B106" s="67" t="s">
        <v>249</v>
      </c>
      <c r="C106" s="169"/>
      <c r="D106" s="255"/>
      <c r="E106" s="301">
        <f t="shared" si="2"/>
        <v>0</v>
      </c>
    </row>
    <row r="107" spans="1:5" ht="12" customHeight="1" x14ac:dyDescent="0.25">
      <c r="A107" s="12" t="s">
        <v>80</v>
      </c>
      <c r="B107" s="66" t="s">
        <v>250</v>
      </c>
      <c r="C107" s="169">
        <v>320708</v>
      </c>
      <c r="D107" s="255">
        <v>3238</v>
      </c>
      <c r="E107" s="301">
        <f t="shared" si="2"/>
        <v>323946</v>
      </c>
    </row>
    <row r="108" spans="1:5" ht="12" customHeight="1" x14ac:dyDescent="0.25">
      <c r="A108" s="12" t="s">
        <v>111</v>
      </c>
      <c r="B108" s="66" t="s">
        <v>251</v>
      </c>
      <c r="C108" s="169"/>
      <c r="D108" s="255"/>
      <c r="E108" s="301">
        <f t="shared" si="2"/>
        <v>0</v>
      </c>
    </row>
    <row r="109" spans="1:5" ht="12" customHeight="1" x14ac:dyDescent="0.25">
      <c r="A109" s="12" t="s">
        <v>245</v>
      </c>
      <c r="B109" s="67" t="s">
        <v>252</v>
      </c>
      <c r="C109" s="169"/>
      <c r="D109" s="255"/>
      <c r="E109" s="301">
        <f t="shared" si="2"/>
        <v>0</v>
      </c>
    </row>
    <row r="110" spans="1:5" ht="12" customHeight="1" x14ac:dyDescent="0.25">
      <c r="A110" s="11" t="s">
        <v>246</v>
      </c>
      <c r="B110" s="68" t="s">
        <v>253</v>
      </c>
      <c r="C110" s="169"/>
      <c r="D110" s="255"/>
      <c r="E110" s="301">
        <f t="shared" si="2"/>
        <v>0</v>
      </c>
    </row>
    <row r="111" spans="1:5" ht="12" customHeight="1" x14ac:dyDescent="0.25">
      <c r="A111" s="12" t="s">
        <v>328</v>
      </c>
      <c r="B111" s="68" t="s">
        <v>254</v>
      </c>
      <c r="C111" s="169"/>
      <c r="D111" s="255"/>
      <c r="E111" s="301">
        <f t="shared" si="2"/>
        <v>0</v>
      </c>
    </row>
    <row r="112" spans="1:5" ht="12" customHeight="1" x14ac:dyDescent="0.25">
      <c r="A112" s="14" t="s">
        <v>329</v>
      </c>
      <c r="B112" s="68" t="s">
        <v>255</v>
      </c>
      <c r="C112" s="169">
        <v>76002</v>
      </c>
      <c r="D112" s="255">
        <v>0</v>
      </c>
      <c r="E112" s="301">
        <f t="shared" si="2"/>
        <v>76002</v>
      </c>
    </row>
    <row r="113" spans="1:5" ht="12" customHeight="1" x14ac:dyDescent="0.25">
      <c r="A113" s="12" t="s">
        <v>333</v>
      </c>
      <c r="B113" s="9" t="s">
        <v>37</v>
      </c>
      <c r="C113" s="167">
        <v>25232</v>
      </c>
      <c r="D113" s="254"/>
      <c r="E113" s="300">
        <f t="shared" si="2"/>
        <v>25232</v>
      </c>
    </row>
    <row r="114" spans="1:5" ht="12" customHeight="1" x14ac:dyDescent="0.25">
      <c r="A114" s="12" t="s">
        <v>334</v>
      </c>
      <c r="B114" s="6" t="s">
        <v>336</v>
      </c>
      <c r="C114" s="167"/>
      <c r="D114" s="254"/>
      <c r="E114" s="300">
        <f t="shared" si="2"/>
        <v>0</v>
      </c>
    </row>
    <row r="115" spans="1:5" ht="12" customHeight="1" thickBot="1" x14ac:dyDescent="0.3">
      <c r="A115" s="16" t="s">
        <v>335</v>
      </c>
      <c r="B115" s="233" t="s">
        <v>337</v>
      </c>
      <c r="C115" s="242">
        <v>25232</v>
      </c>
      <c r="D115" s="292"/>
      <c r="E115" s="305">
        <f t="shared" si="2"/>
        <v>25232</v>
      </c>
    </row>
    <row r="116" spans="1:5" ht="12" customHeight="1" thickBot="1" x14ac:dyDescent="0.3">
      <c r="A116" s="231" t="s">
        <v>8</v>
      </c>
      <c r="B116" s="232" t="s">
        <v>256</v>
      </c>
      <c r="C116" s="243">
        <f>+C117+C119+C121</f>
        <v>96958</v>
      </c>
      <c r="D116" s="252">
        <f>+D117+D119+D121</f>
        <v>-1904</v>
      </c>
      <c r="E116" s="238">
        <f>+E117+E119+E121</f>
        <v>95054</v>
      </c>
    </row>
    <row r="117" spans="1:5" ht="12" customHeight="1" x14ac:dyDescent="0.25">
      <c r="A117" s="13" t="s">
        <v>69</v>
      </c>
      <c r="B117" s="6" t="s">
        <v>127</v>
      </c>
      <c r="C117" s="168">
        <v>56627</v>
      </c>
      <c r="D117" s="253">
        <v>-9286</v>
      </c>
      <c r="E117" s="210">
        <f t="shared" si="2"/>
        <v>47341</v>
      </c>
    </row>
    <row r="118" spans="1:5" ht="12" customHeight="1" x14ac:dyDescent="0.25">
      <c r="A118" s="13" t="s">
        <v>70</v>
      </c>
      <c r="B118" s="10" t="s">
        <v>260</v>
      </c>
      <c r="C118" s="168"/>
      <c r="D118" s="253"/>
      <c r="E118" s="210">
        <f t="shared" si="2"/>
        <v>0</v>
      </c>
    </row>
    <row r="119" spans="1:5" ht="12" customHeight="1" x14ac:dyDescent="0.25">
      <c r="A119" s="13" t="s">
        <v>71</v>
      </c>
      <c r="B119" s="10" t="s">
        <v>112</v>
      </c>
      <c r="C119" s="167">
        <v>36477</v>
      </c>
      <c r="D119" s="254">
        <v>7382</v>
      </c>
      <c r="E119" s="300">
        <f t="shared" si="2"/>
        <v>43859</v>
      </c>
    </row>
    <row r="120" spans="1:5" ht="12" customHeight="1" x14ac:dyDescent="0.25">
      <c r="A120" s="13" t="s">
        <v>72</v>
      </c>
      <c r="B120" s="10" t="s">
        <v>261</v>
      </c>
      <c r="C120" s="167"/>
      <c r="D120" s="254"/>
      <c r="E120" s="300">
        <f t="shared" si="2"/>
        <v>0</v>
      </c>
    </row>
    <row r="121" spans="1:5" ht="12" customHeight="1" x14ac:dyDescent="0.25">
      <c r="A121" s="13" t="s">
        <v>73</v>
      </c>
      <c r="B121" s="105" t="s">
        <v>129</v>
      </c>
      <c r="C121" s="167">
        <v>3854</v>
      </c>
      <c r="D121" s="254"/>
      <c r="E121" s="300">
        <f t="shared" si="2"/>
        <v>3854</v>
      </c>
    </row>
    <row r="122" spans="1:5" ht="12" customHeight="1" x14ac:dyDescent="0.25">
      <c r="A122" s="13" t="s">
        <v>79</v>
      </c>
      <c r="B122" s="104" t="s">
        <v>321</v>
      </c>
      <c r="C122" s="167"/>
      <c r="D122" s="254"/>
      <c r="E122" s="300">
        <f t="shared" si="2"/>
        <v>0</v>
      </c>
    </row>
    <row r="123" spans="1:5" ht="12" customHeight="1" x14ac:dyDescent="0.25">
      <c r="A123" s="13" t="s">
        <v>81</v>
      </c>
      <c r="B123" s="176" t="s">
        <v>266</v>
      </c>
      <c r="C123" s="167"/>
      <c r="D123" s="254"/>
      <c r="E123" s="300">
        <f t="shared" si="2"/>
        <v>0</v>
      </c>
    </row>
    <row r="124" spans="1:5" ht="22.5" x14ac:dyDescent="0.25">
      <c r="A124" s="13" t="s">
        <v>113</v>
      </c>
      <c r="B124" s="67" t="s">
        <v>249</v>
      </c>
      <c r="C124" s="167"/>
      <c r="D124" s="254"/>
      <c r="E124" s="300">
        <f t="shared" si="2"/>
        <v>0</v>
      </c>
    </row>
    <row r="125" spans="1:5" ht="12" customHeight="1" x14ac:dyDescent="0.25">
      <c r="A125" s="13" t="s">
        <v>114</v>
      </c>
      <c r="B125" s="67" t="s">
        <v>265</v>
      </c>
      <c r="C125" s="167">
        <v>3854</v>
      </c>
      <c r="D125" s="254"/>
      <c r="E125" s="300">
        <f t="shared" si="2"/>
        <v>3854</v>
      </c>
    </row>
    <row r="126" spans="1:5" ht="12" customHeight="1" x14ac:dyDescent="0.25">
      <c r="A126" s="13" t="s">
        <v>115</v>
      </c>
      <c r="B126" s="67" t="s">
        <v>264</v>
      </c>
      <c r="C126" s="167"/>
      <c r="D126" s="254"/>
      <c r="E126" s="300">
        <f t="shared" si="2"/>
        <v>0</v>
      </c>
    </row>
    <row r="127" spans="1:5" ht="12" customHeight="1" x14ac:dyDescent="0.25">
      <c r="A127" s="13" t="s">
        <v>257</v>
      </c>
      <c r="B127" s="67" t="s">
        <v>252</v>
      </c>
      <c r="C127" s="167"/>
      <c r="D127" s="254"/>
      <c r="E127" s="300">
        <f t="shared" si="2"/>
        <v>0</v>
      </c>
    </row>
    <row r="128" spans="1:5" ht="12" customHeight="1" x14ac:dyDescent="0.25">
      <c r="A128" s="13" t="s">
        <v>258</v>
      </c>
      <c r="B128" s="67" t="s">
        <v>263</v>
      </c>
      <c r="C128" s="167"/>
      <c r="D128" s="254"/>
      <c r="E128" s="300">
        <f t="shared" si="2"/>
        <v>0</v>
      </c>
    </row>
    <row r="129" spans="1:5" ht="23.25" thickBot="1" x14ac:dyDescent="0.3">
      <c r="A129" s="11" t="s">
        <v>259</v>
      </c>
      <c r="B129" s="67" t="s">
        <v>262</v>
      </c>
      <c r="C129" s="169"/>
      <c r="D129" s="255"/>
      <c r="E129" s="301">
        <f t="shared" si="2"/>
        <v>0</v>
      </c>
    </row>
    <row r="130" spans="1:5" ht="12" customHeight="1" thickBot="1" x14ac:dyDescent="0.3">
      <c r="A130" s="18" t="s">
        <v>9</v>
      </c>
      <c r="B130" s="60" t="s">
        <v>338</v>
      </c>
      <c r="C130" s="166">
        <f>+C95+C116</f>
        <v>805320</v>
      </c>
      <c r="D130" s="252">
        <f>+D95+D116</f>
        <v>3080</v>
      </c>
      <c r="E130" s="102">
        <f>+E95+E116</f>
        <v>808400</v>
      </c>
    </row>
    <row r="131" spans="1:5" ht="12" customHeight="1" thickBot="1" x14ac:dyDescent="0.3">
      <c r="A131" s="18" t="s">
        <v>10</v>
      </c>
      <c r="B131" s="60" t="s">
        <v>412</v>
      </c>
      <c r="C131" s="166">
        <f>+C132+C133+C134</f>
        <v>5554</v>
      </c>
      <c r="D131" s="252">
        <f>+D132+D133+D134</f>
        <v>-2164</v>
      </c>
      <c r="E131" s="102">
        <f>+E132+E133+E134</f>
        <v>3390</v>
      </c>
    </row>
    <row r="132" spans="1:5" ht="12" customHeight="1" x14ac:dyDescent="0.25">
      <c r="A132" s="13" t="s">
        <v>161</v>
      </c>
      <c r="B132" s="10" t="s">
        <v>346</v>
      </c>
      <c r="C132" s="167">
        <v>1948</v>
      </c>
      <c r="D132" s="254"/>
      <c r="E132" s="300">
        <f t="shared" ref="E132:E154" si="3">C132+D132</f>
        <v>1948</v>
      </c>
    </row>
    <row r="133" spans="1:5" ht="12" customHeight="1" x14ac:dyDescent="0.25">
      <c r="A133" s="13" t="s">
        <v>162</v>
      </c>
      <c r="B133" s="10" t="s">
        <v>347</v>
      </c>
      <c r="C133" s="167"/>
      <c r="D133" s="254"/>
      <c r="E133" s="300">
        <f t="shared" si="3"/>
        <v>0</v>
      </c>
    </row>
    <row r="134" spans="1:5" ht="12" customHeight="1" thickBot="1" x14ac:dyDescent="0.3">
      <c r="A134" s="11" t="s">
        <v>163</v>
      </c>
      <c r="B134" s="10" t="s">
        <v>348</v>
      </c>
      <c r="C134" s="167">
        <v>3606</v>
      </c>
      <c r="D134" s="254">
        <v>-2164</v>
      </c>
      <c r="E134" s="300">
        <f t="shared" si="3"/>
        <v>1442</v>
      </c>
    </row>
    <row r="135" spans="1:5" ht="12" customHeight="1" thickBot="1" x14ac:dyDescent="0.3">
      <c r="A135" s="18" t="s">
        <v>11</v>
      </c>
      <c r="B135" s="60" t="s">
        <v>340</v>
      </c>
      <c r="C135" s="166">
        <f>SUM(C136:C141)</f>
        <v>0</v>
      </c>
      <c r="D135" s="252">
        <f>SUM(D136:D141)</f>
        <v>0</v>
      </c>
      <c r="E135" s="102">
        <f>SUM(E136:E141)</f>
        <v>0</v>
      </c>
    </row>
    <row r="136" spans="1:5" ht="12" customHeight="1" x14ac:dyDescent="0.25">
      <c r="A136" s="13" t="s">
        <v>56</v>
      </c>
      <c r="B136" s="7" t="s">
        <v>349</v>
      </c>
      <c r="C136" s="167"/>
      <c r="D136" s="254"/>
      <c r="E136" s="300">
        <f t="shared" si="3"/>
        <v>0</v>
      </c>
    </row>
    <row r="137" spans="1:5" ht="12" customHeight="1" x14ac:dyDescent="0.25">
      <c r="A137" s="13" t="s">
        <v>57</v>
      </c>
      <c r="B137" s="7" t="s">
        <v>341</v>
      </c>
      <c r="C137" s="167"/>
      <c r="D137" s="254"/>
      <c r="E137" s="300">
        <f t="shared" si="3"/>
        <v>0</v>
      </c>
    </row>
    <row r="138" spans="1:5" ht="12" customHeight="1" x14ac:dyDescent="0.25">
      <c r="A138" s="13" t="s">
        <v>58</v>
      </c>
      <c r="B138" s="7" t="s">
        <v>342</v>
      </c>
      <c r="C138" s="167"/>
      <c r="D138" s="254"/>
      <c r="E138" s="300">
        <f t="shared" si="3"/>
        <v>0</v>
      </c>
    </row>
    <row r="139" spans="1:5" ht="12" customHeight="1" x14ac:dyDescent="0.25">
      <c r="A139" s="13" t="s">
        <v>100</v>
      </c>
      <c r="B139" s="7" t="s">
        <v>343</v>
      </c>
      <c r="C139" s="167"/>
      <c r="D139" s="254"/>
      <c r="E139" s="300">
        <f t="shared" si="3"/>
        <v>0</v>
      </c>
    </row>
    <row r="140" spans="1:5" ht="12" customHeight="1" x14ac:dyDescent="0.25">
      <c r="A140" s="13" t="s">
        <v>101</v>
      </c>
      <c r="B140" s="7" t="s">
        <v>344</v>
      </c>
      <c r="C140" s="167"/>
      <c r="D140" s="254"/>
      <c r="E140" s="300">
        <f t="shared" si="3"/>
        <v>0</v>
      </c>
    </row>
    <row r="141" spans="1:5" ht="12" customHeight="1" thickBot="1" x14ac:dyDescent="0.3">
      <c r="A141" s="11" t="s">
        <v>102</v>
      </c>
      <c r="B141" s="7" t="s">
        <v>345</v>
      </c>
      <c r="C141" s="167"/>
      <c r="D141" s="254"/>
      <c r="E141" s="300">
        <f t="shared" si="3"/>
        <v>0</v>
      </c>
    </row>
    <row r="142" spans="1:5" ht="12" customHeight="1" thickBot="1" x14ac:dyDescent="0.3">
      <c r="A142" s="18" t="s">
        <v>12</v>
      </c>
      <c r="B142" s="60" t="s">
        <v>353</v>
      </c>
      <c r="C142" s="172">
        <f>+C143+C144+C145+C146</f>
        <v>12810</v>
      </c>
      <c r="D142" s="256">
        <f>+D143+D144+D145+D146</f>
        <v>0</v>
      </c>
      <c r="E142" s="209">
        <f>+E143+E144+E145+E146</f>
        <v>12810</v>
      </c>
    </row>
    <row r="143" spans="1:5" ht="12" customHeight="1" x14ac:dyDescent="0.25">
      <c r="A143" s="13" t="s">
        <v>59</v>
      </c>
      <c r="B143" s="7" t="s">
        <v>267</v>
      </c>
      <c r="C143" s="167"/>
      <c r="D143" s="254"/>
      <c r="E143" s="300">
        <f t="shared" si="3"/>
        <v>0</v>
      </c>
    </row>
    <row r="144" spans="1:5" ht="12" customHeight="1" x14ac:dyDescent="0.25">
      <c r="A144" s="13" t="s">
        <v>60</v>
      </c>
      <c r="B144" s="7" t="s">
        <v>268</v>
      </c>
      <c r="C144" s="167">
        <v>12810</v>
      </c>
      <c r="D144" s="254"/>
      <c r="E144" s="300">
        <f t="shared" si="3"/>
        <v>12810</v>
      </c>
    </row>
    <row r="145" spans="1:9" ht="12" customHeight="1" x14ac:dyDescent="0.25">
      <c r="A145" s="13" t="s">
        <v>181</v>
      </c>
      <c r="B145" s="7" t="s">
        <v>354</v>
      </c>
      <c r="C145" s="167"/>
      <c r="D145" s="254"/>
      <c r="E145" s="300">
        <f t="shared" si="3"/>
        <v>0</v>
      </c>
    </row>
    <row r="146" spans="1:9" ht="12" customHeight="1" thickBot="1" x14ac:dyDescent="0.3">
      <c r="A146" s="11" t="s">
        <v>182</v>
      </c>
      <c r="B146" s="5" t="s">
        <v>287</v>
      </c>
      <c r="C146" s="167"/>
      <c r="D146" s="254"/>
      <c r="E146" s="300">
        <f t="shared" si="3"/>
        <v>0</v>
      </c>
    </row>
    <row r="147" spans="1:9" ht="12" customHeight="1" thickBot="1" x14ac:dyDescent="0.3">
      <c r="A147" s="18" t="s">
        <v>13</v>
      </c>
      <c r="B147" s="60" t="s">
        <v>355</v>
      </c>
      <c r="C147" s="244">
        <f>SUM(C148:C152)</f>
        <v>0</v>
      </c>
      <c r="D147" s="257">
        <f>SUM(D148:D152)</f>
        <v>0</v>
      </c>
      <c r="E147" s="239">
        <f>SUM(E148:E152)</f>
        <v>0</v>
      </c>
    </row>
    <row r="148" spans="1:9" ht="12" customHeight="1" x14ac:dyDescent="0.25">
      <c r="A148" s="13" t="s">
        <v>61</v>
      </c>
      <c r="B148" s="7" t="s">
        <v>350</v>
      </c>
      <c r="C148" s="167"/>
      <c r="D148" s="254"/>
      <c r="E148" s="300">
        <f t="shared" si="3"/>
        <v>0</v>
      </c>
    </row>
    <row r="149" spans="1:9" ht="12" customHeight="1" x14ac:dyDescent="0.25">
      <c r="A149" s="13" t="s">
        <v>62</v>
      </c>
      <c r="B149" s="7" t="s">
        <v>357</v>
      </c>
      <c r="C149" s="167"/>
      <c r="D149" s="254"/>
      <c r="E149" s="300">
        <f t="shared" si="3"/>
        <v>0</v>
      </c>
    </row>
    <row r="150" spans="1:9" ht="12" customHeight="1" x14ac:dyDescent="0.25">
      <c r="A150" s="13" t="s">
        <v>193</v>
      </c>
      <c r="B150" s="7" t="s">
        <v>352</v>
      </c>
      <c r="C150" s="167"/>
      <c r="D150" s="254"/>
      <c r="E150" s="300">
        <f t="shared" si="3"/>
        <v>0</v>
      </c>
    </row>
    <row r="151" spans="1:9" ht="12" customHeight="1" x14ac:dyDescent="0.25">
      <c r="A151" s="13" t="s">
        <v>194</v>
      </c>
      <c r="B151" s="7" t="s">
        <v>358</v>
      </c>
      <c r="C151" s="167"/>
      <c r="D151" s="254"/>
      <c r="E151" s="300">
        <f t="shared" si="3"/>
        <v>0</v>
      </c>
    </row>
    <row r="152" spans="1:9" ht="12" customHeight="1" thickBot="1" x14ac:dyDescent="0.3">
      <c r="A152" s="13" t="s">
        <v>356</v>
      </c>
      <c r="B152" s="7" t="s">
        <v>359</v>
      </c>
      <c r="C152" s="167"/>
      <c r="D152" s="254"/>
      <c r="E152" s="301">
        <f t="shared" si="3"/>
        <v>0</v>
      </c>
    </row>
    <row r="153" spans="1:9" ht="12" customHeight="1" thickBot="1" x14ac:dyDescent="0.3">
      <c r="A153" s="18" t="s">
        <v>14</v>
      </c>
      <c r="B153" s="60" t="s">
        <v>360</v>
      </c>
      <c r="C153" s="245"/>
      <c r="D153" s="258"/>
      <c r="E153" s="307">
        <f t="shared" si="3"/>
        <v>0</v>
      </c>
    </row>
    <row r="154" spans="1:9" ht="12" customHeight="1" thickBot="1" x14ac:dyDescent="0.3">
      <c r="A154" s="18" t="s">
        <v>15</v>
      </c>
      <c r="B154" s="60" t="s">
        <v>361</v>
      </c>
      <c r="C154" s="245"/>
      <c r="D154" s="258"/>
      <c r="E154" s="210">
        <f t="shared" si="3"/>
        <v>0</v>
      </c>
    </row>
    <row r="155" spans="1:9" ht="15" customHeight="1" thickBot="1" x14ac:dyDescent="0.3">
      <c r="A155" s="18" t="s">
        <v>16</v>
      </c>
      <c r="B155" s="60" t="s">
        <v>363</v>
      </c>
      <c r="C155" s="246">
        <f>+C131+C135+C142+C147+C153+C154</f>
        <v>18364</v>
      </c>
      <c r="D155" s="259">
        <f>+D131+D135+D142+D147+D153+D154</f>
        <v>-2164</v>
      </c>
      <c r="E155" s="240">
        <f>+E131+E135+E142+E147+E153+E154</f>
        <v>16200</v>
      </c>
      <c r="F155" s="190"/>
      <c r="G155" s="191"/>
      <c r="H155" s="191"/>
      <c r="I155" s="191"/>
    </row>
    <row r="156" spans="1:9" s="179" customFormat="1" ht="12.95" customHeight="1" thickBot="1" x14ac:dyDescent="0.25">
      <c r="A156" s="106" t="s">
        <v>17</v>
      </c>
      <c r="B156" s="153" t="s">
        <v>362</v>
      </c>
      <c r="C156" s="246">
        <f>+C130+C155</f>
        <v>823684</v>
      </c>
      <c r="D156" s="259">
        <f>+D130+D155</f>
        <v>916</v>
      </c>
      <c r="E156" s="240">
        <f>+E130+E155</f>
        <v>824600</v>
      </c>
    </row>
    <row r="157" spans="1:9" ht="7.5" customHeight="1" x14ac:dyDescent="0.25"/>
    <row r="158" spans="1:9" x14ac:dyDescent="0.25">
      <c r="A158" s="409" t="s">
        <v>269</v>
      </c>
      <c r="B158" s="409"/>
      <c r="C158" s="409"/>
      <c r="D158" s="409"/>
      <c r="E158" s="409"/>
    </row>
    <row r="159" spans="1:9" ht="15" customHeight="1" thickBot="1" x14ac:dyDescent="0.3">
      <c r="A159" s="396" t="s">
        <v>88</v>
      </c>
      <c r="B159" s="396"/>
      <c r="C159" s="108"/>
      <c r="E159" s="108" t="str">
        <f>E91</f>
        <v>ezer forintban!</v>
      </c>
    </row>
    <row r="160" spans="1:9" ht="25.5" customHeight="1" thickBot="1" x14ac:dyDescent="0.3">
      <c r="A160" s="18">
        <v>1</v>
      </c>
      <c r="B160" s="23" t="s">
        <v>364</v>
      </c>
      <c r="C160" s="251">
        <f>+C63-C130</f>
        <v>-346846</v>
      </c>
      <c r="D160" s="166">
        <f>+D63-D130</f>
        <v>7177</v>
      </c>
      <c r="E160" s="102">
        <f>+E63-E130</f>
        <v>-339669</v>
      </c>
    </row>
    <row r="161" spans="1:5" ht="32.25" customHeight="1" thickBot="1" x14ac:dyDescent="0.3">
      <c r="A161" s="18" t="s">
        <v>8</v>
      </c>
      <c r="B161" s="23" t="s">
        <v>370</v>
      </c>
      <c r="C161" s="166">
        <f>+C87-C155</f>
        <v>-18364</v>
      </c>
      <c r="D161" s="166">
        <f>+D87-D155</f>
        <v>2164</v>
      </c>
      <c r="E161" s="102">
        <f>+E87-E155</f>
        <v>-16200</v>
      </c>
    </row>
  </sheetData>
  <mergeCells count="12">
    <mergeCell ref="A2:B2"/>
    <mergeCell ref="A3:A4"/>
    <mergeCell ref="B3:B4"/>
    <mergeCell ref="C3:E3"/>
    <mergeCell ref="A1:E1"/>
    <mergeCell ref="A158:E158"/>
    <mergeCell ref="A159:B159"/>
    <mergeCell ref="A90:E90"/>
    <mergeCell ref="A91:B91"/>
    <mergeCell ref="A92:A93"/>
    <mergeCell ref="B92:B93"/>
    <mergeCell ref="C92:E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Bátaszék Város Önkormányzat
2017.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zoomScale="130" zoomScaleNormal="130" zoomScaleSheetLayoutView="100" workbookViewId="0">
      <selection activeCell="G169" sqref="G169"/>
    </sheetView>
  </sheetViews>
  <sheetFormatPr defaultRowHeight="15.75" x14ac:dyDescent="0.25"/>
  <cols>
    <col min="1" max="1" width="9.5" style="154" customWidth="1"/>
    <col min="2" max="2" width="59.6640625" style="154" customWidth="1"/>
    <col min="3" max="3" width="17.33203125" style="155" customWidth="1"/>
    <col min="4" max="5" width="17.33203125" style="177" customWidth="1"/>
    <col min="6" max="16384" width="9.33203125" style="177"/>
  </cols>
  <sheetData>
    <row r="1" spans="1:5" ht="15.95" customHeight="1" x14ac:dyDescent="0.25">
      <c r="A1" s="395" t="s">
        <v>5</v>
      </c>
      <c r="B1" s="395"/>
      <c r="C1" s="395"/>
      <c r="D1" s="395"/>
      <c r="E1" s="395"/>
    </row>
    <row r="2" spans="1:5" ht="15.95" customHeight="1" thickBot="1" x14ac:dyDescent="0.3">
      <c r="A2" s="396" t="s">
        <v>86</v>
      </c>
      <c r="B2" s="396"/>
      <c r="C2" s="247"/>
      <c r="E2" s="247" t="str">
        <f>'1.2.sz.mell.'!E2</f>
        <v>ezer forintban!</v>
      </c>
    </row>
    <row r="3" spans="1:5" x14ac:dyDescent="0.25">
      <c r="A3" s="398" t="s">
        <v>51</v>
      </c>
      <c r="B3" s="400" t="s">
        <v>6</v>
      </c>
      <c r="C3" s="402" t="str">
        <f>+CONCATENATE(LEFT(ÖSSZEFÜGGÉSEK!A6,4),". évi")</f>
        <v>2017. évi</v>
      </c>
      <c r="D3" s="403"/>
      <c r="E3" s="404"/>
    </row>
    <row r="4" spans="1:5" ht="24.75" thickBot="1" x14ac:dyDescent="0.3">
      <c r="A4" s="399"/>
      <c r="B4" s="401"/>
      <c r="C4" s="250" t="s">
        <v>410</v>
      </c>
      <c r="D4" s="248" t="s">
        <v>468</v>
      </c>
      <c r="E4" s="249" t="str">
        <f>+CONCATENATE(LEFT(ÖSSZEFÜGGÉSEK!A6,4),"……….",CHAR(10),"Módosítás utáni")</f>
        <v>2017……….
Módosítás utáni</v>
      </c>
    </row>
    <row r="5" spans="1:5" s="178" customFormat="1" ht="12" customHeight="1" thickBot="1" x14ac:dyDescent="0.25">
      <c r="A5" s="174" t="s">
        <v>377</v>
      </c>
      <c r="B5" s="175" t="s">
        <v>378</v>
      </c>
      <c r="C5" s="175" t="s">
        <v>379</v>
      </c>
      <c r="D5" s="175" t="s">
        <v>381</v>
      </c>
      <c r="E5" s="331" t="s">
        <v>475</v>
      </c>
    </row>
    <row r="6" spans="1:5" s="179" customFormat="1" ht="12" customHeight="1" thickBot="1" x14ac:dyDescent="0.25">
      <c r="A6" s="18" t="s">
        <v>7</v>
      </c>
      <c r="B6" s="19" t="s">
        <v>146</v>
      </c>
      <c r="C6" s="166">
        <f>+C7+C8+C9+C10+C11+C12</f>
        <v>0</v>
      </c>
      <c r="D6" s="252">
        <f>+D7+D8+D9+D10+D11+D12</f>
        <v>0</v>
      </c>
      <c r="E6" s="102">
        <f>+E7+E8+E9+E10+E11+E12</f>
        <v>0</v>
      </c>
    </row>
    <row r="7" spans="1:5" s="179" customFormat="1" ht="12" customHeight="1" x14ac:dyDescent="0.2">
      <c r="A7" s="13" t="s">
        <v>63</v>
      </c>
      <c r="B7" s="180" t="s">
        <v>147</v>
      </c>
      <c r="C7" s="168"/>
      <c r="D7" s="253"/>
      <c r="E7" s="210">
        <f>C7+D7</f>
        <v>0</v>
      </c>
    </row>
    <row r="8" spans="1:5" s="179" customFormat="1" ht="12" customHeight="1" x14ac:dyDescent="0.2">
      <c r="A8" s="12" t="s">
        <v>64</v>
      </c>
      <c r="B8" s="181" t="s">
        <v>148</v>
      </c>
      <c r="C8" s="167"/>
      <c r="D8" s="254"/>
      <c r="E8" s="210">
        <f t="shared" ref="E8:E62" si="0">C8+D8</f>
        <v>0</v>
      </c>
    </row>
    <row r="9" spans="1:5" s="179" customFormat="1" ht="12" customHeight="1" x14ac:dyDescent="0.2">
      <c r="A9" s="12" t="s">
        <v>65</v>
      </c>
      <c r="B9" s="181" t="s">
        <v>149</v>
      </c>
      <c r="C9" s="167"/>
      <c r="D9" s="254"/>
      <c r="E9" s="210">
        <f t="shared" si="0"/>
        <v>0</v>
      </c>
    </row>
    <row r="10" spans="1:5" s="179" customFormat="1" ht="12" customHeight="1" x14ac:dyDescent="0.2">
      <c r="A10" s="12" t="s">
        <v>66</v>
      </c>
      <c r="B10" s="181" t="s">
        <v>150</v>
      </c>
      <c r="C10" s="167"/>
      <c r="D10" s="254"/>
      <c r="E10" s="210">
        <f t="shared" si="0"/>
        <v>0</v>
      </c>
    </row>
    <row r="11" spans="1:5" s="179" customFormat="1" ht="12" customHeight="1" x14ac:dyDescent="0.2">
      <c r="A11" s="12" t="s">
        <v>83</v>
      </c>
      <c r="B11" s="104" t="s">
        <v>322</v>
      </c>
      <c r="C11" s="167"/>
      <c r="D11" s="254"/>
      <c r="E11" s="210">
        <f t="shared" si="0"/>
        <v>0</v>
      </c>
    </row>
    <row r="12" spans="1:5" s="179" customFormat="1" ht="12" customHeight="1" thickBot="1" x14ac:dyDescent="0.25">
      <c r="A12" s="14" t="s">
        <v>67</v>
      </c>
      <c r="B12" s="105" t="s">
        <v>323</v>
      </c>
      <c r="C12" s="167"/>
      <c r="D12" s="254"/>
      <c r="E12" s="210">
        <f t="shared" si="0"/>
        <v>0</v>
      </c>
    </row>
    <row r="13" spans="1:5" s="179" customFormat="1" ht="12" customHeight="1" thickBot="1" x14ac:dyDescent="0.25">
      <c r="A13" s="18" t="s">
        <v>8</v>
      </c>
      <c r="B13" s="103" t="s">
        <v>151</v>
      </c>
      <c r="C13" s="166">
        <f>+C14+C15+C16+C17+C18</f>
        <v>59879</v>
      </c>
      <c r="D13" s="252">
        <f>+D14+D15+D16+D17+D18</f>
        <v>0</v>
      </c>
      <c r="E13" s="102">
        <f>+E14+E15+E16+E17+E18</f>
        <v>59879</v>
      </c>
    </row>
    <row r="14" spans="1:5" s="179" customFormat="1" ht="12" customHeight="1" x14ac:dyDescent="0.2">
      <c r="A14" s="13" t="s">
        <v>69</v>
      </c>
      <c r="B14" s="180" t="s">
        <v>152</v>
      </c>
      <c r="C14" s="168"/>
      <c r="D14" s="253"/>
      <c r="E14" s="210">
        <f t="shared" si="0"/>
        <v>0</v>
      </c>
    </row>
    <row r="15" spans="1:5" s="179" customFormat="1" ht="12" customHeight="1" x14ac:dyDescent="0.2">
      <c r="A15" s="12" t="s">
        <v>70</v>
      </c>
      <c r="B15" s="181" t="s">
        <v>153</v>
      </c>
      <c r="C15" s="167"/>
      <c r="D15" s="254"/>
      <c r="E15" s="210">
        <f t="shared" si="0"/>
        <v>0</v>
      </c>
    </row>
    <row r="16" spans="1:5" s="179" customFormat="1" ht="12" customHeight="1" x14ac:dyDescent="0.2">
      <c r="A16" s="12" t="s">
        <v>71</v>
      </c>
      <c r="B16" s="181" t="s">
        <v>315</v>
      </c>
      <c r="C16" s="167"/>
      <c r="D16" s="254"/>
      <c r="E16" s="210">
        <f t="shared" si="0"/>
        <v>0</v>
      </c>
    </row>
    <row r="17" spans="1:5" s="179" customFormat="1" ht="12" customHeight="1" x14ac:dyDescent="0.2">
      <c r="A17" s="12" t="s">
        <v>72</v>
      </c>
      <c r="B17" s="181" t="s">
        <v>316</v>
      </c>
      <c r="C17" s="167"/>
      <c r="D17" s="254"/>
      <c r="E17" s="210">
        <f t="shared" si="0"/>
        <v>0</v>
      </c>
    </row>
    <row r="18" spans="1:5" s="179" customFormat="1" ht="12" customHeight="1" x14ac:dyDescent="0.2">
      <c r="A18" s="12" t="s">
        <v>73</v>
      </c>
      <c r="B18" s="181" t="s">
        <v>154</v>
      </c>
      <c r="C18" s="167">
        <v>59879</v>
      </c>
      <c r="D18" s="254"/>
      <c r="E18" s="210">
        <f t="shared" si="0"/>
        <v>59879</v>
      </c>
    </row>
    <row r="19" spans="1:5" s="179" customFormat="1" ht="12" customHeight="1" thickBot="1" x14ac:dyDescent="0.25">
      <c r="A19" s="14" t="s">
        <v>79</v>
      </c>
      <c r="B19" s="105" t="s">
        <v>155</v>
      </c>
      <c r="C19" s="169"/>
      <c r="D19" s="255"/>
      <c r="E19" s="210">
        <f t="shared" si="0"/>
        <v>0</v>
      </c>
    </row>
    <row r="20" spans="1:5" s="179" customFormat="1" ht="12" customHeight="1" thickBot="1" x14ac:dyDescent="0.25">
      <c r="A20" s="18" t="s">
        <v>9</v>
      </c>
      <c r="B20" s="19" t="s">
        <v>156</v>
      </c>
      <c r="C20" s="166">
        <f>+C21+C22+C23+C24+C25</f>
        <v>18000</v>
      </c>
      <c r="D20" s="252">
        <f>+D21+D22+D23+D24+D25</f>
        <v>5500</v>
      </c>
      <c r="E20" s="102">
        <f>+E21+E22+E23+E24+E25</f>
        <v>23500</v>
      </c>
    </row>
    <row r="21" spans="1:5" s="179" customFormat="1" ht="12" customHeight="1" x14ac:dyDescent="0.2">
      <c r="A21" s="13" t="s">
        <v>52</v>
      </c>
      <c r="B21" s="180" t="s">
        <v>157</v>
      </c>
      <c r="C21" s="168"/>
      <c r="D21" s="253"/>
      <c r="E21" s="210">
        <f t="shared" si="0"/>
        <v>0</v>
      </c>
    </row>
    <row r="22" spans="1:5" s="179" customFormat="1" ht="12" customHeight="1" x14ac:dyDescent="0.2">
      <c r="A22" s="12" t="s">
        <v>53</v>
      </c>
      <c r="B22" s="181" t="s">
        <v>158</v>
      </c>
      <c r="C22" s="167"/>
      <c r="D22" s="254"/>
      <c r="E22" s="210">
        <f t="shared" si="0"/>
        <v>0</v>
      </c>
    </row>
    <row r="23" spans="1:5" s="179" customFormat="1" ht="12" customHeight="1" x14ac:dyDescent="0.2">
      <c r="A23" s="12" t="s">
        <v>54</v>
      </c>
      <c r="B23" s="181" t="s">
        <v>317</v>
      </c>
      <c r="C23" s="167"/>
      <c r="D23" s="254"/>
      <c r="E23" s="210">
        <f t="shared" si="0"/>
        <v>0</v>
      </c>
    </row>
    <row r="24" spans="1:5" s="179" customFormat="1" ht="12" customHeight="1" x14ac:dyDescent="0.2">
      <c r="A24" s="12" t="s">
        <v>55</v>
      </c>
      <c r="B24" s="181" t="s">
        <v>318</v>
      </c>
      <c r="C24" s="167"/>
      <c r="D24" s="254"/>
      <c r="E24" s="210">
        <f t="shared" si="0"/>
        <v>0</v>
      </c>
    </row>
    <row r="25" spans="1:5" s="179" customFormat="1" ht="12" customHeight="1" x14ac:dyDescent="0.2">
      <c r="A25" s="12" t="s">
        <v>96</v>
      </c>
      <c r="B25" s="181" t="s">
        <v>159</v>
      </c>
      <c r="C25" s="167">
        <v>18000</v>
      </c>
      <c r="D25" s="254">
        <v>5500</v>
      </c>
      <c r="E25" s="210">
        <f t="shared" si="0"/>
        <v>23500</v>
      </c>
    </row>
    <row r="26" spans="1:5" s="179" customFormat="1" ht="12" customHeight="1" thickBot="1" x14ac:dyDescent="0.25">
      <c r="A26" s="14" t="s">
        <v>97</v>
      </c>
      <c r="B26" s="182" t="s">
        <v>160</v>
      </c>
      <c r="C26" s="169"/>
      <c r="D26" s="255"/>
      <c r="E26" s="210">
        <f t="shared" si="0"/>
        <v>0</v>
      </c>
    </row>
    <row r="27" spans="1:5" s="179" customFormat="1" ht="12" customHeight="1" thickBot="1" x14ac:dyDescent="0.25">
      <c r="A27" s="18" t="s">
        <v>98</v>
      </c>
      <c r="B27" s="19" t="s">
        <v>465</v>
      </c>
      <c r="C27" s="172">
        <f>SUM(C28:C34)</f>
        <v>263210</v>
      </c>
      <c r="D27" s="256">
        <f>+D28+D29+D30+D31+D32+D33+D34</f>
        <v>0</v>
      </c>
      <c r="E27" s="209">
        <f>+E28+E29+E30+E31+E32+E33+E34</f>
        <v>263210</v>
      </c>
    </row>
    <row r="28" spans="1:5" s="179" customFormat="1" ht="12" customHeight="1" x14ac:dyDescent="0.2">
      <c r="A28" s="13" t="s">
        <v>161</v>
      </c>
      <c r="B28" s="180" t="s">
        <v>458</v>
      </c>
      <c r="C28" s="168">
        <v>32000</v>
      </c>
      <c r="D28" s="354">
        <f>+D29+D30+D31</f>
        <v>0</v>
      </c>
      <c r="E28" s="210">
        <f t="shared" si="0"/>
        <v>32000</v>
      </c>
    </row>
    <row r="29" spans="1:5" s="179" customFormat="1" ht="12" customHeight="1" x14ac:dyDescent="0.2">
      <c r="A29" s="12" t="s">
        <v>162</v>
      </c>
      <c r="B29" s="181" t="s">
        <v>459</v>
      </c>
      <c r="C29" s="167"/>
      <c r="D29" s="254"/>
      <c r="E29" s="210">
        <f t="shared" si="0"/>
        <v>0</v>
      </c>
    </row>
    <row r="30" spans="1:5" s="179" customFormat="1" ht="12" customHeight="1" x14ac:dyDescent="0.2">
      <c r="A30" s="12" t="s">
        <v>163</v>
      </c>
      <c r="B30" s="181" t="s">
        <v>460</v>
      </c>
      <c r="C30" s="167">
        <v>230000</v>
      </c>
      <c r="D30" s="254"/>
      <c r="E30" s="210">
        <f t="shared" si="0"/>
        <v>230000</v>
      </c>
    </row>
    <row r="31" spans="1:5" s="179" customFormat="1" ht="12" customHeight="1" x14ac:dyDescent="0.2">
      <c r="A31" s="12" t="s">
        <v>164</v>
      </c>
      <c r="B31" s="181" t="s">
        <v>461</v>
      </c>
      <c r="C31" s="167">
        <v>500</v>
      </c>
      <c r="D31" s="254"/>
      <c r="E31" s="210">
        <f t="shared" si="0"/>
        <v>500</v>
      </c>
    </row>
    <row r="32" spans="1:5" s="179" customFormat="1" ht="12" customHeight="1" x14ac:dyDescent="0.2">
      <c r="A32" s="12" t="s">
        <v>462</v>
      </c>
      <c r="B32" s="181" t="s">
        <v>165</v>
      </c>
      <c r="C32" s="167"/>
      <c r="D32" s="254"/>
      <c r="E32" s="210">
        <f t="shared" si="0"/>
        <v>0</v>
      </c>
    </row>
    <row r="33" spans="1:5" s="179" customFormat="1" ht="12" customHeight="1" x14ac:dyDescent="0.2">
      <c r="A33" s="12" t="s">
        <v>463</v>
      </c>
      <c r="B33" s="181" t="s">
        <v>166</v>
      </c>
      <c r="C33" s="167">
        <v>710</v>
      </c>
      <c r="D33" s="254"/>
      <c r="E33" s="210">
        <f t="shared" si="0"/>
        <v>710</v>
      </c>
    </row>
    <row r="34" spans="1:5" s="179" customFormat="1" ht="12" customHeight="1" thickBot="1" x14ac:dyDescent="0.25">
      <c r="A34" s="14" t="s">
        <v>464</v>
      </c>
      <c r="B34" s="182" t="s">
        <v>167</v>
      </c>
      <c r="C34" s="169"/>
      <c r="D34" s="255"/>
      <c r="E34" s="210">
        <f t="shared" si="0"/>
        <v>0</v>
      </c>
    </row>
    <row r="35" spans="1:5" s="179" customFormat="1" ht="12" customHeight="1" thickBot="1" x14ac:dyDescent="0.25">
      <c r="A35" s="18" t="s">
        <v>11</v>
      </c>
      <c r="B35" s="19" t="s">
        <v>324</v>
      </c>
      <c r="C35" s="166">
        <f>SUM(C36:C46)</f>
        <v>50</v>
      </c>
      <c r="D35" s="252">
        <f>SUM(D36:D46)</f>
        <v>0</v>
      </c>
      <c r="E35" s="102">
        <f>SUM(E36:E46)</f>
        <v>50</v>
      </c>
    </row>
    <row r="36" spans="1:5" s="179" customFormat="1" ht="12" customHeight="1" x14ac:dyDescent="0.2">
      <c r="A36" s="13" t="s">
        <v>56</v>
      </c>
      <c r="B36" s="180" t="s">
        <v>170</v>
      </c>
      <c r="C36" s="168">
        <v>50</v>
      </c>
      <c r="D36" s="253"/>
      <c r="E36" s="210">
        <f t="shared" si="0"/>
        <v>50</v>
      </c>
    </row>
    <row r="37" spans="1:5" s="179" customFormat="1" ht="12" customHeight="1" x14ac:dyDescent="0.2">
      <c r="A37" s="12" t="s">
        <v>57</v>
      </c>
      <c r="B37" s="181" t="s">
        <v>171</v>
      </c>
      <c r="C37" s="167"/>
      <c r="D37" s="254"/>
      <c r="E37" s="210">
        <f t="shared" si="0"/>
        <v>0</v>
      </c>
    </row>
    <row r="38" spans="1:5" s="179" customFormat="1" ht="12" customHeight="1" x14ac:dyDescent="0.2">
      <c r="A38" s="12" t="s">
        <v>58</v>
      </c>
      <c r="B38" s="181" t="s">
        <v>172</v>
      </c>
      <c r="C38" s="167"/>
      <c r="D38" s="254"/>
      <c r="E38" s="210">
        <f t="shared" si="0"/>
        <v>0</v>
      </c>
    </row>
    <row r="39" spans="1:5" s="179" customFormat="1" ht="12" customHeight="1" x14ac:dyDescent="0.2">
      <c r="A39" s="12" t="s">
        <v>100</v>
      </c>
      <c r="B39" s="181" t="s">
        <v>173</v>
      </c>
      <c r="C39" s="167"/>
      <c r="D39" s="254"/>
      <c r="E39" s="210">
        <f t="shared" si="0"/>
        <v>0</v>
      </c>
    </row>
    <row r="40" spans="1:5" s="179" customFormat="1" ht="12" customHeight="1" x14ac:dyDescent="0.2">
      <c r="A40" s="12" t="s">
        <v>101</v>
      </c>
      <c r="B40" s="181" t="s">
        <v>174</v>
      </c>
      <c r="C40" s="167"/>
      <c r="D40" s="254"/>
      <c r="E40" s="210">
        <f t="shared" si="0"/>
        <v>0</v>
      </c>
    </row>
    <row r="41" spans="1:5" s="179" customFormat="1" ht="12" customHeight="1" x14ac:dyDescent="0.2">
      <c r="A41" s="12" t="s">
        <v>102</v>
      </c>
      <c r="B41" s="181" t="s">
        <v>175</v>
      </c>
      <c r="C41" s="167"/>
      <c r="D41" s="254"/>
      <c r="E41" s="210">
        <f t="shared" si="0"/>
        <v>0</v>
      </c>
    </row>
    <row r="42" spans="1:5" s="179" customFormat="1" ht="12" customHeight="1" x14ac:dyDescent="0.2">
      <c r="A42" s="12" t="s">
        <v>103</v>
      </c>
      <c r="B42" s="181" t="s">
        <v>176</v>
      </c>
      <c r="C42" s="167"/>
      <c r="D42" s="254"/>
      <c r="E42" s="210">
        <f t="shared" si="0"/>
        <v>0</v>
      </c>
    </row>
    <row r="43" spans="1:5" s="179" customFormat="1" ht="12" customHeight="1" x14ac:dyDescent="0.2">
      <c r="A43" s="12" t="s">
        <v>104</v>
      </c>
      <c r="B43" s="181" t="s">
        <v>177</v>
      </c>
      <c r="C43" s="167"/>
      <c r="D43" s="254"/>
      <c r="E43" s="210">
        <f t="shared" si="0"/>
        <v>0</v>
      </c>
    </row>
    <row r="44" spans="1:5" s="179" customFormat="1" ht="12" customHeight="1" x14ac:dyDescent="0.2">
      <c r="A44" s="12" t="s">
        <v>168</v>
      </c>
      <c r="B44" s="181" t="s">
        <v>178</v>
      </c>
      <c r="C44" s="170"/>
      <c r="D44" s="288"/>
      <c r="E44" s="210">
        <f t="shared" si="0"/>
        <v>0</v>
      </c>
    </row>
    <row r="45" spans="1:5" s="179" customFormat="1" ht="12" customHeight="1" x14ac:dyDescent="0.2">
      <c r="A45" s="14" t="s">
        <v>169</v>
      </c>
      <c r="B45" s="182" t="s">
        <v>326</v>
      </c>
      <c r="C45" s="171"/>
      <c r="D45" s="289"/>
      <c r="E45" s="210">
        <f t="shared" si="0"/>
        <v>0</v>
      </c>
    </row>
    <row r="46" spans="1:5" s="179" customFormat="1" ht="12" customHeight="1" thickBot="1" x14ac:dyDescent="0.25">
      <c r="A46" s="14" t="s">
        <v>325</v>
      </c>
      <c r="B46" s="105" t="s">
        <v>179</v>
      </c>
      <c r="C46" s="171"/>
      <c r="D46" s="289"/>
      <c r="E46" s="210">
        <f t="shared" si="0"/>
        <v>0</v>
      </c>
    </row>
    <row r="47" spans="1:5" s="179" customFormat="1" ht="12" customHeight="1" thickBot="1" x14ac:dyDescent="0.25">
      <c r="A47" s="18" t="s">
        <v>12</v>
      </c>
      <c r="B47" s="19" t="s">
        <v>180</v>
      </c>
      <c r="C47" s="166">
        <f>SUM(C48:C52)</f>
        <v>0</v>
      </c>
      <c r="D47" s="252">
        <f>SUM(D48:D52)</f>
        <v>0</v>
      </c>
      <c r="E47" s="102">
        <f>SUM(E48:E52)</f>
        <v>0</v>
      </c>
    </row>
    <row r="48" spans="1:5" s="179" customFormat="1" ht="12" customHeight="1" x14ac:dyDescent="0.2">
      <c r="A48" s="13" t="s">
        <v>59</v>
      </c>
      <c r="B48" s="180" t="s">
        <v>184</v>
      </c>
      <c r="C48" s="222"/>
      <c r="D48" s="290"/>
      <c r="E48" s="303">
        <f t="shared" si="0"/>
        <v>0</v>
      </c>
    </row>
    <row r="49" spans="1:5" s="179" customFormat="1" ht="12" customHeight="1" x14ac:dyDescent="0.2">
      <c r="A49" s="12" t="s">
        <v>60</v>
      </c>
      <c r="B49" s="181" t="s">
        <v>185</v>
      </c>
      <c r="C49" s="170"/>
      <c r="D49" s="288"/>
      <c r="E49" s="303">
        <f t="shared" si="0"/>
        <v>0</v>
      </c>
    </row>
    <row r="50" spans="1:5" s="179" customFormat="1" ht="12" customHeight="1" x14ac:dyDescent="0.2">
      <c r="A50" s="12" t="s">
        <v>181</v>
      </c>
      <c r="B50" s="181" t="s">
        <v>186</v>
      </c>
      <c r="C50" s="170"/>
      <c r="D50" s="288"/>
      <c r="E50" s="303">
        <f t="shared" si="0"/>
        <v>0</v>
      </c>
    </row>
    <row r="51" spans="1:5" s="179" customFormat="1" ht="12" customHeight="1" x14ac:dyDescent="0.2">
      <c r="A51" s="12" t="s">
        <v>182</v>
      </c>
      <c r="B51" s="181" t="s">
        <v>187</v>
      </c>
      <c r="C51" s="170"/>
      <c r="D51" s="288"/>
      <c r="E51" s="303">
        <f t="shared" si="0"/>
        <v>0</v>
      </c>
    </row>
    <row r="52" spans="1:5" s="179" customFormat="1" ht="12" customHeight="1" thickBot="1" x14ac:dyDescent="0.25">
      <c r="A52" s="14" t="s">
        <v>183</v>
      </c>
      <c r="B52" s="105" t="s">
        <v>188</v>
      </c>
      <c r="C52" s="171"/>
      <c r="D52" s="289"/>
      <c r="E52" s="303">
        <f t="shared" si="0"/>
        <v>0</v>
      </c>
    </row>
    <row r="53" spans="1:5" s="179" customFormat="1" ht="12" customHeight="1" thickBot="1" x14ac:dyDescent="0.25">
      <c r="A53" s="18" t="s">
        <v>105</v>
      </c>
      <c r="B53" s="19" t="s">
        <v>189</v>
      </c>
      <c r="C53" s="166">
        <f>SUM(C54:C56)</f>
        <v>0</v>
      </c>
      <c r="D53" s="252">
        <f>SUM(D54:D56)</f>
        <v>0</v>
      </c>
      <c r="E53" s="102">
        <f>SUM(E54:E56)</f>
        <v>0</v>
      </c>
    </row>
    <row r="54" spans="1:5" s="179" customFormat="1" ht="12" customHeight="1" x14ac:dyDescent="0.2">
      <c r="A54" s="13" t="s">
        <v>61</v>
      </c>
      <c r="B54" s="180" t="s">
        <v>190</v>
      </c>
      <c r="C54" s="168"/>
      <c r="D54" s="253"/>
      <c r="E54" s="210">
        <f t="shared" si="0"/>
        <v>0</v>
      </c>
    </row>
    <row r="55" spans="1:5" s="179" customFormat="1" ht="12" customHeight="1" x14ac:dyDescent="0.2">
      <c r="A55" s="12" t="s">
        <v>62</v>
      </c>
      <c r="B55" s="181" t="s">
        <v>319</v>
      </c>
      <c r="C55" s="167"/>
      <c r="D55" s="254"/>
      <c r="E55" s="210">
        <f t="shared" si="0"/>
        <v>0</v>
      </c>
    </row>
    <row r="56" spans="1:5" s="179" customFormat="1" ht="12" customHeight="1" x14ac:dyDescent="0.2">
      <c r="A56" s="12" t="s">
        <v>193</v>
      </c>
      <c r="B56" s="181" t="s">
        <v>191</v>
      </c>
      <c r="C56" s="167"/>
      <c r="D56" s="254"/>
      <c r="E56" s="210">
        <f t="shared" si="0"/>
        <v>0</v>
      </c>
    </row>
    <row r="57" spans="1:5" s="179" customFormat="1" ht="12" customHeight="1" thickBot="1" x14ac:dyDescent="0.25">
      <c r="A57" s="14" t="s">
        <v>194</v>
      </c>
      <c r="B57" s="105" t="s">
        <v>192</v>
      </c>
      <c r="C57" s="169"/>
      <c r="D57" s="255"/>
      <c r="E57" s="210">
        <f t="shared" si="0"/>
        <v>0</v>
      </c>
    </row>
    <row r="58" spans="1:5" s="179" customFormat="1" ht="12" customHeight="1" thickBot="1" x14ac:dyDescent="0.25">
      <c r="A58" s="18" t="s">
        <v>14</v>
      </c>
      <c r="B58" s="103" t="s">
        <v>195</v>
      </c>
      <c r="C58" s="166">
        <f>SUM(C59:C61)</f>
        <v>5500</v>
      </c>
      <c r="D58" s="252">
        <f>SUM(D59:D61)</f>
        <v>-5500</v>
      </c>
      <c r="E58" s="102">
        <f>SUM(E59:E61)</f>
        <v>0</v>
      </c>
    </row>
    <row r="59" spans="1:5" s="179" customFormat="1" ht="12" customHeight="1" x14ac:dyDescent="0.2">
      <c r="A59" s="13" t="s">
        <v>106</v>
      </c>
      <c r="B59" s="180" t="s">
        <v>197</v>
      </c>
      <c r="C59" s="170"/>
      <c r="D59" s="288"/>
      <c r="E59" s="302">
        <f t="shared" si="0"/>
        <v>0</v>
      </c>
    </row>
    <row r="60" spans="1:5" s="179" customFormat="1" ht="12" customHeight="1" x14ac:dyDescent="0.2">
      <c r="A60" s="12" t="s">
        <v>107</v>
      </c>
      <c r="B60" s="181" t="s">
        <v>320</v>
      </c>
      <c r="C60" s="170"/>
      <c r="D60" s="288"/>
      <c r="E60" s="302">
        <f t="shared" si="0"/>
        <v>0</v>
      </c>
    </row>
    <row r="61" spans="1:5" s="179" customFormat="1" ht="12" customHeight="1" x14ac:dyDescent="0.2">
      <c r="A61" s="12" t="s">
        <v>128</v>
      </c>
      <c r="B61" s="181" t="s">
        <v>198</v>
      </c>
      <c r="C61" s="170">
        <v>5500</v>
      </c>
      <c r="D61" s="288">
        <v>-5500</v>
      </c>
      <c r="E61" s="302">
        <f t="shared" si="0"/>
        <v>0</v>
      </c>
    </row>
    <row r="62" spans="1:5" s="179" customFormat="1" ht="12" customHeight="1" thickBot="1" x14ac:dyDescent="0.25">
      <c r="A62" s="14" t="s">
        <v>196</v>
      </c>
      <c r="B62" s="105" t="s">
        <v>199</v>
      </c>
      <c r="C62" s="170"/>
      <c r="D62" s="288"/>
      <c r="E62" s="302">
        <f t="shared" si="0"/>
        <v>0</v>
      </c>
    </row>
    <row r="63" spans="1:5" s="179" customFormat="1" ht="12" customHeight="1" thickBot="1" x14ac:dyDescent="0.25">
      <c r="A63" s="234" t="s">
        <v>366</v>
      </c>
      <c r="B63" s="19" t="s">
        <v>200</v>
      </c>
      <c r="C63" s="172">
        <f>+C6+C13+C20+C27+C35+C47+C53+C58</f>
        <v>346639</v>
      </c>
      <c r="D63" s="256">
        <f>+D6+D13+D20+D27+D35+D47+D53+D58</f>
        <v>0</v>
      </c>
      <c r="E63" s="209">
        <f>+E6+E13+E20+E27+E35+E47+E53+E58</f>
        <v>346639</v>
      </c>
    </row>
    <row r="64" spans="1:5" s="179" customFormat="1" ht="12" customHeight="1" thickBot="1" x14ac:dyDescent="0.25">
      <c r="A64" s="223" t="s">
        <v>201</v>
      </c>
      <c r="B64" s="103" t="s">
        <v>202</v>
      </c>
      <c r="C64" s="166">
        <f>SUM(C65:C67)</f>
        <v>0</v>
      </c>
      <c r="D64" s="252">
        <f>SUM(D65:D67)</f>
        <v>0</v>
      </c>
      <c r="E64" s="102">
        <f>SUM(E65:E67)</f>
        <v>0</v>
      </c>
    </row>
    <row r="65" spans="1:5" s="179" customFormat="1" ht="12" customHeight="1" x14ac:dyDescent="0.2">
      <c r="A65" s="13" t="s">
        <v>233</v>
      </c>
      <c r="B65" s="180" t="s">
        <v>203</v>
      </c>
      <c r="C65" s="170"/>
      <c r="D65" s="288"/>
      <c r="E65" s="302">
        <f t="shared" ref="E65:E86" si="1">C65+D65</f>
        <v>0</v>
      </c>
    </row>
    <row r="66" spans="1:5" s="179" customFormat="1" ht="12" customHeight="1" x14ac:dyDescent="0.2">
      <c r="A66" s="12" t="s">
        <v>242</v>
      </c>
      <c r="B66" s="181" t="s">
        <v>204</v>
      </c>
      <c r="C66" s="170"/>
      <c r="D66" s="288"/>
      <c r="E66" s="302">
        <f t="shared" si="1"/>
        <v>0</v>
      </c>
    </row>
    <row r="67" spans="1:5" s="179" customFormat="1" ht="12" customHeight="1" thickBot="1" x14ac:dyDescent="0.25">
      <c r="A67" s="14" t="s">
        <v>243</v>
      </c>
      <c r="B67" s="230" t="s">
        <v>351</v>
      </c>
      <c r="C67" s="170"/>
      <c r="D67" s="288"/>
      <c r="E67" s="302">
        <f t="shared" si="1"/>
        <v>0</v>
      </c>
    </row>
    <row r="68" spans="1:5" s="179" customFormat="1" ht="12" customHeight="1" thickBot="1" x14ac:dyDescent="0.25">
      <c r="A68" s="223" t="s">
        <v>206</v>
      </c>
      <c r="B68" s="103" t="s">
        <v>207</v>
      </c>
      <c r="C68" s="166">
        <f>SUM(C69:C72)</f>
        <v>0</v>
      </c>
      <c r="D68" s="252">
        <f>SUM(D69:D72)</f>
        <v>0</v>
      </c>
      <c r="E68" s="102">
        <f>SUM(E69:E72)</f>
        <v>0</v>
      </c>
    </row>
    <row r="69" spans="1:5" s="179" customFormat="1" ht="12" customHeight="1" x14ac:dyDescent="0.2">
      <c r="A69" s="13" t="s">
        <v>84</v>
      </c>
      <c r="B69" s="180" t="s">
        <v>208</v>
      </c>
      <c r="C69" s="170"/>
      <c r="D69" s="288"/>
      <c r="E69" s="302">
        <f t="shared" si="1"/>
        <v>0</v>
      </c>
    </row>
    <row r="70" spans="1:5" s="179" customFormat="1" ht="12" customHeight="1" x14ac:dyDescent="0.2">
      <c r="A70" s="12" t="s">
        <v>85</v>
      </c>
      <c r="B70" s="181" t="s">
        <v>209</v>
      </c>
      <c r="C70" s="170"/>
      <c r="D70" s="288"/>
      <c r="E70" s="302">
        <f t="shared" si="1"/>
        <v>0</v>
      </c>
    </row>
    <row r="71" spans="1:5" s="179" customFormat="1" ht="12" customHeight="1" x14ac:dyDescent="0.2">
      <c r="A71" s="12" t="s">
        <v>234</v>
      </c>
      <c r="B71" s="181" t="s">
        <v>210</v>
      </c>
      <c r="C71" s="170"/>
      <c r="D71" s="288"/>
      <c r="E71" s="302">
        <f t="shared" si="1"/>
        <v>0</v>
      </c>
    </row>
    <row r="72" spans="1:5" s="179" customFormat="1" ht="12" customHeight="1" thickBot="1" x14ac:dyDescent="0.25">
      <c r="A72" s="14" t="s">
        <v>235</v>
      </c>
      <c r="B72" s="105" t="s">
        <v>211</v>
      </c>
      <c r="C72" s="170"/>
      <c r="D72" s="288"/>
      <c r="E72" s="302">
        <f t="shared" si="1"/>
        <v>0</v>
      </c>
    </row>
    <row r="73" spans="1:5" s="179" customFormat="1" ht="12" customHeight="1" thickBot="1" x14ac:dyDescent="0.25">
      <c r="A73" s="223" t="s">
        <v>212</v>
      </c>
      <c r="B73" s="103" t="s">
        <v>213</v>
      </c>
      <c r="C73" s="166">
        <f>SUM(C74:C75)</f>
        <v>132383</v>
      </c>
      <c r="D73" s="252">
        <f>SUM(D74:D75)</f>
        <v>737</v>
      </c>
      <c r="E73" s="102">
        <f>SUM(E74:E75)</f>
        <v>133120</v>
      </c>
    </row>
    <row r="74" spans="1:5" s="179" customFormat="1" ht="12" customHeight="1" x14ac:dyDescent="0.2">
      <c r="A74" s="13" t="s">
        <v>236</v>
      </c>
      <c r="B74" s="180" t="s">
        <v>214</v>
      </c>
      <c r="C74" s="170">
        <v>132383</v>
      </c>
      <c r="D74" s="288">
        <v>737</v>
      </c>
      <c r="E74" s="302">
        <f t="shared" si="1"/>
        <v>133120</v>
      </c>
    </row>
    <row r="75" spans="1:5" s="179" customFormat="1" ht="12" customHeight="1" thickBot="1" x14ac:dyDescent="0.25">
      <c r="A75" s="14" t="s">
        <v>237</v>
      </c>
      <c r="B75" s="105" t="s">
        <v>215</v>
      </c>
      <c r="C75" s="170"/>
      <c r="D75" s="288"/>
      <c r="E75" s="302">
        <f t="shared" si="1"/>
        <v>0</v>
      </c>
    </row>
    <row r="76" spans="1:5" s="179" customFormat="1" ht="12" customHeight="1" thickBot="1" x14ac:dyDescent="0.25">
      <c r="A76" s="223" t="s">
        <v>216</v>
      </c>
      <c r="B76" s="103" t="s">
        <v>217</v>
      </c>
      <c r="C76" s="166">
        <f>SUM(C77:C79)</f>
        <v>0</v>
      </c>
      <c r="D76" s="252">
        <f>SUM(D77:D79)</f>
        <v>0</v>
      </c>
      <c r="E76" s="102">
        <f>SUM(E77:E79)</f>
        <v>0</v>
      </c>
    </row>
    <row r="77" spans="1:5" s="179" customFormat="1" ht="12" customHeight="1" x14ac:dyDescent="0.2">
      <c r="A77" s="13" t="s">
        <v>238</v>
      </c>
      <c r="B77" s="180" t="s">
        <v>218</v>
      </c>
      <c r="C77" s="170"/>
      <c r="D77" s="288"/>
      <c r="E77" s="302">
        <f t="shared" si="1"/>
        <v>0</v>
      </c>
    </row>
    <row r="78" spans="1:5" s="179" customFormat="1" ht="12" customHeight="1" x14ac:dyDescent="0.2">
      <c r="A78" s="12" t="s">
        <v>239</v>
      </c>
      <c r="B78" s="181" t="s">
        <v>219</v>
      </c>
      <c r="C78" s="170"/>
      <c r="D78" s="288"/>
      <c r="E78" s="302">
        <f t="shared" si="1"/>
        <v>0</v>
      </c>
    </row>
    <row r="79" spans="1:5" s="179" customFormat="1" ht="12" customHeight="1" thickBot="1" x14ac:dyDescent="0.25">
      <c r="A79" s="14" t="s">
        <v>240</v>
      </c>
      <c r="B79" s="105" t="s">
        <v>220</v>
      </c>
      <c r="C79" s="170"/>
      <c r="D79" s="288"/>
      <c r="E79" s="302">
        <f t="shared" si="1"/>
        <v>0</v>
      </c>
    </row>
    <row r="80" spans="1:5" s="179" customFormat="1" ht="12" customHeight="1" thickBot="1" x14ac:dyDescent="0.25">
      <c r="A80" s="223" t="s">
        <v>221</v>
      </c>
      <c r="B80" s="103" t="s">
        <v>241</v>
      </c>
      <c r="C80" s="166">
        <f>SUM(C81:C84)</f>
        <v>0</v>
      </c>
      <c r="D80" s="252">
        <f>SUM(D81:D84)</f>
        <v>0</v>
      </c>
      <c r="E80" s="102">
        <f>SUM(E81:E84)</f>
        <v>0</v>
      </c>
    </row>
    <row r="81" spans="1:5" s="179" customFormat="1" ht="12" customHeight="1" x14ac:dyDescent="0.2">
      <c r="A81" s="184" t="s">
        <v>222</v>
      </c>
      <c r="B81" s="180" t="s">
        <v>223</v>
      </c>
      <c r="C81" s="170"/>
      <c r="D81" s="288"/>
      <c r="E81" s="302">
        <f t="shared" si="1"/>
        <v>0</v>
      </c>
    </row>
    <row r="82" spans="1:5" s="179" customFormat="1" ht="12" customHeight="1" x14ac:dyDescent="0.2">
      <c r="A82" s="185" t="s">
        <v>224</v>
      </c>
      <c r="B82" s="181" t="s">
        <v>225</v>
      </c>
      <c r="C82" s="170"/>
      <c r="D82" s="288"/>
      <c r="E82" s="302">
        <f t="shared" si="1"/>
        <v>0</v>
      </c>
    </row>
    <row r="83" spans="1:5" s="179" customFormat="1" ht="12" customHeight="1" x14ac:dyDescent="0.2">
      <c r="A83" s="185" t="s">
        <v>226</v>
      </c>
      <c r="B83" s="181" t="s">
        <v>227</v>
      </c>
      <c r="C83" s="170"/>
      <c r="D83" s="288"/>
      <c r="E83" s="302">
        <f t="shared" si="1"/>
        <v>0</v>
      </c>
    </row>
    <row r="84" spans="1:5" s="179" customFormat="1" ht="12" customHeight="1" thickBot="1" x14ac:dyDescent="0.25">
      <c r="A84" s="186" t="s">
        <v>228</v>
      </c>
      <c r="B84" s="105" t="s">
        <v>229</v>
      </c>
      <c r="C84" s="170"/>
      <c r="D84" s="288"/>
      <c r="E84" s="302">
        <f t="shared" si="1"/>
        <v>0</v>
      </c>
    </row>
    <row r="85" spans="1:5" s="179" customFormat="1" ht="12" customHeight="1" thickBot="1" x14ac:dyDescent="0.25">
      <c r="A85" s="223" t="s">
        <v>230</v>
      </c>
      <c r="B85" s="103" t="s">
        <v>365</v>
      </c>
      <c r="C85" s="225"/>
      <c r="D85" s="355"/>
      <c r="E85" s="102">
        <f t="shared" si="1"/>
        <v>0</v>
      </c>
    </row>
    <row r="86" spans="1:5" s="179" customFormat="1" ht="13.5" customHeight="1" thickBot="1" x14ac:dyDescent="0.25">
      <c r="A86" s="223" t="s">
        <v>232</v>
      </c>
      <c r="B86" s="103" t="s">
        <v>231</v>
      </c>
      <c r="C86" s="225"/>
      <c r="D86" s="355"/>
      <c r="E86" s="102">
        <f t="shared" si="1"/>
        <v>0</v>
      </c>
    </row>
    <row r="87" spans="1:5" s="179" customFormat="1" ht="15.75" customHeight="1" thickBot="1" x14ac:dyDescent="0.25">
      <c r="A87" s="223" t="s">
        <v>244</v>
      </c>
      <c r="B87" s="187" t="s">
        <v>368</v>
      </c>
      <c r="C87" s="172">
        <f>+C64+C68+C73+C76+C80+C86+C85</f>
        <v>132383</v>
      </c>
      <c r="D87" s="256">
        <f>+D64+D68+D73+D76+D80+D86+D85</f>
        <v>737</v>
      </c>
      <c r="E87" s="209">
        <f>+E64+E68+E73+E76+E80+E86+E85</f>
        <v>133120</v>
      </c>
    </row>
    <row r="88" spans="1:5" s="179" customFormat="1" ht="25.5" customHeight="1" thickBot="1" x14ac:dyDescent="0.25">
      <c r="A88" s="224" t="s">
        <v>367</v>
      </c>
      <c r="B88" s="188" t="s">
        <v>369</v>
      </c>
      <c r="C88" s="172">
        <f>+C63+C87</f>
        <v>479022</v>
      </c>
      <c r="D88" s="256">
        <f>+D63+D87</f>
        <v>737</v>
      </c>
      <c r="E88" s="209">
        <f>+E63+E87</f>
        <v>479759</v>
      </c>
    </row>
    <row r="89" spans="1:5" s="179" customFormat="1" ht="83.25" customHeight="1" x14ac:dyDescent="0.2">
      <c r="A89" s="3"/>
      <c r="B89" s="4"/>
      <c r="C89" s="107"/>
    </row>
    <row r="90" spans="1:5" ht="16.5" customHeight="1" x14ac:dyDescent="0.25">
      <c r="A90" s="395" t="s">
        <v>35</v>
      </c>
      <c r="B90" s="395"/>
      <c r="C90" s="395"/>
      <c r="D90" s="395"/>
      <c r="E90" s="395"/>
    </row>
    <row r="91" spans="1:5" s="189" customFormat="1" ht="16.5" customHeight="1" thickBot="1" x14ac:dyDescent="0.3">
      <c r="A91" s="397" t="s">
        <v>87</v>
      </c>
      <c r="B91" s="397"/>
      <c r="C91" s="64"/>
      <c r="E91" s="64" t="str">
        <f>E2</f>
        <v>ezer forintban!</v>
      </c>
    </row>
    <row r="92" spans="1:5" x14ac:dyDescent="0.25">
      <c r="A92" s="398" t="s">
        <v>51</v>
      </c>
      <c r="B92" s="400" t="s">
        <v>411</v>
      </c>
      <c r="C92" s="402" t="str">
        <f>+CONCATENATE(LEFT(ÖSSZEFÜGGÉSEK!A6,4),". évi")</f>
        <v>2017. évi</v>
      </c>
      <c r="D92" s="403"/>
      <c r="E92" s="404"/>
    </row>
    <row r="93" spans="1:5" ht="24.75" thickBot="1" x14ac:dyDescent="0.3">
      <c r="A93" s="399"/>
      <c r="B93" s="401"/>
      <c r="C93" s="250" t="s">
        <v>410</v>
      </c>
      <c r="D93" s="248" t="s">
        <v>468</v>
      </c>
      <c r="E93" s="249" t="str">
        <f>+CONCATENATE(LEFT(ÖSSZEFÜGGÉSEK!A6,4),". ….",CHAR(10),"Módosítás utáni")</f>
        <v>2017. ….
Módosítás utáni</v>
      </c>
    </row>
    <row r="94" spans="1:5" s="178" customFormat="1" ht="12" customHeight="1" thickBot="1" x14ac:dyDescent="0.25">
      <c r="A94" s="25" t="s">
        <v>377</v>
      </c>
      <c r="B94" s="26" t="s">
        <v>378</v>
      </c>
      <c r="C94" s="26" t="s">
        <v>379</v>
      </c>
      <c r="D94" s="26" t="s">
        <v>381</v>
      </c>
      <c r="E94" s="319" t="s">
        <v>475</v>
      </c>
    </row>
    <row r="95" spans="1:5" ht="12" customHeight="1" thickBot="1" x14ac:dyDescent="0.3">
      <c r="A95" s="20" t="s">
        <v>7</v>
      </c>
      <c r="B95" s="24" t="s">
        <v>327</v>
      </c>
      <c r="C95" s="165">
        <f>C96+C97+C98+C99+C100+C113</f>
        <v>70747</v>
      </c>
      <c r="D95" s="356">
        <f>D96+D97+D98+D99+D100+D113</f>
        <v>10180</v>
      </c>
      <c r="E95" s="237">
        <f>E96+E97+E98+E99+E100+E113</f>
        <v>80927</v>
      </c>
    </row>
    <row r="96" spans="1:5" ht="12" customHeight="1" x14ac:dyDescent="0.25">
      <c r="A96" s="15" t="s">
        <v>63</v>
      </c>
      <c r="B96" s="8" t="s">
        <v>36</v>
      </c>
      <c r="C96" s="241">
        <v>130</v>
      </c>
      <c r="D96" s="357"/>
      <c r="E96" s="304">
        <f t="shared" ref="E96:E129" si="2">C96+D96</f>
        <v>130</v>
      </c>
    </row>
    <row r="97" spans="1:5" ht="12" customHeight="1" x14ac:dyDescent="0.25">
      <c r="A97" s="12" t="s">
        <v>64</v>
      </c>
      <c r="B97" s="6" t="s">
        <v>108</v>
      </c>
      <c r="C97" s="167">
        <v>35</v>
      </c>
      <c r="D97" s="254"/>
      <c r="E97" s="300">
        <f t="shared" si="2"/>
        <v>35</v>
      </c>
    </row>
    <row r="98" spans="1:5" ht="12" customHeight="1" x14ac:dyDescent="0.25">
      <c r="A98" s="12" t="s">
        <v>65</v>
      </c>
      <c r="B98" s="6" t="s">
        <v>82</v>
      </c>
      <c r="C98" s="169">
        <v>12764</v>
      </c>
      <c r="D98" s="255"/>
      <c r="E98" s="301">
        <f t="shared" si="2"/>
        <v>12764</v>
      </c>
    </row>
    <row r="99" spans="1:5" ht="12" customHeight="1" x14ac:dyDescent="0.25">
      <c r="A99" s="12" t="s">
        <v>66</v>
      </c>
      <c r="B99" s="9" t="s">
        <v>109</v>
      </c>
      <c r="C99" s="169">
        <v>9900</v>
      </c>
      <c r="D99" s="255"/>
      <c r="E99" s="301">
        <f t="shared" si="2"/>
        <v>9900</v>
      </c>
    </row>
    <row r="100" spans="1:5" ht="12" customHeight="1" x14ac:dyDescent="0.25">
      <c r="A100" s="12" t="s">
        <v>74</v>
      </c>
      <c r="B100" s="17" t="s">
        <v>110</v>
      </c>
      <c r="C100" s="169">
        <v>14050</v>
      </c>
      <c r="D100" s="255">
        <v>402</v>
      </c>
      <c r="E100" s="301">
        <f t="shared" si="2"/>
        <v>14452</v>
      </c>
    </row>
    <row r="101" spans="1:5" ht="12" customHeight="1" x14ac:dyDescent="0.25">
      <c r="A101" s="12" t="s">
        <v>67</v>
      </c>
      <c r="B101" s="6" t="s">
        <v>332</v>
      </c>
      <c r="C101" s="169"/>
      <c r="D101" s="255"/>
      <c r="E101" s="301">
        <f t="shared" si="2"/>
        <v>0</v>
      </c>
    </row>
    <row r="102" spans="1:5" ht="12" customHeight="1" x14ac:dyDescent="0.25">
      <c r="A102" s="12" t="s">
        <v>68</v>
      </c>
      <c r="B102" s="68" t="s">
        <v>331</v>
      </c>
      <c r="C102" s="169"/>
      <c r="D102" s="255"/>
      <c r="E102" s="301">
        <f t="shared" si="2"/>
        <v>0</v>
      </c>
    </row>
    <row r="103" spans="1:5" ht="12" customHeight="1" x14ac:dyDescent="0.25">
      <c r="A103" s="12" t="s">
        <v>75</v>
      </c>
      <c r="B103" s="68" t="s">
        <v>330</v>
      </c>
      <c r="C103" s="169"/>
      <c r="D103" s="255"/>
      <c r="E103" s="301">
        <f t="shared" si="2"/>
        <v>0</v>
      </c>
    </row>
    <row r="104" spans="1:5" ht="12" customHeight="1" x14ac:dyDescent="0.25">
      <c r="A104" s="12" t="s">
        <v>76</v>
      </c>
      <c r="B104" s="66" t="s">
        <v>247</v>
      </c>
      <c r="C104" s="169"/>
      <c r="D104" s="255"/>
      <c r="E104" s="301">
        <f t="shared" si="2"/>
        <v>0</v>
      </c>
    </row>
    <row r="105" spans="1:5" ht="12" customHeight="1" x14ac:dyDescent="0.25">
      <c r="A105" s="12" t="s">
        <v>77</v>
      </c>
      <c r="B105" s="67" t="s">
        <v>248</v>
      </c>
      <c r="C105" s="169"/>
      <c r="D105" s="255"/>
      <c r="E105" s="301">
        <f t="shared" si="2"/>
        <v>0</v>
      </c>
    </row>
    <row r="106" spans="1:5" ht="12" customHeight="1" x14ac:dyDescent="0.25">
      <c r="A106" s="12" t="s">
        <v>78</v>
      </c>
      <c r="B106" s="67" t="s">
        <v>249</v>
      </c>
      <c r="C106" s="169"/>
      <c r="D106" s="255"/>
      <c r="E106" s="301">
        <f t="shared" si="2"/>
        <v>0</v>
      </c>
    </row>
    <row r="107" spans="1:5" ht="12" customHeight="1" x14ac:dyDescent="0.25">
      <c r="A107" s="12" t="s">
        <v>80</v>
      </c>
      <c r="B107" s="66" t="s">
        <v>250</v>
      </c>
      <c r="C107" s="169"/>
      <c r="D107" s="255"/>
      <c r="E107" s="301">
        <f t="shared" si="2"/>
        <v>0</v>
      </c>
    </row>
    <row r="108" spans="1:5" ht="12" customHeight="1" x14ac:dyDescent="0.25">
      <c r="A108" s="12" t="s">
        <v>111</v>
      </c>
      <c r="B108" s="66" t="s">
        <v>251</v>
      </c>
      <c r="C108" s="169"/>
      <c r="D108" s="255"/>
      <c r="E108" s="301">
        <f t="shared" si="2"/>
        <v>0</v>
      </c>
    </row>
    <row r="109" spans="1:5" ht="12" customHeight="1" x14ac:dyDescent="0.25">
      <c r="A109" s="12" t="s">
        <v>245</v>
      </c>
      <c r="B109" s="67" t="s">
        <v>252</v>
      </c>
      <c r="C109" s="169"/>
      <c r="D109" s="255"/>
      <c r="E109" s="301">
        <f t="shared" si="2"/>
        <v>0</v>
      </c>
    </row>
    <row r="110" spans="1:5" ht="12" customHeight="1" x14ac:dyDescent="0.25">
      <c r="A110" s="11" t="s">
        <v>246</v>
      </c>
      <c r="B110" s="68" t="s">
        <v>253</v>
      </c>
      <c r="C110" s="169"/>
      <c r="D110" s="255"/>
      <c r="E110" s="301">
        <f t="shared" si="2"/>
        <v>0</v>
      </c>
    </row>
    <row r="111" spans="1:5" ht="12" customHeight="1" x14ac:dyDescent="0.25">
      <c r="A111" s="12" t="s">
        <v>328</v>
      </c>
      <c r="B111" s="68" t="s">
        <v>254</v>
      </c>
      <c r="C111" s="169"/>
      <c r="D111" s="255"/>
      <c r="E111" s="301">
        <f t="shared" si="2"/>
        <v>0</v>
      </c>
    </row>
    <row r="112" spans="1:5" ht="12" customHeight="1" x14ac:dyDescent="0.25">
      <c r="A112" s="14" t="s">
        <v>329</v>
      </c>
      <c r="B112" s="68" t="s">
        <v>255</v>
      </c>
      <c r="C112" s="169">
        <v>14050</v>
      </c>
      <c r="D112" s="255">
        <v>402</v>
      </c>
      <c r="E112" s="301">
        <f t="shared" si="2"/>
        <v>14452</v>
      </c>
    </row>
    <row r="113" spans="1:5" ht="12" customHeight="1" x14ac:dyDescent="0.25">
      <c r="A113" s="12" t="s">
        <v>333</v>
      </c>
      <c r="B113" s="9" t="s">
        <v>37</v>
      </c>
      <c r="C113" s="167">
        <v>33868</v>
      </c>
      <c r="D113" s="167">
        <f>SUM(D114:D115)</f>
        <v>9778</v>
      </c>
      <c r="E113" s="300">
        <f t="shared" si="2"/>
        <v>43646</v>
      </c>
    </row>
    <row r="114" spans="1:5" ht="12" customHeight="1" x14ac:dyDescent="0.25">
      <c r="A114" s="12" t="s">
        <v>334</v>
      </c>
      <c r="B114" s="6" t="s">
        <v>336</v>
      </c>
      <c r="C114" s="167">
        <v>14508</v>
      </c>
      <c r="D114" s="254">
        <v>13765</v>
      </c>
      <c r="E114" s="300">
        <f t="shared" si="2"/>
        <v>28273</v>
      </c>
    </row>
    <row r="115" spans="1:5" ht="12" customHeight="1" thickBot="1" x14ac:dyDescent="0.3">
      <c r="A115" s="16" t="s">
        <v>335</v>
      </c>
      <c r="B115" s="233" t="s">
        <v>337</v>
      </c>
      <c r="C115" s="242">
        <v>19360</v>
      </c>
      <c r="D115" s="292">
        <v>-3987</v>
      </c>
      <c r="E115" s="305">
        <f t="shared" si="2"/>
        <v>15373</v>
      </c>
    </row>
    <row r="116" spans="1:5" ht="12" customHeight="1" thickBot="1" x14ac:dyDescent="0.3">
      <c r="A116" s="231" t="s">
        <v>8</v>
      </c>
      <c r="B116" s="232" t="s">
        <v>256</v>
      </c>
      <c r="C116" s="243">
        <f>+C117+C119+C121</f>
        <v>2970</v>
      </c>
      <c r="D116" s="252">
        <f>+D117+D119+D121</f>
        <v>100</v>
      </c>
      <c r="E116" s="238">
        <f>+E117+E119+E121</f>
        <v>3070</v>
      </c>
    </row>
    <row r="117" spans="1:5" ht="12" customHeight="1" x14ac:dyDescent="0.25">
      <c r="A117" s="13" t="s">
        <v>69</v>
      </c>
      <c r="B117" s="6" t="s">
        <v>127</v>
      </c>
      <c r="C117" s="168"/>
      <c r="D117" s="253"/>
      <c r="E117" s="210">
        <f t="shared" si="2"/>
        <v>0</v>
      </c>
    </row>
    <row r="118" spans="1:5" ht="12" customHeight="1" x14ac:dyDescent="0.25">
      <c r="A118" s="13" t="s">
        <v>70</v>
      </c>
      <c r="B118" s="10" t="s">
        <v>260</v>
      </c>
      <c r="C118" s="168"/>
      <c r="D118" s="253"/>
      <c r="E118" s="210">
        <f t="shared" si="2"/>
        <v>0</v>
      </c>
    </row>
    <row r="119" spans="1:5" ht="12" customHeight="1" x14ac:dyDescent="0.25">
      <c r="A119" s="13" t="s">
        <v>71</v>
      </c>
      <c r="B119" s="10" t="s">
        <v>112</v>
      </c>
      <c r="C119" s="167"/>
      <c r="D119" s="254"/>
      <c r="E119" s="300">
        <f t="shared" si="2"/>
        <v>0</v>
      </c>
    </row>
    <row r="120" spans="1:5" ht="12" customHeight="1" x14ac:dyDescent="0.25">
      <c r="A120" s="13" t="s">
        <v>72</v>
      </c>
      <c r="B120" s="10" t="s">
        <v>261</v>
      </c>
      <c r="C120" s="167"/>
      <c r="D120" s="254"/>
      <c r="E120" s="300">
        <f t="shared" si="2"/>
        <v>0</v>
      </c>
    </row>
    <row r="121" spans="1:5" ht="12" customHeight="1" x14ac:dyDescent="0.25">
      <c r="A121" s="13" t="s">
        <v>73</v>
      </c>
      <c r="B121" s="105" t="s">
        <v>129</v>
      </c>
      <c r="C121" s="167">
        <v>2970</v>
      </c>
      <c r="D121" s="254">
        <v>100</v>
      </c>
      <c r="E121" s="300">
        <f t="shared" si="2"/>
        <v>3070</v>
      </c>
    </row>
    <row r="122" spans="1:5" ht="12" customHeight="1" x14ac:dyDescent="0.25">
      <c r="A122" s="13" t="s">
        <v>79</v>
      </c>
      <c r="B122" s="104" t="s">
        <v>321</v>
      </c>
      <c r="C122" s="167"/>
      <c r="D122" s="254"/>
      <c r="E122" s="300">
        <f t="shared" si="2"/>
        <v>0</v>
      </c>
    </row>
    <row r="123" spans="1:5" ht="12" customHeight="1" x14ac:dyDescent="0.25">
      <c r="A123" s="13" t="s">
        <v>81</v>
      </c>
      <c r="B123" s="176" t="s">
        <v>266</v>
      </c>
      <c r="C123" s="167"/>
      <c r="D123" s="254"/>
      <c r="E123" s="300">
        <f t="shared" si="2"/>
        <v>0</v>
      </c>
    </row>
    <row r="124" spans="1:5" ht="22.5" x14ac:dyDescent="0.25">
      <c r="A124" s="13" t="s">
        <v>113</v>
      </c>
      <c r="B124" s="67" t="s">
        <v>249</v>
      </c>
      <c r="C124" s="167"/>
      <c r="D124" s="254"/>
      <c r="E124" s="300">
        <f t="shared" si="2"/>
        <v>0</v>
      </c>
    </row>
    <row r="125" spans="1:5" ht="12" customHeight="1" x14ac:dyDescent="0.25">
      <c r="A125" s="13" t="s">
        <v>114</v>
      </c>
      <c r="B125" s="67" t="s">
        <v>265</v>
      </c>
      <c r="C125" s="167"/>
      <c r="D125" s="254"/>
      <c r="E125" s="300">
        <f t="shared" si="2"/>
        <v>0</v>
      </c>
    </row>
    <row r="126" spans="1:5" ht="12" customHeight="1" x14ac:dyDescent="0.25">
      <c r="A126" s="13" t="s">
        <v>115</v>
      </c>
      <c r="B126" s="67" t="s">
        <v>264</v>
      </c>
      <c r="C126" s="167"/>
      <c r="D126" s="254"/>
      <c r="E126" s="300">
        <f t="shared" si="2"/>
        <v>0</v>
      </c>
    </row>
    <row r="127" spans="1:5" ht="12" customHeight="1" x14ac:dyDescent="0.25">
      <c r="A127" s="13" t="s">
        <v>257</v>
      </c>
      <c r="B127" s="67" t="s">
        <v>252</v>
      </c>
      <c r="C127" s="167"/>
      <c r="D127" s="254"/>
      <c r="E127" s="300">
        <f t="shared" si="2"/>
        <v>0</v>
      </c>
    </row>
    <row r="128" spans="1:5" ht="12" customHeight="1" x14ac:dyDescent="0.25">
      <c r="A128" s="13" t="s">
        <v>258</v>
      </c>
      <c r="B128" s="67" t="s">
        <v>263</v>
      </c>
      <c r="C128" s="167"/>
      <c r="D128" s="254"/>
      <c r="E128" s="300">
        <f t="shared" si="2"/>
        <v>0</v>
      </c>
    </row>
    <row r="129" spans="1:5" ht="23.25" thickBot="1" x14ac:dyDescent="0.3">
      <c r="A129" s="11" t="s">
        <v>259</v>
      </c>
      <c r="B129" s="67" t="s">
        <v>262</v>
      </c>
      <c r="C129" s="169">
        <v>2970</v>
      </c>
      <c r="D129" s="255">
        <v>100</v>
      </c>
      <c r="E129" s="301">
        <f t="shared" si="2"/>
        <v>3070</v>
      </c>
    </row>
    <row r="130" spans="1:5" ht="12" customHeight="1" thickBot="1" x14ac:dyDescent="0.3">
      <c r="A130" s="18" t="s">
        <v>9</v>
      </c>
      <c r="B130" s="60" t="s">
        <v>338</v>
      </c>
      <c r="C130" s="166">
        <f>+C95+C116</f>
        <v>73717</v>
      </c>
      <c r="D130" s="252">
        <f>+D95+D116</f>
        <v>10280</v>
      </c>
      <c r="E130" s="102">
        <f>+E95+E116</f>
        <v>83997</v>
      </c>
    </row>
    <row r="131" spans="1:5" ht="12" customHeight="1" thickBot="1" x14ac:dyDescent="0.3">
      <c r="A131" s="18" t="s">
        <v>10</v>
      </c>
      <c r="B131" s="60" t="s">
        <v>412</v>
      </c>
      <c r="C131" s="166">
        <f>+C132+C133+C134</f>
        <v>0</v>
      </c>
      <c r="D131" s="252">
        <f>+D132+D133+D134</f>
        <v>0</v>
      </c>
      <c r="E131" s="102">
        <f>+E132+E133+E134</f>
        <v>0</v>
      </c>
    </row>
    <row r="132" spans="1:5" ht="12" customHeight="1" x14ac:dyDescent="0.25">
      <c r="A132" s="13" t="s">
        <v>161</v>
      </c>
      <c r="B132" s="10" t="s">
        <v>346</v>
      </c>
      <c r="C132" s="167"/>
      <c r="D132" s="254"/>
      <c r="E132" s="300">
        <f t="shared" ref="E132:E154" si="3">C132+D132</f>
        <v>0</v>
      </c>
    </row>
    <row r="133" spans="1:5" ht="12" customHeight="1" x14ac:dyDescent="0.25">
      <c r="A133" s="13" t="s">
        <v>162</v>
      </c>
      <c r="B133" s="10" t="s">
        <v>347</v>
      </c>
      <c r="C133" s="167"/>
      <c r="D133" s="254"/>
      <c r="E133" s="300">
        <f t="shared" si="3"/>
        <v>0</v>
      </c>
    </row>
    <row r="134" spans="1:5" ht="12" customHeight="1" thickBot="1" x14ac:dyDescent="0.3">
      <c r="A134" s="11" t="s">
        <v>163</v>
      </c>
      <c r="B134" s="10" t="s">
        <v>348</v>
      </c>
      <c r="C134" s="167"/>
      <c r="D134" s="254"/>
      <c r="E134" s="300">
        <f t="shared" si="3"/>
        <v>0</v>
      </c>
    </row>
    <row r="135" spans="1:5" ht="12" customHeight="1" thickBot="1" x14ac:dyDescent="0.3">
      <c r="A135" s="18" t="s">
        <v>11</v>
      </c>
      <c r="B135" s="60" t="s">
        <v>340</v>
      </c>
      <c r="C135" s="166">
        <f>SUM(C136:C141)</f>
        <v>0</v>
      </c>
      <c r="D135" s="252">
        <f>SUM(D136:D141)</f>
        <v>0</v>
      </c>
      <c r="E135" s="102">
        <f>SUM(E136:E141)</f>
        <v>0</v>
      </c>
    </row>
    <row r="136" spans="1:5" ht="12" customHeight="1" x14ac:dyDescent="0.25">
      <c r="A136" s="13" t="s">
        <v>56</v>
      </c>
      <c r="B136" s="7" t="s">
        <v>349</v>
      </c>
      <c r="C136" s="167"/>
      <c r="D136" s="254"/>
      <c r="E136" s="300">
        <f t="shared" si="3"/>
        <v>0</v>
      </c>
    </row>
    <row r="137" spans="1:5" ht="12" customHeight="1" x14ac:dyDescent="0.25">
      <c r="A137" s="13" t="s">
        <v>57</v>
      </c>
      <c r="B137" s="7" t="s">
        <v>341</v>
      </c>
      <c r="C137" s="167"/>
      <c r="D137" s="254"/>
      <c r="E137" s="300">
        <f t="shared" si="3"/>
        <v>0</v>
      </c>
    </row>
    <row r="138" spans="1:5" ht="12" customHeight="1" x14ac:dyDescent="0.25">
      <c r="A138" s="13" t="s">
        <v>58</v>
      </c>
      <c r="B138" s="7" t="s">
        <v>342</v>
      </c>
      <c r="C138" s="167"/>
      <c r="D138" s="254"/>
      <c r="E138" s="300">
        <f t="shared" si="3"/>
        <v>0</v>
      </c>
    </row>
    <row r="139" spans="1:5" ht="12" customHeight="1" x14ac:dyDescent="0.25">
      <c r="A139" s="13" t="s">
        <v>100</v>
      </c>
      <c r="B139" s="7" t="s">
        <v>343</v>
      </c>
      <c r="C139" s="167"/>
      <c r="D139" s="254"/>
      <c r="E139" s="300">
        <f t="shared" si="3"/>
        <v>0</v>
      </c>
    </row>
    <row r="140" spans="1:5" ht="12" customHeight="1" x14ac:dyDescent="0.25">
      <c r="A140" s="13" t="s">
        <v>101</v>
      </c>
      <c r="B140" s="7" t="s">
        <v>344</v>
      </c>
      <c r="C140" s="167"/>
      <c r="D140" s="254"/>
      <c r="E140" s="300">
        <f t="shared" si="3"/>
        <v>0</v>
      </c>
    </row>
    <row r="141" spans="1:5" ht="12" customHeight="1" thickBot="1" x14ac:dyDescent="0.3">
      <c r="A141" s="11" t="s">
        <v>102</v>
      </c>
      <c r="B141" s="7" t="s">
        <v>345</v>
      </c>
      <c r="C141" s="167"/>
      <c r="D141" s="254"/>
      <c r="E141" s="300">
        <f t="shared" si="3"/>
        <v>0</v>
      </c>
    </row>
    <row r="142" spans="1:5" ht="12" customHeight="1" thickBot="1" x14ac:dyDescent="0.3">
      <c r="A142" s="18" t="s">
        <v>12</v>
      </c>
      <c r="B142" s="60" t="s">
        <v>353</v>
      </c>
      <c r="C142" s="172">
        <f>+C143+C144+C145+C146</f>
        <v>0</v>
      </c>
      <c r="D142" s="256">
        <f>+D143+D144+D145+D146</f>
        <v>0</v>
      </c>
      <c r="E142" s="209">
        <f>+E143+E144+E145+E146</f>
        <v>0</v>
      </c>
    </row>
    <row r="143" spans="1:5" ht="12" customHeight="1" x14ac:dyDescent="0.25">
      <c r="A143" s="13" t="s">
        <v>59</v>
      </c>
      <c r="B143" s="7" t="s">
        <v>267</v>
      </c>
      <c r="C143" s="167"/>
      <c r="D143" s="254"/>
      <c r="E143" s="300">
        <f t="shared" si="3"/>
        <v>0</v>
      </c>
    </row>
    <row r="144" spans="1:5" ht="12" customHeight="1" x14ac:dyDescent="0.25">
      <c r="A144" s="13" t="s">
        <v>60</v>
      </c>
      <c r="B144" s="7" t="s">
        <v>268</v>
      </c>
      <c r="C144" s="167"/>
      <c r="D144" s="254"/>
      <c r="E144" s="300">
        <f t="shared" si="3"/>
        <v>0</v>
      </c>
    </row>
    <row r="145" spans="1:9" ht="12" customHeight="1" x14ac:dyDescent="0.25">
      <c r="A145" s="13" t="s">
        <v>181</v>
      </c>
      <c r="B145" s="7" t="s">
        <v>354</v>
      </c>
      <c r="C145" s="167"/>
      <c r="D145" s="254"/>
      <c r="E145" s="300">
        <f t="shared" si="3"/>
        <v>0</v>
      </c>
    </row>
    <row r="146" spans="1:9" ht="12" customHeight="1" thickBot="1" x14ac:dyDescent="0.3">
      <c r="A146" s="11" t="s">
        <v>182</v>
      </c>
      <c r="B146" s="5" t="s">
        <v>287</v>
      </c>
      <c r="C146" s="167"/>
      <c r="D146" s="254"/>
      <c r="E146" s="300">
        <f t="shared" si="3"/>
        <v>0</v>
      </c>
    </row>
    <row r="147" spans="1:9" ht="12" customHeight="1" thickBot="1" x14ac:dyDescent="0.3">
      <c r="A147" s="18" t="s">
        <v>13</v>
      </c>
      <c r="B147" s="60" t="s">
        <v>355</v>
      </c>
      <c r="C147" s="244">
        <f>SUM(C148:C152)</f>
        <v>0</v>
      </c>
      <c r="D147" s="257">
        <f>SUM(D148:D152)</f>
        <v>0</v>
      </c>
      <c r="E147" s="239">
        <f>SUM(E148:E152)</f>
        <v>0</v>
      </c>
    </row>
    <row r="148" spans="1:9" ht="12" customHeight="1" x14ac:dyDescent="0.25">
      <c r="A148" s="13" t="s">
        <v>61</v>
      </c>
      <c r="B148" s="7" t="s">
        <v>350</v>
      </c>
      <c r="C148" s="167"/>
      <c r="D148" s="254"/>
      <c r="E148" s="300">
        <f t="shared" si="3"/>
        <v>0</v>
      </c>
    </row>
    <row r="149" spans="1:9" ht="12" customHeight="1" x14ac:dyDescent="0.25">
      <c r="A149" s="13" t="s">
        <v>62</v>
      </c>
      <c r="B149" s="7" t="s">
        <v>357</v>
      </c>
      <c r="C149" s="167"/>
      <c r="D149" s="254"/>
      <c r="E149" s="300">
        <f t="shared" si="3"/>
        <v>0</v>
      </c>
    </row>
    <row r="150" spans="1:9" ht="12" customHeight="1" x14ac:dyDescent="0.25">
      <c r="A150" s="13" t="s">
        <v>193</v>
      </c>
      <c r="B150" s="7" t="s">
        <v>352</v>
      </c>
      <c r="C150" s="167"/>
      <c r="D150" s="254"/>
      <c r="E150" s="300">
        <f t="shared" si="3"/>
        <v>0</v>
      </c>
    </row>
    <row r="151" spans="1:9" ht="12" customHeight="1" x14ac:dyDescent="0.25">
      <c r="A151" s="13" t="s">
        <v>194</v>
      </c>
      <c r="B151" s="7" t="s">
        <v>358</v>
      </c>
      <c r="C151" s="167"/>
      <c r="D151" s="254"/>
      <c r="E151" s="300">
        <f t="shared" si="3"/>
        <v>0</v>
      </c>
    </row>
    <row r="152" spans="1:9" ht="12" customHeight="1" thickBot="1" x14ac:dyDescent="0.3">
      <c r="A152" s="13" t="s">
        <v>356</v>
      </c>
      <c r="B152" s="7" t="s">
        <v>359</v>
      </c>
      <c r="C152" s="167"/>
      <c r="D152" s="254"/>
      <c r="E152" s="301">
        <f t="shared" si="3"/>
        <v>0</v>
      </c>
    </row>
    <row r="153" spans="1:9" ht="12" customHeight="1" thickBot="1" x14ac:dyDescent="0.3">
      <c r="A153" s="18" t="s">
        <v>14</v>
      </c>
      <c r="B153" s="60" t="s">
        <v>360</v>
      </c>
      <c r="C153" s="245"/>
      <c r="D153" s="258"/>
      <c r="E153" s="307">
        <f t="shared" si="3"/>
        <v>0</v>
      </c>
    </row>
    <row r="154" spans="1:9" ht="12" customHeight="1" thickBot="1" x14ac:dyDescent="0.3">
      <c r="A154" s="18" t="s">
        <v>15</v>
      </c>
      <c r="B154" s="60" t="s">
        <v>361</v>
      </c>
      <c r="C154" s="245"/>
      <c r="D154" s="258"/>
      <c r="E154" s="210">
        <f t="shared" si="3"/>
        <v>0</v>
      </c>
    </row>
    <row r="155" spans="1:9" ht="15" customHeight="1" thickBot="1" x14ac:dyDescent="0.3">
      <c r="A155" s="18" t="s">
        <v>16</v>
      </c>
      <c r="B155" s="60" t="s">
        <v>363</v>
      </c>
      <c r="C155" s="246">
        <f>+C131+C135+C142+C147+C153+C154</f>
        <v>0</v>
      </c>
      <c r="D155" s="259">
        <f>+D131+D135+D142+D147+D153+D154</f>
        <v>0</v>
      </c>
      <c r="E155" s="240">
        <f>+E131+E135+E142+E147+E153+E154</f>
        <v>0</v>
      </c>
      <c r="F155" s="190"/>
      <c r="G155" s="191"/>
      <c r="H155" s="191"/>
      <c r="I155" s="191"/>
    </row>
    <row r="156" spans="1:9" s="179" customFormat="1" ht="12.95" customHeight="1" thickBot="1" x14ac:dyDescent="0.25">
      <c r="A156" s="106" t="s">
        <v>17</v>
      </c>
      <c r="B156" s="153" t="s">
        <v>362</v>
      </c>
      <c r="C156" s="246">
        <f>+C130+C155</f>
        <v>73717</v>
      </c>
      <c r="D156" s="259">
        <f>+D130+D155</f>
        <v>10280</v>
      </c>
      <c r="E156" s="240">
        <f>+E130+E155</f>
        <v>83997</v>
      </c>
    </row>
    <row r="157" spans="1:9" ht="7.5" customHeight="1" x14ac:dyDescent="0.25"/>
    <row r="158" spans="1:9" x14ac:dyDescent="0.25">
      <c r="A158" s="409" t="s">
        <v>269</v>
      </c>
      <c r="B158" s="409"/>
      <c r="C158" s="409"/>
      <c r="D158" s="409"/>
      <c r="E158" s="409"/>
    </row>
    <row r="159" spans="1:9" ht="15" customHeight="1" thickBot="1" x14ac:dyDescent="0.3">
      <c r="A159" s="396" t="s">
        <v>88</v>
      </c>
      <c r="B159" s="396"/>
      <c r="C159" s="108"/>
      <c r="E159" s="108" t="str">
        <f>E91</f>
        <v>ezer forintban!</v>
      </c>
    </row>
    <row r="160" spans="1:9" ht="25.5" customHeight="1" thickBot="1" x14ac:dyDescent="0.3">
      <c r="A160" s="18">
        <v>1</v>
      </c>
      <c r="B160" s="23" t="s">
        <v>364</v>
      </c>
      <c r="C160" s="251">
        <f>+C63-C130</f>
        <v>272922</v>
      </c>
      <c r="D160" s="166">
        <f>+D63-D130</f>
        <v>-10280</v>
      </c>
      <c r="E160" s="102">
        <f>+E63-E130</f>
        <v>262642</v>
      </c>
    </row>
    <row r="161" spans="1:5" ht="32.25" customHeight="1" thickBot="1" x14ac:dyDescent="0.3">
      <c r="A161" s="18" t="s">
        <v>8</v>
      </c>
      <c r="B161" s="23" t="s">
        <v>370</v>
      </c>
      <c r="C161" s="166">
        <f>+C87-C155</f>
        <v>132383</v>
      </c>
      <c r="D161" s="166">
        <f>+D87-D155</f>
        <v>737</v>
      </c>
      <c r="E161" s="102">
        <f>+E87-E155</f>
        <v>133120</v>
      </c>
    </row>
  </sheetData>
  <mergeCells count="12">
    <mergeCell ref="A2:B2"/>
    <mergeCell ref="A3:A4"/>
    <mergeCell ref="B3:B4"/>
    <mergeCell ref="C3:E3"/>
    <mergeCell ref="A1:E1"/>
    <mergeCell ref="A158:E158"/>
    <mergeCell ref="A159:B159"/>
    <mergeCell ref="A90:E90"/>
    <mergeCell ref="A91:B91"/>
    <mergeCell ref="A92:A93"/>
    <mergeCell ref="B92:B93"/>
    <mergeCell ref="C92:E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Bátaszék Város Önkormányzat
2017.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topLeftCell="A136" zoomScale="130" zoomScaleNormal="130" zoomScaleSheetLayoutView="100" workbookViewId="0">
      <selection activeCell="B166" sqref="B166"/>
    </sheetView>
  </sheetViews>
  <sheetFormatPr defaultRowHeight="15.75" x14ac:dyDescent="0.25"/>
  <cols>
    <col min="1" max="1" width="9.5" style="154" customWidth="1"/>
    <col min="2" max="2" width="59.6640625" style="154" customWidth="1"/>
    <col min="3" max="3" width="17.33203125" style="155" customWidth="1"/>
    <col min="4" max="5" width="17.33203125" style="177" customWidth="1"/>
    <col min="6" max="16384" width="9.33203125" style="177"/>
  </cols>
  <sheetData>
    <row r="1" spans="1:5" ht="15.95" customHeight="1" x14ac:dyDescent="0.25">
      <c r="A1" s="395" t="s">
        <v>5</v>
      </c>
      <c r="B1" s="395"/>
      <c r="C1" s="395"/>
      <c r="D1" s="395"/>
      <c r="E1" s="395"/>
    </row>
    <row r="2" spans="1:5" ht="15.95" customHeight="1" thickBot="1" x14ac:dyDescent="0.3">
      <c r="A2" s="396" t="s">
        <v>86</v>
      </c>
      <c r="B2" s="396"/>
      <c r="C2" s="247"/>
      <c r="E2" s="247" t="str">
        <f>'1.3.sz.mell.'!E2</f>
        <v>ezer forintban!</v>
      </c>
    </row>
    <row r="3" spans="1:5" x14ac:dyDescent="0.25">
      <c r="A3" s="398" t="s">
        <v>51</v>
      </c>
      <c r="B3" s="400" t="s">
        <v>6</v>
      </c>
      <c r="C3" s="402" t="str">
        <f>+CONCATENATE(LEFT(ÖSSZEFÜGGÉSEK!A6,4),". évi")</f>
        <v>2017. évi</v>
      </c>
      <c r="D3" s="403"/>
      <c r="E3" s="404"/>
    </row>
    <row r="4" spans="1:5" ht="24.75" thickBot="1" x14ac:dyDescent="0.3">
      <c r="A4" s="399"/>
      <c r="B4" s="401"/>
      <c r="C4" s="250" t="s">
        <v>410</v>
      </c>
      <c r="D4" s="248" t="s">
        <v>468</v>
      </c>
      <c r="E4" s="249" t="str">
        <f>+CONCATENATE(LEFT(ÖSSZEFÜGGÉSEK!A6,4),"……….",CHAR(10),"Módosítás utáni")</f>
        <v>2017……….
Módosítás utáni</v>
      </c>
    </row>
    <row r="5" spans="1:5" s="178" customFormat="1" ht="12" customHeight="1" thickBot="1" x14ac:dyDescent="0.25">
      <c r="A5" s="174" t="s">
        <v>377</v>
      </c>
      <c r="B5" s="175" t="s">
        <v>378</v>
      </c>
      <c r="C5" s="175" t="s">
        <v>379</v>
      </c>
      <c r="D5" s="175" t="s">
        <v>381</v>
      </c>
      <c r="E5" s="331" t="s">
        <v>475</v>
      </c>
    </row>
    <row r="6" spans="1:5" s="179" customFormat="1" ht="12" customHeight="1" thickBot="1" x14ac:dyDescent="0.25">
      <c r="A6" s="18" t="s">
        <v>7</v>
      </c>
      <c r="B6" s="19" t="s">
        <v>146</v>
      </c>
      <c r="C6" s="166">
        <f>+C7+C8+C9+C10+C11+C12</f>
        <v>0</v>
      </c>
      <c r="D6" s="252">
        <f>+D7+D8+D9+D10+D11+D12</f>
        <v>0</v>
      </c>
      <c r="E6" s="102">
        <f>+E7+E8+E9+E10+E11+E12</f>
        <v>0</v>
      </c>
    </row>
    <row r="7" spans="1:5" s="179" customFormat="1" ht="12" customHeight="1" x14ac:dyDescent="0.2">
      <c r="A7" s="13" t="s">
        <v>63</v>
      </c>
      <c r="B7" s="180" t="s">
        <v>147</v>
      </c>
      <c r="C7" s="168"/>
      <c r="D7" s="253"/>
      <c r="E7" s="210">
        <f>C7+D7</f>
        <v>0</v>
      </c>
    </row>
    <row r="8" spans="1:5" s="179" customFormat="1" ht="12" customHeight="1" x14ac:dyDescent="0.2">
      <c r="A8" s="12" t="s">
        <v>64</v>
      </c>
      <c r="B8" s="181" t="s">
        <v>148</v>
      </c>
      <c r="C8" s="167"/>
      <c r="D8" s="254"/>
      <c r="E8" s="210">
        <f t="shared" ref="E8:E62" si="0">C8+D8</f>
        <v>0</v>
      </c>
    </row>
    <row r="9" spans="1:5" s="179" customFormat="1" ht="12" customHeight="1" x14ac:dyDescent="0.2">
      <c r="A9" s="12" t="s">
        <v>65</v>
      </c>
      <c r="B9" s="181" t="s">
        <v>149</v>
      </c>
      <c r="C9" s="167"/>
      <c r="D9" s="254"/>
      <c r="E9" s="210">
        <f t="shared" si="0"/>
        <v>0</v>
      </c>
    </row>
    <row r="10" spans="1:5" s="179" customFormat="1" ht="12" customHeight="1" x14ac:dyDescent="0.2">
      <c r="A10" s="12" t="s">
        <v>66</v>
      </c>
      <c r="B10" s="181" t="s">
        <v>150</v>
      </c>
      <c r="C10" s="167"/>
      <c r="D10" s="254"/>
      <c r="E10" s="210">
        <f t="shared" si="0"/>
        <v>0</v>
      </c>
    </row>
    <row r="11" spans="1:5" s="179" customFormat="1" ht="12" customHeight="1" x14ac:dyDescent="0.2">
      <c r="A11" s="12" t="s">
        <v>83</v>
      </c>
      <c r="B11" s="104" t="s">
        <v>322</v>
      </c>
      <c r="C11" s="167"/>
      <c r="D11" s="254"/>
      <c r="E11" s="210">
        <f t="shared" si="0"/>
        <v>0</v>
      </c>
    </row>
    <row r="12" spans="1:5" s="179" customFormat="1" ht="12" customHeight="1" thickBot="1" x14ac:dyDescent="0.25">
      <c r="A12" s="14" t="s">
        <v>67</v>
      </c>
      <c r="B12" s="105" t="s">
        <v>323</v>
      </c>
      <c r="C12" s="167"/>
      <c r="D12" s="254"/>
      <c r="E12" s="210">
        <f t="shared" si="0"/>
        <v>0</v>
      </c>
    </row>
    <row r="13" spans="1:5" s="179" customFormat="1" ht="12" customHeight="1" thickBot="1" x14ac:dyDescent="0.25">
      <c r="A13" s="18" t="s">
        <v>8</v>
      </c>
      <c r="B13" s="103" t="s">
        <v>151</v>
      </c>
      <c r="C13" s="166">
        <f>+C14+C15+C16+C17+C18</f>
        <v>10521</v>
      </c>
      <c r="D13" s="252">
        <f>+D14+D15+D16+D17+D18</f>
        <v>12644</v>
      </c>
      <c r="E13" s="102">
        <f>+E14+E15+E16+E17+E18</f>
        <v>23165</v>
      </c>
    </row>
    <row r="14" spans="1:5" s="179" customFormat="1" ht="12" customHeight="1" x14ac:dyDescent="0.2">
      <c r="A14" s="13" t="s">
        <v>69</v>
      </c>
      <c r="B14" s="180" t="s">
        <v>152</v>
      </c>
      <c r="C14" s="168"/>
      <c r="D14" s="253"/>
      <c r="E14" s="210">
        <f t="shared" si="0"/>
        <v>0</v>
      </c>
    </row>
    <row r="15" spans="1:5" s="179" customFormat="1" ht="12" customHeight="1" x14ac:dyDescent="0.2">
      <c r="A15" s="12" t="s">
        <v>70</v>
      </c>
      <c r="B15" s="181" t="s">
        <v>153</v>
      </c>
      <c r="C15" s="167"/>
      <c r="D15" s="254"/>
      <c r="E15" s="210">
        <f t="shared" si="0"/>
        <v>0</v>
      </c>
    </row>
    <row r="16" spans="1:5" s="179" customFormat="1" ht="12" customHeight="1" x14ac:dyDescent="0.2">
      <c r="A16" s="12" t="s">
        <v>71</v>
      </c>
      <c r="B16" s="181" t="s">
        <v>315</v>
      </c>
      <c r="C16" s="167"/>
      <c r="D16" s="254"/>
      <c r="E16" s="210">
        <f t="shared" si="0"/>
        <v>0</v>
      </c>
    </row>
    <row r="17" spans="1:5" s="179" customFormat="1" ht="12" customHeight="1" x14ac:dyDescent="0.2">
      <c r="A17" s="12" t="s">
        <v>72</v>
      </c>
      <c r="B17" s="181" t="s">
        <v>316</v>
      </c>
      <c r="C17" s="167"/>
      <c r="D17" s="254"/>
      <c r="E17" s="210">
        <f t="shared" si="0"/>
        <v>0</v>
      </c>
    </row>
    <row r="18" spans="1:5" s="179" customFormat="1" ht="12" customHeight="1" x14ac:dyDescent="0.2">
      <c r="A18" s="12" t="s">
        <v>73</v>
      </c>
      <c r="B18" s="181" t="s">
        <v>154</v>
      </c>
      <c r="C18" s="167">
        <v>10521</v>
      </c>
      <c r="D18" s="254">
        <v>12644</v>
      </c>
      <c r="E18" s="210">
        <f t="shared" si="0"/>
        <v>23165</v>
      </c>
    </row>
    <row r="19" spans="1:5" s="179" customFormat="1" ht="12" customHeight="1" thickBot="1" x14ac:dyDescent="0.25">
      <c r="A19" s="14" t="s">
        <v>79</v>
      </c>
      <c r="B19" s="105" t="s">
        <v>155</v>
      </c>
      <c r="C19" s="169"/>
      <c r="D19" s="255"/>
      <c r="E19" s="210">
        <f t="shared" si="0"/>
        <v>0</v>
      </c>
    </row>
    <row r="20" spans="1:5" s="179" customFormat="1" ht="12" customHeight="1" thickBot="1" x14ac:dyDescent="0.25">
      <c r="A20" s="18" t="s">
        <v>9</v>
      </c>
      <c r="B20" s="19" t="s">
        <v>156</v>
      </c>
      <c r="C20" s="166">
        <f>+C21+C22+C23+C24+C25</f>
        <v>0</v>
      </c>
      <c r="D20" s="252">
        <f>+D21+D22+D23+D24+D25</f>
        <v>0</v>
      </c>
      <c r="E20" s="102">
        <f>+E21+E22+E23+E24+E25</f>
        <v>0</v>
      </c>
    </row>
    <row r="21" spans="1:5" s="179" customFormat="1" ht="12" customHeight="1" x14ac:dyDescent="0.2">
      <c r="A21" s="13" t="s">
        <v>52</v>
      </c>
      <c r="B21" s="180" t="s">
        <v>157</v>
      </c>
      <c r="C21" s="168"/>
      <c r="D21" s="253"/>
      <c r="E21" s="210">
        <f t="shared" si="0"/>
        <v>0</v>
      </c>
    </row>
    <row r="22" spans="1:5" s="179" customFormat="1" ht="12" customHeight="1" x14ac:dyDescent="0.2">
      <c r="A22" s="12" t="s">
        <v>53</v>
      </c>
      <c r="B22" s="181" t="s">
        <v>158</v>
      </c>
      <c r="C22" s="167"/>
      <c r="D22" s="254"/>
      <c r="E22" s="210">
        <f t="shared" si="0"/>
        <v>0</v>
      </c>
    </row>
    <row r="23" spans="1:5" s="179" customFormat="1" ht="12" customHeight="1" x14ac:dyDescent="0.2">
      <c r="A23" s="12" t="s">
        <v>54</v>
      </c>
      <c r="B23" s="181" t="s">
        <v>317</v>
      </c>
      <c r="C23" s="167"/>
      <c r="D23" s="254"/>
      <c r="E23" s="210">
        <f t="shared" si="0"/>
        <v>0</v>
      </c>
    </row>
    <row r="24" spans="1:5" s="179" customFormat="1" ht="12" customHeight="1" x14ac:dyDescent="0.2">
      <c r="A24" s="12" t="s">
        <v>55</v>
      </c>
      <c r="B24" s="181" t="s">
        <v>318</v>
      </c>
      <c r="C24" s="167"/>
      <c r="D24" s="254"/>
      <c r="E24" s="210">
        <f t="shared" si="0"/>
        <v>0</v>
      </c>
    </row>
    <row r="25" spans="1:5" s="179" customFormat="1" ht="12" customHeight="1" x14ac:dyDescent="0.2">
      <c r="A25" s="12" t="s">
        <v>96</v>
      </c>
      <c r="B25" s="181" t="s">
        <v>159</v>
      </c>
      <c r="C25" s="167"/>
      <c r="D25" s="254"/>
      <c r="E25" s="210">
        <f t="shared" si="0"/>
        <v>0</v>
      </c>
    </row>
    <row r="26" spans="1:5" s="179" customFormat="1" ht="12" customHeight="1" thickBot="1" x14ac:dyDescent="0.25">
      <c r="A26" s="14" t="s">
        <v>97</v>
      </c>
      <c r="B26" s="182" t="s">
        <v>160</v>
      </c>
      <c r="C26" s="169"/>
      <c r="D26" s="255"/>
      <c r="E26" s="210">
        <f t="shared" si="0"/>
        <v>0</v>
      </c>
    </row>
    <row r="27" spans="1:5" s="179" customFormat="1" ht="12" customHeight="1" thickBot="1" x14ac:dyDescent="0.25">
      <c r="A27" s="18" t="s">
        <v>98</v>
      </c>
      <c r="B27" s="19" t="s">
        <v>465</v>
      </c>
      <c r="C27" s="172">
        <f>SUM(C28:C34)</f>
        <v>0</v>
      </c>
      <c r="D27" s="256">
        <f>+D28+D29+D30+D31+D32+D33+D34</f>
        <v>0</v>
      </c>
      <c r="E27" s="209">
        <f>+E28+E29+E30+E31+E32+E33+E34</f>
        <v>0</v>
      </c>
    </row>
    <row r="28" spans="1:5" s="179" customFormat="1" ht="12" customHeight="1" x14ac:dyDescent="0.2">
      <c r="A28" s="13" t="s">
        <v>161</v>
      </c>
      <c r="B28" s="180" t="s">
        <v>458</v>
      </c>
      <c r="C28" s="168"/>
      <c r="D28" s="354">
        <f>+D29+D30+D31</f>
        <v>0</v>
      </c>
      <c r="E28" s="210">
        <f t="shared" si="0"/>
        <v>0</v>
      </c>
    </row>
    <row r="29" spans="1:5" s="179" customFormat="1" ht="12" customHeight="1" x14ac:dyDescent="0.2">
      <c r="A29" s="12" t="s">
        <v>162</v>
      </c>
      <c r="B29" s="181" t="s">
        <v>459</v>
      </c>
      <c r="C29" s="167"/>
      <c r="D29" s="254"/>
      <c r="E29" s="210">
        <f t="shared" si="0"/>
        <v>0</v>
      </c>
    </row>
    <row r="30" spans="1:5" s="179" customFormat="1" ht="12" customHeight="1" x14ac:dyDescent="0.2">
      <c r="A30" s="12" t="s">
        <v>163</v>
      </c>
      <c r="B30" s="181" t="s">
        <v>460</v>
      </c>
      <c r="C30" s="167"/>
      <c r="D30" s="254"/>
      <c r="E30" s="210">
        <f t="shared" si="0"/>
        <v>0</v>
      </c>
    </row>
    <row r="31" spans="1:5" s="179" customFormat="1" ht="12" customHeight="1" x14ac:dyDescent="0.2">
      <c r="A31" s="12" t="s">
        <v>164</v>
      </c>
      <c r="B31" s="181" t="s">
        <v>461</v>
      </c>
      <c r="C31" s="167"/>
      <c r="D31" s="254"/>
      <c r="E31" s="210">
        <f t="shared" si="0"/>
        <v>0</v>
      </c>
    </row>
    <row r="32" spans="1:5" s="179" customFormat="1" ht="12" customHeight="1" x14ac:dyDescent="0.2">
      <c r="A32" s="12" t="s">
        <v>462</v>
      </c>
      <c r="B32" s="181" t="s">
        <v>165</v>
      </c>
      <c r="C32" s="167"/>
      <c r="D32" s="254"/>
      <c r="E32" s="210">
        <f t="shared" si="0"/>
        <v>0</v>
      </c>
    </row>
    <row r="33" spans="1:5" s="179" customFormat="1" ht="12" customHeight="1" x14ac:dyDescent="0.2">
      <c r="A33" s="12" t="s">
        <v>463</v>
      </c>
      <c r="B33" s="181" t="s">
        <v>166</v>
      </c>
      <c r="C33" s="167"/>
      <c r="D33" s="254"/>
      <c r="E33" s="210">
        <f t="shared" si="0"/>
        <v>0</v>
      </c>
    </row>
    <row r="34" spans="1:5" s="179" customFormat="1" ht="12" customHeight="1" thickBot="1" x14ac:dyDescent="0.25">
      <c r="A34" s="14" t="s">
        <v>464</v>
      </c>
      <c r="B34" s="182" t="s">
        <v>167</v>
      </c>
      <c r="C34" s="169"/>
      <c r="D34" s="255"/>
      <c r="E34" s="210">
        <f t="shared" si="0"/>
        <v>0</v>
      </c>
    </row>
    <row r="35" spans="1:5" s="179" customFormat="1" ht="12" customHeight="1" thickBot="1" x14ac:dyDescent="0.25">
      <c r="A35" s="18" t="s">
        <v>11</v>
      </c>
      <c r="B35" s="19" t="s">
        <v>324</v>
      </c>
      <c r="C35" s="166">
        <f>SUM(C36:C46)</f>
        <v>0</v>
      </c>
      <c r="D35" s="252">
        <f>SUM(D36:D46)</f>
        <v>0</v>
      </c>
      <c r="E35" s="102">
        <f>SUM(E36:E46)</f>
        <v>0</v>
      </c>
    </row>
    <row r="36" spans="1:5" s="179" customFormat="1" ht="12" customHeight="1" x14ac:dyDescent="0.2">
      <c r="A36" s="13" t="s">
        <v>56</v>
      </c>
      <c r="B36" s="180" t="s">
        <v>170</v>
      </c>
      <c r="C36" s="168"/>
      <c r="D36" s="253"/>
      <c r="E36" s="210">
        <f t="shared" si="0"/>
        <v>0</v>
      </c>
    </row>
    <row r="37" spans="1:5" s="179" customFormat="1" ht="12" customHeight="1" x14ac:dyDescent="0.2">
      <c r="A37" s="12" t="s">
        <v>57</v>
      </c>
      <c r="B37" s="181" t="s">
        <v>171</v>
      </c>
      <c r="C37" s="167"/>
      <c r="D37" s="254"/>
      <c r="E37" s="210">
        <f t="shared" si="0"/>
        <v>0</v>
      </c>
    </row>
    <row r="38" spans="1:5" s="179" customFormat="1" ht="12" customHeight="1" x14ac:dyDescent="0.2">
      <c r="A38" s="12" t="s">
        <v>58</v>
      </c>
      <c r="B38" s="181" t="s">
        <v>172</v>
      </c>
      <c r="C38" s="167"/>
      <c r="D38" s="254"/>
      <c r="E38" s="210">
        <f t="shared" si="0"/>
        <v>0</v>
      </c>
    </row>
    <row r="39" spans="1:5" s="179" customFormat="1" ht="12" customHeight="1" x14ac:dyDescent="0.2">
      <c r="A39" s="12" t="s">
        <v>100</v>
      </c>
      <c r="B39" s="181" t="s">
        <v>173</v>
      </c>
      <c r="C39" s="167"/>
      <c r="D39" s="254"/>
      <c r="E39" s="210">
        <f t="shared" si="0"/>
        <v>0</v>
      </c>
    </row>
    <row r="40" spans="1:5" s="179" customFormat="1" ht="12" customHeight="1" x14ac:dyDescent="0.2">
      <c r="A40" s="12" t="s">
        <v>101</v>
      </c>
      <c r="B40" s="181" t="s">
        <v>174</v>
      </c>
      <c r="C40" s="167"/>
      <c r="D40" s="254"/>
      <c r="E40" s="210">
        <f t="shared" si="0"/>
        <v>0</v>
      </c>
    </row>
    <row r="41" spans="1:5" s="179" customFormat="1" ht="12" customHeight="1" x14ac:dyDescent="0.2">
      <c r="A41" s="12" t="s">
        <v>102</v>
      </c>
      <c r="B41" s="181" t="s">
        <v>175</v>
      </c>
      <c r="C41" s="167"/>
      <c r="D41" s="254"/>
      <c r="E41" s="210">
        <f t="shared" si="0"/>
        <v>0</v>
      </c>
    </row>
    <row r="42" spans="1:5" s="179" customFormat="1" ht="12" customHeight="1" x14ac:dyDescent="0.2">
      <c r="A42" s="12" t="s">
        <v>103</v>
      </c>
      <c r="B42" s="181" t="s">
        <v>176</v>
      </c>
      <c r="C42" s="167"/>
      <c r="D42" s="254"/>
      <c r="E42" s="210">
        <f t="shared" si="0"/>
        <v>0</v>
      </c>
    </row>
    <row r="43" spans="1:5" s="179" customFormat="1" ht="12" customHeight="1" x14ac:dyDescent="0.2">
      <c r="A43" s="12" t="s">
        <v>104</v>
      </c>
      <c r="B43" s="181" t="s">
        <v>177</v>
      </c>
      <c r="C43" s="167"/>
      <c r="D43" s="254"/>
      <c r="E43" s="210">
        <f t="shared" si="0"/>
        <v>0</v>
      </c>
    </row>
    <row r="44" spans="1:5" s="179" customFormat="1" ht="12" customHeight="1" x14ac:dyDescent="0.2">
      <c r="A44" s="12" t="s">
        <v>168</v>
      </c>
      <c r="B44" s="181" t="s">
        <v>178</v>
      </c>
      <c r="C44" s="170"/>
      <c r="D44" s="288"/>
      <c r="E44" s="210">
        <f t="shared" si="0"/>
        <v>0</v>
      </c>
    </row>
    <row r="45" spans="1:5" s="179" customFormat="1" ht="12" customHeight="1" x14ac:dyDescent="0.2">
      <c r="A45" s="14" t="s">
        <v>169</v>
      </c>
      <c r="B45" s="182" t="s">
        <v>326</v>
      </c>
      <c r="C45" s="171"/>
      <c r="D45" s="289"/>
      <c r="E45" s="210">
        <f t="shared" si="0"/>
        <v>0</v>
      </c>
    </row>
    <row r="46" spans="1:5" s="179" customFormat="1" ht="12" customHeight="1" thickBot="1" x14ac:dyDescent="0.25">
      <c r="A46" s="14" t="s">
        <v>325</v>
      </c>
      <c r="B46" s="105" t="s">
        <v>179</v>
      </c>
      <c r="C46" s="171"/>
      <c r="D46" s="289"/>
      <c r="E46" s="210">
        <f t="shared" si="0"/>
        <v>0</v>
      </c>
    </row>
    <row r="47" spans="1:5" s="179" customFormat="1" ht="12" customHeight="1" thickBot="1" x14ac:dyDescent="0.25">
      <c r="A47" s="18" t="s">
        <v>12</v>
      </c>
      <c r="B47" s="19" t="s">
        <v>180</v>
      </c>
      <c r="C47" s="166">
        <f>SUM(C48:C52)</f>
        <v>0</v>
      </c>
      <c r="D47" s="252">
        <f>SUM(D48:D52)</f>
        <v>100</v>
      </c>
      <c r="E47" s="102">
        <f>SUM(E48:E52)</f>
        <v>100</v>
      </c>
    </row>
    <row r="48" spans="1:5" s="179" customFormat="1" ht="12" customHeight="1" x14ac:dyDescent="0.2">
      <c r="A48" s="13" t="s">
        <v>59</v>
      </c>
      <c r="B48" s="180" t="s">
        <v>184</v>
      </c>
      <c r="C48" s="222"/>
      <c r="D48" s="290"/>
      <c r="E48" s="303">
        <f t="shared" si="0"/>
        <v>0</v>
      </c>
    </row>
    <row r="49" spans="1:5" s="179" customFormat="1" ht="12" customHeight="1" x14ac:dyDescent="0.2">
      <c r="A49" s="12" t="s">
        <v>60</v>
      </c>
      <c r="B49" s="181" t="s">
        <v>185</v>
      </c>
      <c r="C49" s="170"/>
      <c r="D49" s="288">
        <v>100</v>
      </c>
      <c r="E49" s="303">
        <f t="shared" si="0"/>
        <v>100</v>
      </c>
    </row>
    <row r="50" spans="1:5" s="179" customFormat="1" ht="12" customHeight="1" x14ac:dyDescent="0.2">
      <c r="A50" s="12" t="s">
        <v>181</v>
      </c>
      <c r="B50" s="181" t="s">
        <v>186</v>
      </c>
      <c r="C50" s="170"/>
      <c r="D50" s="288"/>
      <c r="E50" s="303">
        <f t="shared" si="0"/>
        <v>0</v>
      </c>
    </row>
    <row r="51" spans="1:5" s="179" customFormat="1" ht="12" customHeight="1" x14ac:dyDescent="0.2">
      <c r="A51" s="12" t="s">
        <v>182</v>
      </c>
      <c r="B51" s="181" t="s">
        <v>187</v>
      </c>
      <c r="C51" s="170"/>
      <c r="D51" s="288"/>
      <c r="E51" s="303">
        <f t="shared" si="0"/>
        <v>0</v>
      </c>
    </row>
    <row r="52" spans="1:5" s="179" customFormat="1" ht="12" customHeight="1" thickBot="1" x14ac:dyDescent="0.25">
      <c r="A52" s="14" t="s">
        <v>183</v>
      </c>
      <c r="B52" s="105" t="s">
        <v>188</v>
      </c>
      <c r="C52" s="171"/>
      <c r="D52" s="289"/>
      <c r="E52" s="303">
        <f t="shared" si="0"/>
        <v>0</v>
      </c>
    </row>
    <row r="53" spans="1:5" s="179" customFormat="1" ht="12" customHeight="1" thickBot="1" x14ac:dyDescent="0.25">
      <c r="A53" s="18" t="s">
        <v>105</v>
      </c>
      <c r="B53" s="19" t="s">
        <v>189</v>
      </c>
      <c r="C53" s="166">
        <f>SUM(C54:C56)</f>
        <v>0</v>
      </c>
      <c r="D53" s="252">
        <f>SUM(D54:D56)</f>
        <v>0</v>
      </c>
      <c r="E53" s="102">
        <f>SUM(E54:E56)</f>
        <v>0</v>
      </c>
    </row>
    <row r="54" spans="1:5" s="179" customFormat="1" ht="12" customHeight="1" x14ac:dyDescent="0.2">
      <c r="A54" s="13" t="s">
        <v>61</v>
      </c>
      <c r="B54" s="180" t="s">
        <v>190</v>
      </c>
      <c r="C54" s="168"/>
      <c r="D54" s="253"/>
      <c r="E54" s="210">
        <f t="shared" si="0"/>
        <v>0</v>
      </c>
    </row>
    <row r="55" spans="1:5" s="179" customFormat="1" ht="12" customHeight="1" x14ac:dyDescent="0.2">
      <c r="A55" s="12" t="s">
        <v>62</v>
      </c>
      <c r="B55" s="181" t="s">
        <v>319</v>
      </c>
      <c r="C55" s="167"/>
      <c r="D55" s="254"/>
      <c r="E55" s="210">
        <f t="shared" si="0"/>
        <v>0</v>
      </c>
    </row>
    <row r="56" spans="1:5" s="179" customFormat="1" ht="12" customHeight="1" x14ac:dyDescent="0.2">
      <c r="A56" s="12" t="s">
        <v>193</v>
      </c>
      <c r="B56" s="181" t="s">
        <v>191</v>
      </c>
      <c r="C56" s="167"/>
      <c r="D56" s="254"/>
      <c r="E56" s="210">
        <f t="shared" si="0"/>
        <v>0</v>
      </c>
    </row>
    <row r="57" spans="1:5" s="179" customFormat="1" ht="12" customHeight="1" thickBot="1" x14ac:dyDescent="0.25">
      <c r="A57" s="14" t="s">
        <v>194</v>
      </c>
      <c r="B57" s="105" t="s">
        <v>192</v>
      </c>
      <c r="C57" s="169"/>
      <c r="D57" s="255"/>
      <c r="E57" s="210">
        <f t="shared" si="0"/>
        <v>0</v>
      </c>
    </row>
    <row r="58" spans="1:5" s="179" customFormat="1" ht="12" customHeight="1" thickBot="1" x14ac:dyDescent="0.25">
      <c r="A58" s="18" t="s">
        <v>14</v>
      </c>
      <c r="B58" s="103" t="s">
        <v>195</v>
      </c>
      <c r="C58" s="166">
        <f>SUM(C59:C61)</f>
        <v>0</v>
      </c>
      <c r="D58" s="252">
        <f>SUM(D59:D61)</f>
        <v>0</v>
      </c>
      <c r="E58" s="102">
        <f>SUM(E59:E61)</f>
        <v>0</v>
      </c>
    </row>
    <row r="59" spans="1:5" s="179" customFormat="1" ht="12" customHeight="1" x14ac:dyDescent="0.2">
      <c r="A59" s="13" t="s">
        <v>106</v>
      </c>
      <c r="B59" s="180" t="s">
        <v>197</v>
      </c>
      <c r="C59" s="170"/>
      <c r="D59" s="288"/>
      <c r="E59" s="302">
        <f t="shared" si="0"/>
        <v>0</v>
      </c>
    </row>
    <row r="60" spans="1:5" s="179" customFormat="1" ht="12" customHeight="1" x14ac:dyDescent="0.2">
      <c r="A60" s="12" t="s">
        <v>107</v>
      </c>
      <c r="B60" s="181" t="s">
        <v>320</v>
      </c>
      <c r="C60" s="170"/>
      <c r="D60" s="288"/>
      <c r="E60" s="302">
        <f t="shared" si="0"/>
        <v>0</v>
      </c>
    </row>
    <row r="61" spans="1:5" s="179" customFormat="1" ht="12" customHeight="1" x14ac:dyDescent="0.2">
      <c r="A61" s="12" t="s">
        <v>128</v>
      </c>
      <c r="B61" s="181" t="s">
        <v>198</v>
      </c>
      <c r="C61" s="170"/>
      <c r="D61" s="288"/>
      <c r="E61" s="302">
        <f t="shared" si="0"/>
        <v>0</v>
      </c>
    </row>
    <row r="62" spans="1:5" s="179" customFormat="1" ht="12" customHeight="1" thickBot="1" x14ac:dyDescent="0.25">
      <c r="A62" s="14" t="s">
        <v>196</v>
      </c>
      <c r="B62" s="105" t="s">
        <v>199</v>
      </c>
      <c r="C62" s="170"/>
      <c r="D62" s="288"/>
      <c r="E62" s="302">
        <f t="shared" si="0"/>
        <v>0</v>
      </c>
    </row>
    <row r="63" spans="1:5" s="179" customFormat="1" ht="12" customHeight="1" thickBot="1" x14ac:dyDescent="0.25">
      <c r="A63" s="234" t="s">
        <v>366</v>
      </c>
      <c r="B63" s="19" t="s">
        <v>200</v>
      </c>
      <c r="C63" s="172">
        <f>+C6+C13+C20+C27+C35+C47+C53+C58</f>
        <v>10521</v>
      </c>
      <c r="D63" s="256">
        <f>+D6+D13+D20+D27+D35+D47+D53+D58</f>
        <v>12744</v>
      </c>
      <c r="E63" s="209">
        <f>+E6+E13+E20+E27+E35+E47+E53+E58</f>
        <v>23265</v>
      </c>
    </row>
    <row r="64" spans="1:5" s="179" customFormat="1" ht="12" customHeight="1" thickBot="1" x14ac:dyDescent="0.25">
      <c r="A64" s="223" t="s">
        <v>201</v>
      </c>
      <c r="B64" s="103" t="s">
        <v>202</v>
      </c>
      <c r="C64" s="166">
        <f>SUM(C65:C67)</f>
        <v>0</v>
      </c>
      <c r="D64" s="252">
        <f>SUM(D65:D67)</f>
        <v>0</v>
      </c>
      <c r="E64" s="102">
        <f>SUM(E65:E67)</f>
        <v>0</v>
      </c>
    </row>
    <row r="65" spans="1:5" s="179" customFormat="1" ht="12" customHeight="1" x14ac:dyDescent="0.2">
      <c r="A65" s="13" t="s">
        <v>233</v>
      </c>
      <c r="B65" s="180" t="s">
        <v>203</v>
      </c>
      <c r="C65" s="170"/>
      <c r="D65" s="288"/>
      <c r="E65" s="302">
        <f t="shared" ref="E65:E86" si="1">C65+D65</f>
        <v>0</v>
      </c>
    </row>
    <row r="66" spans="1:5" s="179" customFormat="1" ht="12" customHeight="1" x14ac:dyDescent="0.2">
      <c r="A66" s="12" t="s">
        <v>242</v>
      </c>
      <c r="B66" s="181" t="s">
        <v>204</v>
      </c>
      <c r="C66" s="170"/>
      <c r="D66" s="288"/>
      <c r="E66" s="302">
        <f t="shared" si="1"/>
        <v>0</v>
      </c>
    </row>
    <row r="67" spans="1:5" s="179" customFormat="1" ht="12" customHeight="1" thickBot="1" x14ac:dyDescent="0.25">
      <c r="A67" s="14" t="s">
        <v>243</v>
      </c>
      <c r="B67" s="230" t="s">
        <v>351</v>
      </c>
      <c r="C67" s="170"/>
      <c r="D67" s="288"/>
      <c r="E67" s="302">
        <f t="shared" si="1"/>
        <v>0</v>
      </c>
    </row>
    <row r="68" spans="1:5" s="179" customFormat="1" ht="12" customHeight="1" thickBot="1" x14ac:dyDescent="0.25">
      <c r="A68" s="223" t="s">
        <v>206</v>
      </c>
      <c r="B68" s="103" t="s">
        <v>207</v>
      </c>
      <c r="C68" s="166">
        <f>SUM(C69:C72)</f>
        <v>0</v>
      </c>
      <c r="D68" s="252">
        <f>SUM(D69:D72)</f>
        <v>0</v>
      </c>
      <c r="E68" s="102">
        <f>SUM(E69:E72)</f>
        <v>0</v>
      </c>
    </row>
    <row r="69" spans="1:5" s="179" customFormat="1" ht="12" customHeight="1" x14ac:dyDescent="0.2">
      <c r="A69" s="13" t="s">
        <v>84</v>
      </c>
      <c r="B69" s="180" t="s">
        <v>208</v>
      </c>
      <c r="C69" s="170"/>
      <c r="D69" s="288"/>
      <c r="E69" s="302">
        <f t="shared" si="1"/>
        <v>0</v>
      </c>
    </row>
    <row r="70" spans="1:5" s="179" customFormat="1" ht="12" customHeight="1" x14ac:dyDescent="0.2">
      <c r="A70" s="12" t="s">
        <v>85</v>
      </c>
      <c r="B70" s="181" t="s">
        <v>209</v>
      </c>
      <c r="C70" s="170"/>
      <c r="D70" s="288"/>
      <c r="E70" s="302">
        <f t="shared" si="1"/>
        <v>0</v>
      </c>
    </row>
    <row r="71" spans="1:5" s="179" customFormat="1" ht="12" customHeight="1" x14ac:dyDescent="0.2">
      <c r="A71" s="12" t="s">
        <v>234</v>
      </c>
      <c r="B71" s="181" t="s">
        <v>210</v>
      </c>
      <c r="C71" s="170"/>
      <c r="D71" s="288"/>
      <c r="E71" s="302">
        <f t="shared" si="1"/>
        <v>0</v>
      </c>
    </row>
    <row r="72" spans="1:5" s="179" customFormat="1" ht="12" customHeight="1" thickBot="1" x14ac:dyDescent="0.25">
      <c r="A72" s="14" t="s">
        <v>235</v>
      </c>
      <c r="B72" s="105" t="s">
        <v>211</v>
      </c>
      <c r="C72" s="170"/>
      <c r="D72" s="288"/>
      <c r="E72" s="302">
        <f t="shared" si="1"/>
        <v>0</v>
      </c>
    </row>
    <row r="73" spans="1:5" s="179" customFormat="1" ht="12" customHeight="1" thickBot="1" x14ac:dyDescent="0.25">
      <c r="A73" s="223" t="s">
        <v>212</v>
      </c>
      <c r="B73" s="103" t="s">
        <v>213</v>
      </c>
      <c r="C73" s="166">
        <f>SUM(C74:C75)</f>
        <v>0</v>
      </c>
      <c r="D73" s="252">
        <f>SUM(D74:D75)</f>
        <v>0</v>
      </c>
      <c r="E73" s="102">
        <f>SUM(E74:E75)</f>
        <v>0</v>
      </c>
    </row>
    <row r="74" spans="1:5" s="179" customFormat="1" ht="12" customHeight="1" x14ac:dyDescent="0.2">
      <c r="A74" s="13" t="s">
        <v>236</v>
      </c>
      <c r="B74" s="180" t="s">
        <v>214</v>
      </c>
      <c r="C74" s="170"/>
      <c r="D74" s="288"/>
      <c r="E74" s="302">
        <f t="shared" si="1"/>
        <v>0</v>
      </c>
    </row>
    <row r="75" spans="1:5" s="179" customFormat="1" ht="12" customHeight="1" thickBot="1" x14ac:dyDescent="0.25">
      <c r="A75" s="14" t="s">
        <v>237</v>
      </c>
      <c r="B75" s="105" t="s">
        <v>215</v>
      </c>
      <c r="C75" s="170"/>
      <c r="D75" s="288"/>
      <c r="E75" s="302">
        <f t="shared" si="1"/>
        <v>0</v>
      </c>
    </row>
    <row r="76" spans="1:5" s="179" customFormat="1" ht="12" customHeight="1" thickBot="1" x14ac:dyDescent="0.25">
      <c r="A76" s="223" t="s">
        <v>216</v>
      </c>
      <c r="B76" s="103" t="s">
        <v>217</v>
      </c>
      <c r="C76" s="166">
        <f>SUM(C77:C79)</f>
        <v>0</v>
      </c>
      <c r="D76" s="252">
        <f>SUM(D77:D79)</f>
        <v>0</v>
      </c>
      <c r="E76" s="102">
        <f>SUM(E77:E79)</f>
        <v>0</v>
      </c>
    </row>
    <row r="77" spans="1:5" s="179" customFormat="1" ht="12" customHeight="1" x14ac:dyDescent="0.2">
      <c r="A77" s="13" t="s">
        <v>238</v>
      </c>
      <c r="B77" s="180" t="s">
        <v>218</v>
      </c>
      <c r="C77" s="170"/>
      <c r="D77" s="288"/>
      <c r="E77" s="302">
        <f t="shared" si="1"/>
        <v>0</v>
      </c>
    </row>
    <row r="78" spans="1:5" s="179" customFormat="1" ht="12" customHeight="1" x14ac:dyDescent="0.2">
      <c r="A78" s="12" t="s">
        <v>239</v>
      </c>
      <c r="B78" s="181" t="s">
        <v>219</v>
      </c>
      <c r="C78" s="170"/>
      <c r="D78" s="288"/>
      <c r="E78" s="302">
        <f t="shared" si="1"/>
        <v>0</v>
      </c>
    </row>
    <row r="79" spans="1:5" s="179" customFormat="1" ht="12" customHeight="1" thickBot="1" x14ac:dyDescent="0.25">
      <c r="A79" s="14" t="s">
        <v>240</v>
      </c>
      <c r="B79" s="105" t="s">
        <v>220</v>
      </c>
      <c r="C79" s="170"/>
      <c r="D79" s="288"/>
      <c r="E79" s="302">
        <f t="shared" si="1"/>
        <v>0</v>
      </c>
    </row>
    <row r="80" spans="1:5" s="179" customFormat="1" ht="12" customHeight="1" thickBot="1" x14ac:dyDescent="0.25">
      <c r="A80" s="223" t="s">
        <v>221</v>
      </c>
      <c r="B80" s="103" t="s">
        <v>241</v>
      </c>
      <c r="C80" s="166">
        <f>SUM(C81:C84)</f>
        <v>0</v>
      </c>
      <c r="D80" s="252">
        <f>SUM(D81:D84)</f>
        <v>0</v>
      </c>
      <c r="E80" s="102">
        <f>SUM(E81:E84)</f>
        <v>0</v>
      </c>
    </row>
    <row r="81" spans="1:5" s="179" customFormat="1" ht="12" customHeight="1" x14ac:dyDescent="0.2">
      <c r="A81" s="184" t="s">
        <v>222</v>
      </c>
      <c r="B81" s="180" t="s">
        <v>223</v>
      </c>
      <c r="C81" s="170"/>
      <c r="D81" s="288"/>
      <c r="E81" s="302">
        <f t="shared" si="1"/>
        <v>0</v>
      </c>
    </row>
    <row r="82" spans="1:5" s="179" customFormat="1" ht="12" customHeight="1" x14ac:dyDescent="0.2">
      <c r="A82" s="185" t="s">
        <v>224</v>
      </c>
      <c r="B82" s="181" t="s">
        <v>225</v>
      </c>
      <c r="C82" s="170"/>
      <c r="D82" s="288"/>
      <c r="E82" s="302">
        <f t="shared" si="1"/>
        <v>0</v>
      </c>
    </row>
    <row r="83" spans="1:5" s="179" customFormat="1" ht="12" customHeight="1" x14ac:dyDescent="0.2">
      <c r="A83" s="185" t="s">
        <v>226</v>
      </c>
      <c r="B83" s="181" t="s">
        <v>227</v>
      </c>
      <c r="C83" s="170"/>
      <c r="D83" s="288"/>
      <c r="E83" s="302">
        <f t="shared" si="1"/>
        <v>0</v>
      </c>
    </row>
    <row r="84" spans="1:5" s="179" customFormat="1" ht="12" customHeight="1" thickBot="1" x14ac:dyDescent="0.25">
      <c r="A84" s="186" t="s">
        <v>228</v>
      </c>
      <c r="B84" s="105" t="s">
        <v>229</v>
      </c>
      <c r="C84" s="170"/>
      <c r="D84" s="288"/>
      <c r="E84" s="302">
        <f t="shared" si="1"/>
        <v>0</v>
      </c>
    </row>
    <row r="85" spans="1:5" s="179" customFormat="1" ht="12" customHeight="1" thickBot="1" x14ac:dyDescent="0.25">
      <c r="A85" s="223" t="s">
        <v>230</v>
      </c>
      <c r="B85" s="103" t="s">
        <v>365</v>
      </c>
      <c r="C85" s="225"/>
      <c r="D85" s="355"/>
      <c r="E85" s="102">
        <f t="shared" si="1"/>
        <v>0</v>
      </c>
    </row>
    <row r="86" spans="1:5" s="179" customFormat="1" ht="13.5" customHeight="1" thickBot="1" x14ac:dyDescent="0.25">
      <c r="A86" s="223" t="s">
        <v>232</v>
      </c>
      <c r="B86" s="103" t="s">
        <v>231</v>
      </c>
      <c r="C86" s="225"/>
      <c r="D86" s="355"/>
      <c r="E86" s="102">
        <f t="shared" si="1"/>
        <v>0</v>
      </c>
    </row>
    <row r="87" spans="1:5" s="179" customFormat="1" ht="15.75" customHeight="1" thickBot="1" x14ac:dyDescent="0.25">
      <c r="A87" s="223" t="s">
        <v>244</v>
      </c>
      <c r="B87" s="187" t="s">
        <v>368</v>
      </c>
      <c r="C87" s="172">
        <f>+C64+C68+C73+C76+C80+C86+C85</f>
        <v>0</v>
      </c>
      <c r="D87" s="256">
        <f>+D64+D68+D73+D76+D80+D86+D85</f>
        <v>0</v>
      </c>
      <c r="E87" s="209">
        <f>+E64+E68+E73+E76+E80+E86+E85</f>
        <v>0</v>
      </c>
    </row>
    <row r="88" spans="1:5" s="179" customFormat="1" ht="25.5" customHeight="1" thickBot="1" x14ac:dyDescent="0.25">
      <c r="A88" s="224" t="s">
        <v>367</v>
      </c>
      <c r="B88" s="188" t="s">
        <v>369</v>
      </c>
      <c r="C88" s="172">
        <f>+C63+C87</f>
        <v>10521</v>
      </c>
      <c r="D88" s="256">
        <f>+D63+D87</f>
        <v>12744</v>
      </c>
      <c r="E88" s="209">
        <f>+E63+E87</f>
        <v>23265</v>
      </c>
    </row>
    <row r="89" spans="1:5" s="179" customFormat="1" ht="83.25" customHeight="1" x14ac:dyDescent="0.2">
      <c r="A89" s="3"/>
      <c r="B89" s="4"/>
      <c r="C89" s="107"/>
    </row>
    <row r="90" spans="1:5" ht="16.5" customHeight="1" x14ac:dyDescent="0.25">
      <c r="A90" s="395" t="s">
        <v>35</v>
      </c>
      <c r="B90" s="395"/>
      <c r="C90" s="395"/>
      <c r="D90" s="395"/>
      <c r="E90" s="395"/>
    </row>
    <row r="91" spans="1:5" s="189" customFormat="1" ht="16.5" customHeight="1" thickBot="1" x14ac:dyDescent="0.3">
      <c r="A91" s="397" t="s">
        <v>87</v>
      </c>
      <c r="B91" s="397"/>
      <c r="C91" s="64"/>
      <c r="E91" s="64" t="str">
        <f>E2</f>
        <v>ezer forintban!</v>
      </c>
    </row>
    <row r="92" spans="1:5" x14ac:dyDescent="0.25">
      <c r="A92" s="398" t="s">
        <v>51</v>
      </c>
      <c r="B92" s="400" t="s">
        <v>411</v>
      </c>
      <c r="C92" s="402" t="str">
        <f>+CONCATENATE(LEFT(ÖSSZEFÜGGÉSEK!A6,4),". évi")</f>
        <v>2017. évi</v>
      </c>
      <c r="D92" s="403"/>
      <c r="E92" s="404"/>
    </row>
    <row r="93" spans="1:5" ht="24.75" thickBot="1" x14ac:dyDescent="0.3">
      <c r="A93" s="399"/>
      <c r="B93" s="401"/>
      <c r="C93" s="250" t="s">
        <v>410</v>
      </c>
      <c r="D93" s="248" t="s">
        <v>468</v>
      </c>
      <c r="E93" s="249" t="str">
        <f>+CONCATENATE(LEFT(ÖSSZEFÜGGÉSEK!A6,4),". ….",CHAR(10),"Módosítás utáni")</f>
        <v>2017. ….
Módosítás utáni</v>
      </c>
    </row>
    <row r="94" spans="1:5" s="178" customFormat="1" ht="12" customHeight="1" thickBot="1" x14ac:dyDescent="0.25">
      <c r="A94" s="25" t="s">
        <v>377</v>
      </c>
      <c r="B94" s="26" t="s">
        <v>378</v>
      </c>
      <c r="C94" s="26" t="s">
        <v>379</v>
      </c>
      <c r="D94" s="26" t="s">
        <v>381</v>
      </c>
      <c r="E94" s="319" t="s">
        <v>475</v>
      </c>
    </row>
    <row r="95" spans="1:5" ht="12" customHeight="1" thickBot="1" x14ac:dyDescent="0.3">
      <c r="A95" s="20" t="s">
        <v>7</v>
      </c>
      <c r="B95" s="24" t="s">
        <v>327</v>
      </c>
      <c r="C95" s="165">
        <f>C96+C97+C98+C99+C100+C113</f>
        <v>50616</v>
      </c>
      <c r="D95" s="356">
        <f>D96+D97+D98+D99+D100+D113</f>
        <v>12542</v>
      </c>
      <c r="E95" s="237">
        <f>E96+E97+E98+E99+E100+E113</f>
        <v>63158</v>
      </c>
    </row>
    <row r="96" spans="1:5" ht="12" customHeight="1" x14ac:dyDescent="0.25">
      <c r="A96" s="15" t="s">
        <v>63</v>
      </c>
      <c r="B96" s="8" t="s">
        <v>36</v>
      </c>
      <c r="C96" s="241">
        <v>2778</v>
      </c>
      <c r="D96" s="357">
        <v>13101</v>
      </c>
      <c r="E96" s="304">
        <f t="shared" ref="E96:E129" si="2">C96+D96</f>
        <v>15879</v>
      </c>
    </row>
    <row r="97" spans="1:5" ht="12" customHeight="1" x14ac:dyDescent="0.25">
      <c r="A97" s="12" t="s">
        <v>64</v>
      </c>
      <c r="B97" s="6" t="s">
        <v>108</v>
      </c>
      <c r="C97" s="167">
        <v>350</v>
      </c>
      <c r="D97" s="254">
        <v>1441</v>
      </c>
      <c r="E97" s="300">
        <f t="shared" si="2"/>
        <v>1791</v>
      </c>
    </row>
    <row r="98" spans="1:5" ht="12" customHeight="1" x14ac:dyDescent="0.25">
      <c r="A98" s="12" t="s">
        <v>65</v>
      </c>
      <c r="B98" s="6" t="s">
        <v>82</v>
      </c>
      <c r="C98" s="169">
        <v>5888</v>
      </c>
      <c r="D98" s="255"/>
      <c r="E98" s="301">
        <f t="shared" si="2"/>
        <v>5888</v>
      </c>
    </row>
    <row r="99" spans="1:5" ht="12" customHeight="1" x14ac:dyDescent="0.25">
      <c r="A99" s="12" t="s">
        <v>66</v>
      </c>
      <c r="B99" s="9" t="s">
        <v>109</v>
      </c>
      <c r="C99" s="169">
        <v>3600</v>
      </c>
      <c r="D99" s="255"/>
      <c r="E99" s="301">
        <f t="shared" si="2"/>
        <v>3600</v>
      </c>
    </row>
    <row r="100" spans="1:5" ht="12" customHeight="1" x14ac:dyDescent="0.25">
      <c r="A100" s="12" t="s">
        <v>74</v>
      </c>
      <c r="B100" s="17" t="s">
        <v>110</v>
      </c>
      <c r="C100" s="169">
        <v>36000</v>
      </c>
      <c r="D100" s="255"/>
      <c r="E100" s="301">
        <f t="shared" si="2"/>
        <v>36000</v>
      </c>
    </row>
    <row r="101" spans="1:5" ht="12" customHeight="1" x14ac:dyDescent="0.25">
      <c r="A101" s="12" t="s">
        <v>67</v>
      </c>
      <c r="B101" s="6" t="s">
        <v>332</v>
      </c>
      <c r="C101" s="169"/>
      <c r="D101" s="255"/>
      <c r="E101" s="301">
        <f t="shared" si="2"/>
        <v>0</v>
      </c>
    </row>
    <row r="102" spans="1:5" ht="12" customHeight="1" x14ac:dyDescent="0.25">
      <c r="A102" s="12" t="s">
        <v>68</v>
      </c>
      <c r="B102" s="68" t="s">
        <v>331</v>
      </c>
      <c r="C102" s="169"/>
      <c r="D102" s="255"/>
      <c r="E102" s="301">
        <f t="shared" si="2"/>
        <v>0</v>
      </c>
    </row>
    <row r="103" spans="1:5" ht="12" customHeight="1" x14ac:dyDescent="0.25">
      <c r="A103" s="12" t="s">
        <v>75</v>
      </c>
      <c r="B103" s="68" t="s">
        <v>330</v>
      </c>
      <c r="C103" s="169"/>
      <c r="D103" s="255"/>
      <c r="E103" s="301">
        <f t="shared" si="2"/>
        <v>0</v>
      </c>
    </row>
    <row r="104" spans="1:5" ht="12" customHeight="1" x14ac:dyDescent="0.25">
      <c r="A104" s="12" t="s">
        <v>76</v>
      </c>
      <c r="B104" s="66" t="s">
        <v>247</v>
      </c>
      <c r="C104" s="169"/>
      <c r="D104" s="255"/>
      <c r="E104" s="301">
        <f t="shared" si="2"/>
        <v>0</v>
      </c>
    </row>
    <row r="105" spans="1:5" ht="12" customHeight="1" x14ac:dyDescent="0.25">
      <c r="A105" s="12" t="s">
        <v>77</v>
      </c>
      <c r="B105" s="67" t="s">
        <v>248</v>
      </c>
      <c r="C105" s="169"/>
      <c r="D105" s="255"/>
      <c r="E105" s="301">
        <f t="shared" si="2"/>
        <v>0</v>
      </c>
    </row>
    <row r="106" spans="1:5" ht="12" customHeight="1" x14ac:dyDescent="0.25">
      <c r="A106" s="12" t="s">
        <v>78</v>
      </c>
      <c r="B106" s="67" t="s">
        <v>249</v>
      </c>
      <c r="C106" s="169"/>
      <c r="D106" s="255"/>
      <c r="E106" s="301">
        <f t="shared" si="2"/>
        <v>0</v>
      </c>
    </row>
    <row r="107" spans="1:5" ht="12" customHeight="1" x14ac:dyDescent="0.25">
      <c r="A107" s="12" t="s">
        <v>80</v>
      </c>
      <c r="B107" s="66" t="s">
        <v>250</v>
      </c>
      <c r="C107" s="169"/>
      <c r="D107" s="255"/>
      <c r="E107" s="301">
        <f t="shared" si="2"/>
        <v>0</v>
      </c>
    </row>
    <row r="108" spans="1:5" ht="12" customHeight="1" x14ac:dyDescent="0.25">
      <c r="A108" s="12" t="s">
        <v>111</v>
      </c>
      <c r="B108" s="66" t="s">
        <v>251</v>
      </c>
      <c r="C108" s="169"/>
      <c r="D108" s="255"/>
      <c r="E108" s="301">
        <f t="shared" si="2"/>
        <v>0</v>
      </c>
    </row>
    <row r="109" spans="1:5" ht="12" customHeight="1" x14ac:dyDescent="0.25">
      <c r="A109" s="12" t="s">
        <v>245</v>
      </c>
      <c r="B109" s="67" t="s">
        <v>252</v>
      </c>
      <c r="C109" s="169"/>
      <c r="D109" s="255"/>
      <c r="E109" s="301">
        <f t="shared" si="2"/>
        <v>0</v>
      </c>
    </row>
    <row r="110" spans="1:5" ht="12" customHeight="1" x14ac:dyDescent="0.25">
      <c r="A110" s="11" t="s">
        <v>246</v>
      </c>
      <c r="B110" s="68" t="s">
        <v>253</v>
      </c>
      <c r="C110" s="169"/>
      <c r="D110" s="255"/>
      <c r="E110" s="301">
        <f t="shared" si="2"/>
        <v>0</v>
      </c>
    </row>
    <row r="111" spans="1:5" ht="12" customHeight="1" x14ac:dyDescent="0.25">
      <c r="A111" s="12" t="s">
        <v>328</v>
      </c>
      <c r="B111" s="68" t="s">
        <v>254</v>
      </c>
      <c r="C111" s="169"/>
      <c r="D111" s="255"/>
      <c r="E111" s="301">
        <f t="shared" si="2"/>
        <v>0</v>
      </c>
    </row>
    <row r="112" spans="1:5" ht="12" customHeight="1" x14ac:dyDescent="0.25">
      <c r="A112" s="14" t="s">
        <v>329</v>
      </c>
      <c r="B112" s="68" t="s">
        <v>255</v>
      </c>
      <c r="C112" s="169">
        <v>36000</v>
      </c>
      <c r="D112" s="255"/>
      <c r="E112" s="301">
        <f t="shared" si="2"/>
        <v>36000</v>
      </c>
    </row>
    <row r="113" spans="1:5" ht="12" customHeight="1" x14ac:dyDescent="0.25">
      <c r="A113" s="12" t="s">
        <v>333</v>
      </c>
      <c r="B113" s="9" t="s">
        <v>37</v>
      </c>
      <c r="C113" s="167">
        <v>2000</v>
      </c>
      <c r="D113" s="254">
        <v>-2000</v>
      </c>
      <c r="E113" s="300">
        <f t="shared" si="2"/>
        <v>0</v>
      </c>
    </row>
    <row r="114" spans="1:5" ht="12" customHeight="1" x14ac:dyDescent="0.25">
      <c r="A114" s="12" t="s">
        <v>334</v>
      </c>
      <c r="B114" s="6" t="s">
        <v>336</v>
      </c>
      <c r="C114" s="167"/>
      <c r="D114" s="254"/>
      <c r="E114" s="300">
        <f t="shared" si="2"/>
        <v>0</v>
      </c>
    </row>
    <row r="115" spans="1:5" ht="12" customHeight="1" thickBot="1" x14ac:dyDescent="0.3">
      <c r="A115" s="16" t="s">
        <v>335</v>
      </c>
      <c r="B115" s="233" t="s">
        <v>337</v>
      </c>
      <c r="C115" s="242">
        <v>2000</v>
      </c>
      <c r="D115" s="292">
        <v>-2000</v>
      </c>
      <c r="E115" s="305">
        <f t="shared" si="2"/>
        <v>0</v>
      </c>
    </row>
    <row r="116" spans="1:5" ht="12" customHeight="1" thickBot="1" x14ac:dyDescent="0.3">
      <c r="A116" s="231" t="s">
        <v>8</v>
      </c>
      <c r="B116" s="232" t="s">
        <v>256</v>
      </c>
      <c r="C116" s="243">
        <f>+C117+C119+C121</f>
        <v>0</v>
      </c>
      <c r="D116" s="252">
        <f>+D117+D119+D121</f>
        <v>0</v>
      </c>
      <c r="E116" s="238">
        <f>+E117+E119+E121</f>
        <v>0</v>
      </c>
    </row>
    <row r="117" spans="1:5" ht="12" customHeight="1" x14ac:dyDescent="0.25">
      <c r="A117" s="13" t="s">
        <v>69</v>
      </c>
      <c r="B117" s="6" t="s">
        <v>127</v>
      </c>
      <c r="C117" s="168"/>
      <c r="D117" s="253"/>
      <c r="E117" s="210">
        <f t="shared" si="2"/>
        <v>0</v>
      </c>
    </row>
    <row r="118" spans="1:5" ht="12" customHeight="1" x14ac:dyDescent="0.25">
      <c r="A118" s="13" t="s">
        <v>70</v>
      </c>
      <c r="B118" s="10" t="s">
        <v>260</v>
      </c>
      <c r="C118" s="168"/>
      <c r="D118" s="253"/>
      <c r="E118" s="210">
        <f t="shared" si="2"/>
        <v>0</v>
      </c>
    </row>
    <row r="119" spans="1:5" ht="12" customHeight="1" x14ac:dyDescent="0.25">
      <c r="A119" s="13" t="s">
        <v>71</v>
      </c>
      <c r="B119" s="10" t="s">
        <v>112</v>
      </c>
      <c r="C119" s="167"/>
      <c r="D119" s="254"/>
      <c r="E119" s="300">
        <f t="shared" si="2"/>
        <v>0</v>
      </c>
    </row>
    <row r="120" spans="1:5" ht="12" customHeight="1" x14ac:dyDescent="0.25">
      <c r="A120" s="13" t="s">
        <v>72</v>
      </c>
      <c r="B120" s="10" t="s">
        <v>261</v>
      </c>
      <c r="C120" s="167"/>
      <c r="D120" s="254"/>
      <c r="E120" s="300">
        <f t="shared" si="2"/>
        <v>0</v>
      </c>
    </row>
    <row r="121" spans="1:5" ht="12" customHeight="1" x14ac:dyDescent="0.25">
      <c r="A121" s="13" t="s">
        <v>73</v>
      </c>
      <c r="B121" s="105" t="s">
        <v>129</v>
      </c>
      <c r="C121" s="167"/>
      <c r="D121" s="254"/>
      <c r="E121" s="300">
        <f t="shared" si="2"/>
        <v>0</v>
      </c>
    </row>
    <row r="122" spans="1:5" ht="12" customHeight="1" x14ac:dyDescent="0.25">
      <c r="A122" s="13" t="s">
        <v>79</v>
      </c>
      <c r="B122" s="104" t="s">
        <v>321</v>
      </c>
      <c r="C122" s="167"/>
      <c r="D122" s="254"/>
      <c r="E122" s="300">
        <f t="shared" si="2"/>
        <v>0</v>
      </c>
    </row>
    <row r="123" spans="1:5" ht="12" customHeight="1" x14ac:dyDescent="0.25">
      <c r="A123" s="13" t="s">
        <v>81</v>
      </c>
      <c r="B123" s="176" t="s">
        <v>266</v>
      </c>
      <c r="C123" s="167"/>
      <c r="D123" s="254"/>
      <c r="E123" s="300">
        <f t="shared" si="2"/>
        <v>0</v>
      </c>
    </row>
    <row r="124" spans="1:5" ht="22.5" x14ac:dyDescent="0.25">
      <c r="A124" s="13" t="s">
        <v>113</v>
      </c>
      <c r="B124" s="67" t="s">
        <v>249</v>
      </c>
      <c r="C124" s="167"/>
      <c r="D124" s="254"/>
      <c r="E124" s="300">
        <f t="shared" si="2"/>
        <v>0</v>
      </c>
    </row>
    <row r="125" spans="1:5" ht="12" customHeight="1" x14ac:dyDescent="0.25">
      <c r="A125" s="13" t="s">
        <v>114</v>
      </c>
      <c r="B125" s="67" t="s">
        <v>265</v>
      </c>
      <c r="C125" s="167"/>
      <c r="D125" s="254"/>
      <c r="E125" s="300">
        <f t="shared" si="2"/>
        <v>0</v>
      </c>
    </row>
    <row r="126" spans="1:5" ht="12" customHeight="1" x14ac:dyDescent="0.25">
      <c r="A126" s="13" t="s">
        <v>115</v>
      </c>
      <c r="B126" s="67" t="s">
        <v>264</v>
      </c>
      <c r="C126" s="167"/>
      <c r="D126" s="254"/>
      <c r="E126" s="300">
        <f t="shared" si="2"/>
        <v>0</v>
      </c>
    </row>
    <row r="127" spans="1:5" ht="12" customHeight="1" x14ac:dyDescent="0.25">
      <c r="A127" s="13" t="s">
        <v>257</v>
      </c>
      <c r="B127" s="67" t="s">
        <v>252</v>
      </c>
      <c r="C127" s="167"/>
      <c r="D127" s="254"/>
      <c r="E127" s="300">
        <f t="shared" si="2"/>
        <v>0</v>
      </c>
    </row>
    <row r="128" spans="1:5" ht="12" customHeight="1" x14ac:dyDescent="0.25">
      <c r="A128" s="13" t="s">
        <v>258</v>
      </c>
      <c r="B128" s="67" t="s">
        <v>263</v>
      </c>
      <c r="C128" s="167"/>
      <c r="D128" s="254"/>
      <c r="E128" s="300">
        <f t="shared" si="2"/>
        <v>0</v>
      </c>
    </row>
    <row r="129" spans="1:5" ht="23.25" thickBot="1" x14ac:dyDescent="0.3">
      <c r="A129" s="11" t="s">
        <v>259</v>
      </c>
      <c r="B129" s="67" t="s">
        <v>262</v>
      </c>
      <c r="C129" s="169"/>
      <c r="D129" s="255"/>
      <c r="E129" s="301">
        <f t="shared" si="2"/>
        <v>0</v>
      </c>
    </row>
    <row r="130" spans="1:5" ht="12" customHeight="1" thickBot="1" x14ac:dyDescent="0.3">
      <c r="A130" s="18" t="s">
        <v>9</v>
      </c>
      <c r="B130" s="60" t="s">
        <v>338</v>
      </c>
      <c r="C130" s="166">
        <f>+C95+C116</f>
        <v>50616</v>
      </c>
      <c r="D130" s="252">
        <f>+D95+D116</f>
        <v>12542</v>
      </c>
      <c r="E130" s="102">
        <f>+E95+E116</f>
        <v>63158</v>
      </c>
    </row>
    <row r="131" spans="1:5" ht="12" customHeight="1" thickBot="1" x14ac:dyDescent="0.3">
      <c r="A131" s="18" t="s">
        <v>10</v>
      </c>
      <c r="B131" s="60" t="s">
        <v>412</v>
      </c>
      <c r="C131" s="166">
        <f>+C132+C133+C134</f>
        <v>0</v>
      </c>
      <c r="D131" s="252">
        <f>+D132+D133+D134</f>
        <v>0</v>
      </c>
      <c r="E131" s="102">
        <f>+E132+E133+E134</f>
        <v>0</v>
      </c>
    </row>
    <row r="132" spans="1:5" ht="12" customHeight="1" x14ac:dyDescent="0.25">
      <c r="A132" s="13" t="s">
        <v>161</v>
      </c>
      <c r="B132" s="10" t="s">
        <v>346</v>
      </c>
      <c r="C132" s="167"/>
      <c r="D132" s="254"/>
      <c r="E132" s="300">
        <f t="shared" ref="E132:E154" si="3">C132+D132</f>
        <v>0</v>
      </c>
    </row>
    <row r="133" spans="1:5" ht="12" customHeight="1" x14ac:dyDescent="0.25">
      <c r="A133" s="13" t="s">
        <v>162</v>
      </c>
      <c r="B133" s="10" t="s">
        <v>347</v>
      </c>
      <c r="C133" s="167"/>
      <c r="D133" s="254"/>
      <c r="E133" s="300">
        <f t="shared" si="3"/>
        <v>0</v>
      </c>
    </row>
    <row r="134" spans="1:5" ht="12" customHeight="1" thickBot="1" x14ac:dyDescent="0.3">
      <c r="A134" s="11" t="s">
        <v>163</v>
      </c>
      <c r="B134" s="10" t="s">
        <v>348</v>
      </c>
      <c r="C134" s="167"/>
      <c r="D134" s="254"/>
      <c r="E134" s="300">
        <f t="shared" si="3"/>
        <v>0</v>
      </c>
    </row>
    <row r="135" spans="1:5" ht="12" customHeight="1" thickBot="1" x14ac:dyDescent="0.3">
      <c r="A135" s="18" t="s">
        <v>11</v>
      </c>
      <c r="B135" s="60" t="s">
        <v>340</v>
      </c>
      <c r="C135" s="166">
        <f>SUM(C136:C141)</f>
        <v>0</v>
      </c>
      <c r="D135" s="252">
        <f>SUM(D136:D141)</f>
        <v>0</v>
      </c>
      <c r="E135" s="102">
        <f>SUM(E136:E141)</f>
        <v>0</v>
      </c>
    </row>
    <row r="136" spans="1:5" ht="12" customHeight="1" x14ac:dyDescent="0.25">
      <c r="A136" s="13" t="s">
        <v>56</v>
      </c>
      <c r="B136" s="7" t="s">
        <v>349</v>
      </c>
      <c r="C136" s="167"/>
      <c r="D136" s="254"/>
      <c r="E136" s="300">
        <f t="shared" si="3"/>
        <v>0</v>
      </c>
    </row>
    <row r="137" spans="1:5" ht="12" customHeight="1" x14ac:dyDescent="0.25">
      <c r="A137" s="13" t="s">
        <v>57</v>
      </c>
      <c r="B137" s="7" t="s">
        <v>341</v>
      </c>
      <c r="C137" s="167"/>
      <c r="D137" s="254"/>
      <c r="E137" s="300">
        <f t="shared" si="3"/>
        <v>0</v>
      </c>
    </row>
    <row r="138" spans="1:5" ht="12" customHeight="1" x14ac:dyDescent="0.25">
      <c r="A138" s="13" t="s">
        <v>58</v>
      </c>
      <c r="B138" s="7" t="s">
        <v>342</v>
      </c>
      <c r="C138" s="167"/>
      <c r="D138" s="254"/>
      <c r="E138" s="300">
        <f t="shared" si="3"/>
        <v>0</v>
      </c>
    </row>
    <row r="139" spans="1:5" ht="12" customHeight="1" x14ac:dyDescent="0.25">
      <c r="A139" s="13" t="s">
        <v>100</v>
      </c>
      <c r="B139" s="7" t="s">
        <v>343</v>
      </c>
      <c r="C139" s="167"/>
      <c r="D139" s="254"/>
      <c r="E139" s="300">
        <f t="shared" si="3"/>
        <v>0</v>
      </c>
    </row>
    <row r="140" spans="1:5" ht="12" customHeight="1" x14ac:dyDescent="0.25">
      <c r="A140" s="13" t="s">
        <v>101</v>
      </c>
      <c r="B140" s="7" t="s">
        <v>344</v>
      </c>
      <c r="C140" s="167"/>
      <c r="D140" s="254"/>
      <c r="E140" s="300">
        <f t="shared" si="3"/>
        <v>0</v>
      </c>
    </row>
    <row r="141" spans="1:5" ht="12" customHeight="1" thickBot="1" x14ac:dyDescent="0.3">
      <c r="A141" s="11" t="s">
        <v>102</v>
      </c>
      <c r="B141" s="7" t="s">
        <v>345</v>
      </c>
      <c r="C141" s="167"/>
      <c r="D141" s="254"/>
      <c r="E141" s="300">
        <f t="shared" si="3"/>
        <v>0</v>
      </c>
    </row>
    <row r="142" spans="1:5" ht="12" customHeight="1" thickBot="1" x14ac:dyDescent="0.3">
      <c r="A142" s="18" t="s">
        <v>12</v>
      </c>
      <c r="B142" s="60" t="s">
        <v>353</v>
      </c>
      <c r="C142" s="172">
        <f>+C143+C144+C145+C146</f>
        <v>0</v>
      </c>
      <c r="D142" s="256">
        <f>+D143+D144+D145+D146</f>
        <v>0</v>
      </c>
      <c r="E142" s="209">
        <f>+E143+E144+E145+E146</f>
        <v>0</v>
      </c>
    </row>
    <row r="143" spans="1:5" ht="12" customHeight="1" x14ac:dyDescent="0.25">
      <c r="A143" s="13" t="s">
        <v>59</v>
      </c>
      <c r="B143" s="7" t="s">
        <v>267</v>
      </c>
      <c r="C143" s="167"/>
      <c r="D143" s="254"/>
      <c r="E143" s="300">
        <f t="shared" si="3"/>
        <v>0</v>
      </c>
    </row>
    <row r="144" spans="1:5" ht="12" customHeight="1" x14ac:dyDescent="0.25">
      <c r="A144" s="13" t="s">
        <v>60</v>
      </c>
      <c r="B144" s="7" t="s">
        <v>268</v>
      </c>
      <c r="C144" s="167"/>
      <c r="D144" s="254"/>
      <c r="E144" s="300">
        <f t="shared" si="3"/>
        <v>0</v>
      </c>
    </row>
    <row r="145" spans="1:9" ht="12" customHeight="1" x14ac:dyDescent="0.25">
      <c r="A145" s="13" t="s">
        <v>181</v>
      </c>
      <c r="B145" s="7" t="s">
        <v>354</v>
      </c>
      <c r="C145" s="167"/>
      <c r="D145" s="254"/>
      <c r="E145" s="300">
        <f t="shared" si="3"/>
        <v>0</v>
      </c>
    </row>
    <row r="146" spans="1:9" ht="12" customHeight="1" thickBot="1" x14ac:dyDescent="0.3">
      <c r="A146" s="11" t="s">
        <v>182</v>
      </c>
      <c r="B146" s="5" t="s">
        <v>287</v>
      </c>
      <c r="C146" s="167"/>
      <c r="D146" s="254"/>
      <c r="E146" s="300">
        <f t="shared" si="3"/>
        <v>0</v>
      </c>
    </row>
    <row r="147" spans="1:9" ht="12" customHeight="1" thickBot="1" x14ac:dyDescent="0.3">
      <c r="A147" s="18" t="s">
        <v>13</v>
      </c>
      <c r="B147" s="60" t="s">
        <v>355</v>
      </c>
      <c r="C147" s="244">
        <f>SUM(C148:C152)</f>
        <v>0</v>
      </c>
      <c r="D147" s="257">
        <f>SUM(D148:D152)</f>
        <v>0</v>
      </c>
      <c r="E147" s="239">
        <f>SUM(E148:E152)</f>
        <v>0</v>
      </c>
    </row>
    <row r="148" spans="1:9" ht="12" customHeight="1" x14ac:dyDescent="0.25">
      <c r="A148" s="13" t="s">
        <v>61</v>
      </c>
      <c r="B148" s="7" t="s">
        <v>350</v>
      </c>
      <c r="C148" s="167"/>
      <c r="D148" s="254"/>
      <c r="E148" s="300">
        <f t="shared" si="3"/>
        <v>0</v>
      </c>
    </row>
    <row r="149" spans="1:9" ht="12" customHeight="1" x14ac:dyDescent="0.25">
      <c r="A149" s="13" t="s">
        <v>62</v>
      </c>
      <c r="B149" s="7" t="s">
        <v>357</v>
      </c>
      <c r="C149" s="167"/>
      <c r="D149" s="254"/>
      <c r="E149" s="300">
        <f t="shared" si="3"/>
        <v>0</v>
      </c>
    </row>
    <row r="150" spans="1:9" ht="12" customHeight="1" x14ac:dyDescent="0.25">
      <c r="A150" s="13" t="s">
        <v>193</v>
      </c>
      <c r="B150" s="7" t="s">
        <v>352</v>
      </c>
      <c r="C150" s="167"/>
      <c r="D150" s="254"/>
      <c r="E150" s="300">
        <f t="shared" si="3"/>
        <v>0</v>
      </c>
    </row>
    <row r="151" spans="1:9" ht="12" customHeight="1" x14ac:dyDescent="0.25">
      <c r="A151" s="13" t="s">
        <v>194</v>
      </c>
      <c r="B151" s="7" t="s">
        <v>358</v>
      </c>
      <c r="C151" s="167"/>
      <c r="D151" s="254"/>
      <c r="E151" s="300">
        <f t="shared" si="3"/>
        <v>0</v>
      </c>
    </row>
    <row r="152" spans="1:9" ht="12" customHeight="1" thickBot="1" x14ac:dyDescent="0.3">
      <c r="A152" s="13" t="s">
        <v>356</v>
      </c>
      <c r="B152" s="7" t="s">
        <v>359</v>
      </c>
      <c r="C152" s="167"/>
      <c r="D152" s="254"/>
      <c r="E152" s="301">
        <f t="shared" si="3"/>
        <v>0</v>
      </c>
    </row>
    <row r="153" spans="1:9" ht="12" customHeight="1" thickBot="1" x14ac:dyDescent="0.3">
      <c r="A153" s="18" t="s">
        <v>14</v>
      </c>
      <c r="B153" s="60" t="s">
        <v>360</v>
      </c>
      <c r="C153" s="245"/>
      <c r="D153" s="258"/>
      <c r="E153" s="307">
        <f t="shared" si="3"/>
        <v>0</v>
      </c>
    </row>
    <row r="154" spans="1:9" ht="12" customHeight="1" thickBot="1" x14ac:dyDescent="0.3">
      <c r="A154" s="18" t="s">
        <v>15</v>
      </c>
      <c r="B154" s="60" t="s">
        <v>361</v>
      </c>
      <c r="C154" s="245"/>
      <c r="D154" s="258"/>
      <c r="E154" s="210">
        <f t="shared" si="3"/>
        <v>0</v>
      </c>
    </row>
    <row r="155" spans="1:9" ht="15" customHeight="1" thickBot="1" x14ac:dyDescent="0.3">
      <c r="A155" s="18" t="s">
        <v>16</v>
      </c>
      <c r="B155" s="60" t="s">
        <v>363</v>
      </c>
      <c r="C155" s="246">
        <f>+C131+C135+C142+C147+C153+C154</f>
        <v>0</v>
      </c>
      <c r="D155" s="259">
        <f>+D131+D135+D142+D147+D153+D154</f>
        <v>0</v>
      </c>
      <c r="E155" s="240">
        <f>+E131+E135+E142+E147+E153+E154</f>
        <v>0</v>
      </c>
      <c r="F155" s="190"/>
      <c r="G155" s="191"/>
      <c r="H155" s="191"/>
      <c r="I155" s="191"/>
    </row>
    <row r="156" spans="1:9" s="179" customFormat="1" ht="12.95" customHeight="1" thickBot="1" x14ac:dyDescent="0.25">
      <c r="A156" s="106" t="s">
        <v>17</v>
      </c>
      <c r="B156" s="153" t="s">
        <v>362</v>
      </c>
      <c r="C156" s="246">
        <f>+C130+C155</f>
        <v>50616</v>
      </c>
      <c r="D156" s="259">
        <f>+D130+D155</f>
        <v>12542</v>
      </c>
      <c r="E156" s="240">
        <f>+E130+E155</f>
        <v>63158</v>
      </c>
    </row>
    <row r="157" spans="1:9" ht="7.5" customHeight="1" x14ac:dyDescent="0.25"/>
    <row r="158" spans="1:9" x14ac:dyDescent="0.25">
      <c r="A158" s="409" t="s">
        <v>269</v>
      </c>
      <c r="B158" s="409"/>
      <c r="C158" s="409"/>
      <c r="D158" s="409"/>
      <c r="E158" s="409"/>
    </row>
    <row r="159" spans="1:9" ht="15" customHeight="1" thickBot="1" x14ac:dyDescent="0.3">
      <c r="A159" s="396" t="s">
        <v>88</v>
      </c>
      <c r="B159" s="396"/>
      <c r="C159" s="108"/>
      <c r="E159" s="108" t="str">
        <f>E91</f>
        <v>ezer forintban!</v>
      </c>
    </row>
    <row r="160" spans="1:9" ht="25.5" customHeight="1" thickBot="1" x14ac:dyDescent="0.3">
      <c r="A160" s="18">
        <v>1</v>
      </c>
      <c r="B160" s="23" t="s">
        <v>364</v>
      </c>
      <c r="C160" s="251">
        <f>+C63-C130</f>
        <v>-40095</v>
      </c>
      <c r="D160" s="166">
        <f>+D63-D130</f>
        <v>202</v>
      </c>
      <c r="E160" s="102">
        <f>+E63-E130</f>
        <v>-39893</v>
      </c>
    </row>
    <row r="161" spans="1:5" ht="32.25" customHeight="1" thickBot="1" x14ac:dyDescent="0.3">
      <c r="A161" s="18" t="s">
        <v>8</v>
      </c>
      <c r="B161" s="23" t="s">
        <v>370</v>
      </c>
      <c r="C161" s="166">
        <f>+C87-C155</f>
        <v>0</v>
      </c>
      <c r="D161" s="166">
        <f>+D87-D155</f>
        <v>0</v>
      </c>
      <c r="E161" s="102">
        <f>+E87-E155</f>
        <v>0</v>
      </c>
    </row>
  </sheetData>
  <mergeCells count="12">
    <mergeCell ref="A2:B2"/>
    <mergeCell ref="A3:A4"/>
    <mergeCell ref="B3:B4"/>
    <mergeCell ref="C3:E3"/>
    <mergeCell ref="A1:E1"/>
    <mergeCell ref="A158:E158"/>
    <mergeCell ref="A159:B159"/>
    <mergeCell ref="A90:E90"/>
    <mergeCell ref="A91:B91"/>
    <mergeCell ref="A92:A93"/>
    <mergeCell ref="B92:B93"/>
    <mergeCell ref="C92:E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Bátaszék Város Önkormányzat
2017.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30" zoomScaleNormal="130" zoomScaleSheetLayoutView="100" workbookViewId="0">
      <selection activeCell="I30" sqref="I30"/>
    </sheetView>
  </sheetViews>
  <sheetFormatPr defaultRowHeight="12.75" x14ac:dyDescent="0.2"/>
  <cols>
    <col min="1" max="1" width="6.83203125" style="36" customWidth="1"/>
    <col min="2" max="2" width="48" style="71" customWidth="1"/>
    <col min="3" max="5" width="15.5" style="36" customWidth="1"/>
    <col min="6" max="6" width="55.1640625" style="36" customWidth="1"/>
    <col min="7" max="9" width="15.5" style="36" customWidth="1"/>
    <col min="10" max="10" width="4.83203125" style="36" customWidth="1"/>
    <col min="11" max="16384" width="9.33203125" style="36"/>
  </cols>
  <sheetData>
    <row r="1" spans="1:10" ht="39.75" customHeight="1" x14ac:dyDescent="0.2">
      <c r="B1" s="115" t="s">
        <v>92</v>
      </c>
      <c r="C1" s="116"/>
      <c r="D1" s="116"/>
      <c r="E1" s="116"/>
      <c r="F1" s="116"/>
      <c r="G1" s="116"/>
      <c r="H1" s="116"/>
      <c r="I1" s="116"/>
      <c r="J1" s="412" t="s">
        <v>413</v>
      </c>
    </row>
    <row r="2" spans="1:10" ht="14.25" thickBot="1" x14ac:dyDescent="0.25">
      <c r="G2" s="117"/>
      <c r="H2" s="117"/>
      <c r="I2" s="117" t="str">
        <f>'1.4.sz.mell.'!E2</f>
        <v>ezer forintban!</v>
      </c>
      <c r="J2" s="412"/>
    </row>
    <row r="3" spans="1:10" ht="18" customHeight="1" thickBot="1" x14ac:dyDescent="0.25">
      <c r="A3" s="410" t="s">
        <v>51</v>
      </c>
      <c r="B3" s="118" t="s">
        <v>39</v>
      </c>
      <c r="C3" s="119"/>
      <c r="D3" s="260"/>
      <c r="E3" s="260"/>
      <c r="F3" s="118" t="s">
        <v>40</v>
      </c>
      <c r="G3" s="120"/>
      <c r="H3" s="267"/>
      <c r="I3" s="268"/>
      <c r="J3" s="412"/>
    </row>
    <row r="4" spans="1:10" s="121" customFormat="1" ht="35.25" customHeight="1" thickBot="1" x14ac:dyDescent="0.25">
      <c r="A4" s="411"/>
      <c r="B4" s="72" t="s">
        <v>44</v>
      </c>
      <c r="C4" s="73" t="str">
        <f>+CONCATENATE('1.1.sz.mell.'!C3," eredeti előirányzat")</f>
        <v>2017. évi eredeti előirányzat</v>
      </c>
      <c r="D4" s="261" t="str">
        <f>+CONCATENATE('1.1.sz.mell.'!C3," 1. sz. módosítás (±)")</f>
        <v>2017. évi 1. sz. módosítás (±)</v>
      </c>
      <c r="E4" s="261" t="str">
        <f>+CONCATENATE(LEFT('1.1.sz.mell.'!C3,4),". …….. Módisítás után" )</f>
        <v>2017. …….. Módisítás után</v>
      </c>
      <c r="F4" s="72" t="s">
        <v>44</v>
      </c>
      <c r="G4" s="73" t="str">
        <f>+C4</f>
        <v>2017. évi eredeti előirányzat</v>
      </c>
      <c r="H4" s="73" t="str">
        <f>+D4</f>
        <v>2017. évi 1. sz. módosítás (±)</v>
      </c>
      <c r="I4" s="269" t="str">
        <f>+E4</f>
        <v>2017. …….. Módisítás után</v>
      </c>
      <c r="J4" s="412"/>
    </row>
    <row r="5" spans="1:10" s="125" customFormat="1" ht="12" customHeight="1" thickBot="1" x14ac:dyDescent="0.25">
      <c r="A5" s="122" t="s">
        <v>377</v>
      </c>
      <c r="B5" s="123" t="s">
        <v>378</v>
      </c>
      <c r="C5" s="124" t="s">
        <v>379</v>
      </c>
      <c r="D5" s="262" t="s">
        <v>381</v>
      </c>
      <c r="E5" s="262" t="s">
        <v>475</v>
      </c>
      <c r="F5" s="123" t="s">
        <v>414</v>
      </c>
      <c r="G5" s="124" t="s">
        <v>383</v>
      </c>
      <c r="H5" s="124" t="s">
        <v>384</v>
      </c>
      <c r="I5" s="332" t="s">
        <v>476</v>
      </c>
      <c r="J5" s="412"/>
    </row>
    <row r="6" spans="1:10" ht="12.95" customHeight="1" x14ac:dyDescent="0.2">
      <c r="A6" s="126" t="s">
        <v>7</v>
      </c>
      <c r="B6" s="127" t="s">
        <v>270</v>
      </c>
      <c r="C6" s="109">
        <v>366720</v>
      </c>
      <c r="D6" s="109">
        <v>5275</v>
      </c>
      <c r="E6" s="308">
        <f>C6+D6</f>
        <v>371995</v>
      </c>
      <c r="F6" s="127" t="s">
        <v>45</v>
      </c>
      <c r="G6" s="272">
        <v>132909</v>
      </c>
      <c r="H6" s="364">
        <v>14461</v>
      </c>
      <c r="I6" s="312">
        <f>G6+H6</f>
        <v>147370</v>
      </c>
      <c r="J6" s="412"/>
    </row>
    <row r="7" spans="1:10" ht="12.95" customHeight="1" x14ac:dyDescent="0.2">
      <c r="A7" s="128" t="s">
        <v>8</v>
      </c>
      <c r="B7" s="129" t="s">
        <v>271</v>
      </c>
      <c r="C7" s="110">
        <v>106382</v>
      </c>
      <c r="D7" s="110">
        <v>12644</v>
      </c>
      <c r="E7" s="308">
        <f t="shared" ref="E7:E16" si="0">C7+D7</f>
        <v>119026</v>
      </c>
      <c r="F7" s="129" t="s">
        <v>108</v>
      </c>
      <c r="G7" s="110">
        <v>29299</v>
      </c>
      <c r="H7" s="263">
        <v>1636</v>
      </c>
      <c r="I7" s="312">
        <f t="shared" ref="I7:I17" si="1">G7+H7</f>
        <v>30935</v>
      </c>
      <c r="J7" s="412"/>
    </row>
    <row r="8" spans="1:10" ht="12.95" customHeight="1" x14ac:dyDescent="0.2">
      <c r="A8" s="128" t="s">
        <v>9</v>
      </c>
      <c r="B8" s="129" t="s">
        <v>292</v>
      </c>
      <c r="C8" s="110"/>
      <c r="D8" s="110"/>
      <c r="E8" s="308">
        <f t="shared" si="0"/>
        <v>0</v>
      </c>
      <c r="F8" s="129" t="s">
        <v>132</v>
      </c>
      <c r="G8" s="110">
        <v>132557</v>
      </c>
      <c r="H8" s="263">
        <v>-128</v>
      </c>
      <c r="I8" s="312">
        <f t="shared" si="1"/>
        <v>132429</v>
      </c>
      <c r="J8" s="412"/>
    </row>
    <row r="9" spans="1:10" ht="12.95" customHeight="1" x14ac:dyDescent="0.2">
      <c r="A9" s="128" t="s">
        <v>10</v>
      </c>
      <c r="B9" s="129" t="s">
        <v>99</v>
      </c>
      <c r="C9" s="110">
        <v>279210</v>
      </c>
      <c r="D9" s="110"/>
      <c r="E9" s="308">
        <f t="shared" si="0"/>
        <v>279210</v>
      </c>
      <c r="F9" s="129" t="s">
        <v>109</v>
      </c>
      <c r="G9" s="110">
        <v>27100</v>
      </c>
      <c r="H9" s="263"/>
      <c r="I9" s="312">
        <f t="shared" si="1"/>
        <v>27100</v>
      </c>
      <c r="J9" s="412"/>
    </row>
    <row r="10" spans="1:10" ht="12.95" customHeight="1" x14ac:dyDescent="0.2">
      <c r="A10" s="128" t="s">
        <v>11</v>
      </c>
      <c r="B10" s="130" t="s">
        <v>314</v>
      </c>
      <c r="C10" s="110">
        <v>33406</v>
      </c>
      <c r="D10" s="110"/>
      <c r="E10" s="308">
        <f t="shared" si="0"/>
        <v>33406</v>
      </c>
      <c r="F10" s="129" t="s">
        <v>110</v>
      </c>
      <c r="G10" s="110">
        <v>446760</v>
      </c>
      <c r="H10" s="263">
        <v>3959</v>
      </c>
      <c r="I10" s="312">
        <f t="shared" si="1"/>
        <v>450719</v>
      </c>
      <c r="J10" s="412"/>
    </row>
    <row r="11" spans="1:10" ht="12.95" customHeight="1" x14ac:dyDescent="0.2">
      <c r="A11" s="128" t="s">
        <v>12</v>
      </c>
      <c r="B11" s="129" t="s">
        <v>272</v>
      </c>
      <c r="C11" s="111">
        <v>1020</v>
      </c>
      <c r="D11" s="111">
        <v>4982</v>
      </c>
      <c r="E11" s="308">
        <f t="shared" si="0"/>
        <v>6002</v>
      </c>
      <c r="F11" s="129" t="s">
        <v>37</v>
      </c>
      <c r="G11" s="110">
        <v>14508</v>
      </c>
      <c r="H11" s="263">
        <v>13765</v>
      </c>
      <c r="I11" s="312">
        <f t="shared" si="1"/>
        <v>28273</v>
      </c>
      <c r="J11" s="412"/>
    </row>
    <row r="12" spans="1:10" ht="12.95" customHeight="1" x14ac:dyDescent="0.2">
      <c r="A12" s="128" t="s">
        <v>13</v>
      </c>
      <c r="B12" s="129" t="s">
        <v>371</v>
      </c>
      <c r="C12" s="110"/>
      <c r="D12" s="110"/>
      <c r="E12" s="308">
        <f t="shared" si="0"/>
        <v>0</v>
      </c>
      <c r="F12" s="30" t="s">
        <v>524</v>
      </c>
      <c r="G12" s="110">
        <v>9380</v>
      </c>
      <c r="H12" s="263">
        <v>870</v>
      </c>
      <c r="I12" s="312">
        <f t="shared" si="1"/>
        <v>10250</v>
      </c>
      <c r="J12" s="412"/>
    </row>
    <row r="13" spans="1:10" ht="12.95" customHeight="1" x14ac:dyDescent="0.2">
      <c r="A13" s="128" t="s">
        <v>14</v>
      </c>
      <c r="B13" s="30"/>
      <c r="C13" s="110"/>
      <c r="D13" s="110"/>
      <c r="E13" s="308">
        <f t="shared" si="0"/>
        <v>0</v>
      </c>
      <c r="F13" s="30"/>
      <c r="G13" s="110"/>
      <c r="H13" s="263"/>
      <c r="I13" s="312">
        <f t="shared" si="1"/>
        <v>0</v>
      </c>
      <c r="J13" s="412"/>
    </row>
    <row r="14" spans="1:10" ht="12.95" customHeight="1" x14ac:dyDescent="0.2">
      <c r="A14" s="128" t="s">
        <v>15</v>
      </c>
      <c r="B14" s="192"/>
      <c r="C14" s="111"/>
      <c r="D14" s="111"/>
      <c r="E14" s="308">
        <f t="shared" si="0"/>
        <v>0</v>
      </c>
      <c r="F14" s="30"/>
      <c r="G14" s="110"/>
      <c r="H14" s="110"/>
      <c r="I14" s="312">
        <f t="shared" si="1"/>
        <v>0</v>
      </c>
      <c r="J14" s="412"/>
    </row>
    <row r="15" spans="1:10" ht="12.95" customHeight="1" x14ac:dyDescent="0.2">
      <c r="A15" s="128" t="s">
        <v>16</v>
      </c>
      <c r="B15" s="30"/>
      <c r="C15" s="110"/>
      <c r="D15" s="110"/>
      <c r="E15" s="308">
        <f t="shared" si="0"/>
        <v>0</v>
      </c>
      <c r="F15" s="30"/>
      <c r="G15" s="110"/>
      <c r="H15" s="110"/>
      <c r="I15" s="312">
        <f t="shared" si="1"/>
        <v>0</v>
      </c>
      <c r="J15" s="412"/>
    </row>
    <row r="16" spans="1:10" ht="12.95" customHeight="1" x14ac:dyDescent="0.2">
      <c r="A16" s="128" t="s">
        <v>17</v>
      </c>
      <c r="B16" s="30"/>
      <c r="C16" s="110"/>
      <c r="D16" s="110"/>
      <c r="E16" s="308">
        <f t="shared" si="0"/>
        <v>0</v>
      </c>
      <c r="F16" s="30"/>
      <c r="G16" s="110"/>
      <c r="H16" s="110"/>
      <c r="I16" s="312">
        <f t="shared" si="1"/>
        <v>0</v>
      </c>
      <c r="J16" s="412"/>
    </row>
    <row r="17" spans="1:10" ht="12.95" customHeight="1" thickBot="1" x14ac:dyDescent="0.25">
      <c r="A17" s="128" t="s">
        <v>18</v>
      </c>
      <c r="B17" s="38"/>
      <c r="C17" s="112"/>
      <c r="D17" s="112"/>
      <c r="E17" s="309"/>
      <c r="F17" s="30"/>
      <c r="G17" s="112"/>
      <c r="H17" s="112"/>
      <c r="I17" s="312">
        <f t="shared" si="1"/>
        <v>0</v>
      </c>
      <c r="J17" s="412"/>
    </row>
    <row r="18" spans="1:10" ht="21.75" thickBot="1" x14ac:dyDescent="0.25">
      <c r="A18" s="131" t="s">
        <v>19</v>
      </c>
      <c r="B18" s="61" t="s">
        <v>372</v>
      </c>
      <c r="C18" s="113">
        <f>SUM(C6:C17)</f>
        <v>786738</v>
      </c>
      <c r="D18" s="113">
        <f>SUM(D6:D17)</f>
        <v>22901</v>
      </c>
      <c r="E18" s="113">
        <f>SUM(E6:E17)</f>
        <v>809639</v>
      </c>
      <c r="F18" s="61" t="s">
        <v>278</v>
      </c>
      <c r="G18" s="113">
        <f>SUM(G6:G17)</f>
        <v>792513</v>
      </c>
      <c r="H18" s="113">
        <f>SUM(H6:H17)</f>
        <v>34563</v>
      </c>
      <c r="I18" s="147">
        <f>SUM(I6:I17)</f>
        <v>827076</v>
      </c>
      <c r="J18" s="412"/>
    </row>
    <row r="19" spans="1:10" ht="12.95" customHeight="1" x14ac:dyDescent="0.2">
      <c r="A19" s="132" t="s">
        <v>20</v>
      </c>
      <c r="B19" s="133" t="s">
        <v>275</v>
      </c>
      <c r="C19" s="235">
        <f>+C20+C21+C22+C23</f>
        <v>132383</v>
      </c>
      <c r="D19" s="235">
        <f>+D20+D21+D22+D23</f>
        <v>737</v>
      </c>
      <c r="E19" s="235">
        <f>+E20+E21+E22+E23</f>
        <v>133120</v>
      </c>
      <c r="F19" s="134" t="s">
        <v>116</v>
      </c>
      <c r="G19" s="114"/>
      <c r="H19" s="114"/>
      <c r="I19" s="313">
        <f>G19+H19</f>
        <v>0</v>
      </c>
      <c r="J19" s="412"/>
    </row>
    <row r="20" spans="1:10" ht="12.95" customHeight="1" x14ac:dyDescent="0.2">
      <c r="A20" s="135" t="s">
        <v>21</v>
      </c>
      <c r="B20" s="134" t="s">
        <v>125</v>
      </c>
      <c r="C20" s="50">
        <v>132383</v>
      </c>
      <c r="D20" s="50">
        <v>737</v>
      </c>
      <c r="E20" s="310">
        <f>C20+D20</f>
        <v>133120</v>
      </c>
      <c r="F20" s="134" t="s">
        <v>277</v>
      </c>
      <c r="G20" s="50"/>
      <c r="H20" s="50"/>
      <c r="I20" s="314">
        <f t="shared" ref="I20:I27" si="2">G20+H20</f>
        <v>0</v>
      </c>
      <c r="J20" s="412"/>
    </row>
    <row r="21" spans="1:10" ht="12.95" customHeight="1" x14ac:dyDescent="0.2">
      <c r="A21" s="135" t="s">
        <v>22</v>
      </c>
      <c r="B21" s="134" t="s">
        <v>126</v>
      </c>
      <c r="C21" s="50"/>
      <c r="D21" s="50"/>
      <c r="E21" s="310">
        <f>C21+D21</f>
        <v>0</v>
      </c>
      <c r="F21" s="134" t="s">
        <v>90</v>
      </c>
      <c r="G21" s="50"/>
      <c r="H21" s="50"/>
      <c r="I21" s="314">
        <f t="shared" si="2"/>
        <v>0</v>
      </c>
      <c r="J21" s="412"/>
    </row>
    <row r="22" spans="1:10" ht="12.95" customHeight="1" x14ac:dyDescent="0.2">
      <c r="A22" s="135" t="s">
        <v>23</v>
      </c>
      <c r="B22" s="134" t="s">
        <v>130</v>
      </c>
      <c r="C22" s="50"/>
      <c r="D22" s="50"/>
      <c r="E22" s="310">
        <f>C22+D22</f>
        <v>0</v>
      </c>
      <c r="F22" s="134" t="s">
        <v>91</v>
      </c>
      <c r="G22" s="50"/>
      <c r="H22" s="50"/>
      <c r="I22" s="314">
        <f t="shared" si="2"/>
        <v>0</v>
      </c>
      <c r="J22" s="412"/>
    </row>
    <row r="23" spans="1:10" ht="12.95" customHeight="1" x14ac:dyDescent="0.2">
      <c r="A23" s="135" t="s">
        <v>24</v>
      </c>
      <c r="B23" s="134" t="s">
        <v>131</v>
      </c>
      <c r="C23" s="50"/>
      <c r="D23" s="50"/>
      <c r="E23" s="310">
        <f>C23+D23</f>
        <v>0</v>
      </c>
      <c r="F23" s="133" t="s">
        <v>133</v>
      </c>
      <c r="G23" s="50"/>
      <c r="H23" s="50"/>
      <c r="I23" s="314">
        <f t="shared" si="2"/>
        <v>0</v>
      </c>
      <c r="J23" s="412"/>
    </row>
    <row r="24" spans="1:10" ht="12.95" customHeight="1" x14ac:dyDescent="0.2">
      <c r="A24" s="135" t="s">
        <v>25</v>
      </c>
      <c r="B24" s="134" t="s">
        <v>276</v>
      </c>
      <c r="C24" s="136">
        <f>+C25+C26</f>
        <v>0</v>
      </c>
      <c r="D24" s="136">
        <f>+D25+D26</f>
        <v>0</v>
      </c>
      <c r="E24" s="136">
        <f>+E25+E26</f>
        <v>0</v>
      </c>
      <c r="F24" s="134" t="s">
        <v>117</v>
      </c>
      <c r="G24" s="50"/>
      <c r="H24" s="50"/>
      <c r="I24" s="314">
        <f t="shared" si="2"/>
        <v>0</v>
      </c>
      <c r="J24" s="412"/>
    </row>
    <row r="25" spans="1:10" ht="12.95" customHeight="1" x14ac:dyDescent="0.2">
      <c r="A25" s="132" t="s">
        <v>26</v>
      </c>
      <c r="B25" s="133" t="s">
        <v>273</v>
      </c>
      <c r="C25" s="114"/>
      <c r="D25" s="114"/>
      <c r="E25" s="311">
        <f>C25+D25</f>
        <v>0</v>
      </c>
      <c r="F25" s="127" t="s">
        <v>354</v>
      </c>
      <c r="G25" s="114"/>
      <c r="H25" s="114"/>
      <c r="I25" s="313">
        <f t="shared" si="2"/>
        <v>0</v>
      </c>
      <c r="J25" s="412"/>
    </row>
    <row r="26" spans="1:10" ht="12.95" customHeight="1" x14ac:dyDescent="0.2">
      <c r="A26" s="135" t="s">
        <v>27</v>
      </c>
      <c r="B26" s="134" t="s">
        <v>274</v>
      </c>
      <c r="C26" s="50"/>
      <c r="D26" s="50"/>
      <c r="E26" s="310">
        <f>C26+D26</f>
        <v>0</v>
      </c>
      <c r="F26" s="129" t="s">
        <v>360</v>
      </c>
      <c r="G26" s="50"/>
      <c r="H26" s="50"/>
      <c r="I26" s="314">
        <f t="shared" si="2"/>
        <v>0</v>
      </c>
      <c r="J26" s="412"/>
    </row>
    <row r="27" spans="1:10" ht="12.95" customHeight="1" x14ac:dyDescent="0.2">
      <c r="A27" s="128" t="s">
        <v>28</v>
      </c>
      <c r="B27" s="134" t="s">
        <v>470</v>
      </c>
      <c r="C27" s="50"/>
      <c r="D27" s="50"/>
      <c r="E27" s="310">
        <f>C27+D27</f>
        <v>0</v>
      </c>
      <c r="F27" s="129" t="s">
        <v>361</v>
      </c>
      <c r="G27" s="50"/>
      <c r="H27" s="50"/>
      <c r="I27" s="314">
        <f t="shared" si="2"/>
        <v>0</v>
      </c>
      <c r="J27" s="412"/>
    </row>
    <row r="28" spans="1:10" ht="12.95" customHeight="1" thickBot="1" x14ac:dyDescent="0.25">
      <c r="A28" s="162" t="s">
        <v>29</v>
      </c>
      <c r="B28" s="133" t="s">
        <v>231</v>
      </c>
      <c r="C28" s="114"/>
      <c r="D28" s="114"/>
      <c r="E28" s="311">
        <f>C28+D28</f>
        <v>0</v>
      </c>
      <c r="F28" s="194" t="s">
        <v>218</v>
      </c>
      <c r="G28" s="114">
        <v>12810</v>
      </c>
      <c r="H28" s="114"/>
      <c r="I28" s="313">
        <v>12810</v>
      </c>
      <c r="J28" s="412"/>
    </row>
    <row r="29" spans="1:10" ht="24" customHeight="1" thickBot="1" x14ac:dyDescent="0.25">
      <c r="A29" s="131" t="s">
        <v>30</v>
      </c>
      <c r="B29" s="61" t="s">
        <v>373</v>
      </c>
      <c r="C29" s="113">
        <f>+C19+C24+C27+C28</f>
        <v>132383</v>
      </c>
      <c r="D29" s="113">
        <f>+D19+D24+D27+D28</f>
        <v>737</v>
      </c>
      <c r="E29" s="265">
        <f>+E19+E24+E27+E28</f>
        <v>133120</v>
      </c>
      <c r="F29" s="61" t="s">
        <v>375</v>
      </c>
      <c r="G29" s="113">
        <f>SUM(G19:G28)</f>
        <v>12810</v>
      </c>
      <c r="H29" s="113">
        <f>SUM(H19:H28)</f>
        <v>0</v>
      </c>
      <c r="I29" s="147">
        <f>SUM(I19:I28)</f>
        <v>12810</v>
      </c>
      <c r="J29" s="412"/>
    </row>
    <row r="30" spans="1:10" ht="13.5" thickBot="1" x14ac:dyDescent="0.25">
      <c r="A30" s="131" t="s">
        <v>31</v>
      </c>
      <c r="B30" s="137" t="s">
        <v>374</v>
      </c>
      <c r="C30" s="333">
        <f>+C18+C29</f>
        <v>919121</v>
      </c>
      <c r="D30" s="333">
        <f>+D18+D29</f>
        <v>23638</v>
      </c>
      <c r="E30" s="334">
        <f>+E18+E29</f>
        <v>942759</v>
      </c>
      <c r="F30" s="137" t="s">
        <v>376</v>
      </c>
      <c r="G30" s="333">
        <f>+G18+G29</f>
        <v>805323</v>
      </c>
      <c r="H30" s="333">
        <f>+H18+H29</f>
        <v>34563</v>
      </c>
      <c r="I30" s="334">
        <f>+I18+I29</f>
        <v>839886</v>
      </c>
      <c r="J30" s="412"/>
    </row>
    <row r="31" spans="1:10" ht="13.5" thickBot="1" x14ac:dyDescent="0.25">
      <c r="A31" s="131" t="s">
        <v>32</v>
      </c>
      <c r="B31" s="137" t="s">
        <v>94</v>
      </c>
      <c r="C31" s="333">
        <f>IF(C18-G18&lt;0,G18-C18,"-")</f>
        <v>5775</v>
      </c>
      <c r="D31" s="333">
        <f>IF(D18-H18&lt;0,H18-D18,"-")</f>
        <v>11662</v>
      </c>
      <c r="E31" s="334">
        <f>IF(E18-I18&lt;0,I18-E18,"-")</f>
        <v>17437</v>
      </c>
      <c r="F31" s="137" t="s">
        <v>95</v>
      </c>
      <c r="G31" s="333" t="str">
        <f>IF(C18-G18&gt;0,C18-G18,"-")</f>
        <v>-</v>
      </c>
      <c r="H31" s="333" t="str">
        <f>IF(D18-H18&gt;0,D18-H18,"-")</f>
        <v>-</v>
      </c>
      <c r="I31" s="334" t="str">
        <f>IF(E18-I18&gt;0,E18-I18,"-")</f>
        <v>-</v>
      </c>
      <c r="J31" s="412"/>
    </row>
    <row r="32" spans="1:10" ht="13.5" thickBot="1" x14ac:dyDescent="0.25">
      <c r="A32" s="131" t="s">
        <v>33</v>
      </c>
      <c r="B32" s="137" t="s">
        <v>479</v>
      </c>
      <c r="C32" s="333" t="str">
        <f>IF(C30-G30&lt;0,G30-C30,"-")</f>
        <v>-</v>
      </c>
      <c r="D32" s="333">
        <f>IF(D30-H30&lt;0,H30-D30,"-")</f>
        <v>10925</v>
      </c>
      <c r="E32" s="333" t="str">
        <f>IF(E30-I30&lt;0,I30-E30,"-")</f>
        <v>-</v>
      </c>
      <c r="F32" s="137" t="s">
        <v>480</v>
      </c>
      <c r="G32" s="333">
        <f>IF(C30-G30&gt;0,C30-G30,"-")</f>
        <v>113798</v>
      </c>
      <c r="H32" s="333" t="str">
        <f>IF(D30-H30&gt;0,D30-H30,"-")</f>
        <v>-</v>
      </c>
      <c r="I32" s="335">
        <f>IF(E30-I30&gt;0,E30-I30,"-")</f>
        <v>102873</v>
      </c>
      <c r="J32" s="412"/>
    </row>
    <row r="33" spans="2:6" ht="18.75" x14ac:dyDescent="0.2">
      <c r="B33" s="413"/>
      <c r="C33" s="413"/>
      <c r="D33" s="413"/>
      <c r="E33" s="413"/>
      <c r="F33" s="413"/>
    </row>
  </sheetData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Normal="100" zoomScaleSheetLayoutView="115" workbookViewId="0">
      <selection activeCell="I31" sqref="I31"/>
    </sheetView>
  </sheetViews>
  <sheetFormatPr defaultRowHeight="12.75" x14ac:dyDescent="0.2"/>
  <cols>
    <col min="1" max="1" width="6.83203125" style="36" customWidth="1"/>
    <col min="2" max="2" width="49.83203125" style="71" customWidth="1"/>
    <col min="3" max="5" width="15.5" style="36" customWidth="1"/>
    <col min="6" max="6" width="49.83203125" style="36" customWidth="1"/>
    <col min="7" max="9" width="15.5" style="36" customWidth="1"/>
    <col min="10" max="10" width="4.83203125" style="36" customWidth="1"/>
    <col min="11" max="16384" width="9.33203125" style="36"/>
  </cols>
  <sheetData>
    <row r="1" spans="1:10" ht="31.5" x14ac:dyDescent="0.2">
      <c r="B1" s="115" t="s">
        <v>93</v>
      </c>
      <c r="C1" s="116"/>
      <c r="D1" s="116"/>
      <c r="E1" s="116"/>
      <c r="F1" s="116"/>
      <c r="G1" s="116"/>
      <c r="H1" s="116"/>
      <c r="I1" s="116"/>
      <c r="J1" s="412" t="s">
        <v>415</v>
      </c>
    </row>
    <row r="2" spans="1:10" ht="14.25" thickBot="1" x14ac:dyDescent="0.25">
      <c r="G2" s="117"/>
      <c r="H2" s="117"/>
      <c r="I2" s="117" t="str">
        <f>'2.1.sz.mell  '!I2</f>
        <v>ezer forintban!</v>
      </c>
      <c r="J2" s="412"/>
    </row>
    <row r="3" spans="1:10" ht="13.5" customHeight="1" thickBot="1" x14ac:dyDescent="0.25">
      <c r="A3" s="410" t="s">
        <v>51</v>
      </c>
      <c r="B3" s="118" t="s">
        <v>39</v>
      </c>
      <c r="C3" s="119"/>
      <c r="D3" s="260"/>
      <c r="E3" s="260"/>
      <c r="F3" s="118" t="s">
        <v>40</v>
      </c>
      <c r="G3" s="120"/>
      <c r="H3" s="267"/>
      <c r="I3" s="268"/>
      <c r="J3" s="412"/>
    </row>
    <row r="4" spans="1:10" s="121" customFormat="1" ht="24.75" thickBot="1" x14ac:dyDescent="0.25">
      <c r="A4" s="411"/>
      <c r="B4" s="72" t="s">
        <v>44</v>
      </c>
      <c r="C4" s="73" t="str">
        <f>+CONCATENATE('1.1.sz.mell.'!C3," eredeti előirányzat")</f>
        <v>2017. évi eredeti előirányzat</v>
      </c>
      <c r="D4" s="261" t="str">
        <f>+CONCATENATE('1.1.sz.mell.'!C3," 1. sz. módosítás (±)")</f>
        <v>2017. évi 1. sz. módosítás (±)</v>
      </c>
      <c r="E4" s="261" t="str">
        <f>+CONCATENATE(LEFT('1.1.sz.mell.'!C3,4),". …….. Módisítás után" )</f>
        <v>2017. …….. Módisítás után</v>
      </c>
      <c r="F4" s="72" t="s">
        <v>44</v>
      </c>
      <c r="G4" s="73" t="str">
        <f>+C4</f>
        <v>2017. évi eredeti előirányzat</v>
      </c>
      <c r="H4" s="73" t="str">
        <f>+D4</f>
        <v>2017. évi 1. sz. módosítás (±)</v>
      </c>
      <c r="I4" s="269" t="str">
        <f>+E4</f>
        <v>2017. …….. Módisítás után</v>
      </c>
      <c r="J4" s="412"/>
    </row>
    <row r="5" spans="1:10" s="121" customFormat="1" ht="13.5" thickBot="1" x14ac:dyDescent="0.25">
      <c r="A5" s="122" t="s">
        <v>377</v>
      </c>
      <c r="B5" s="123" t="s">
        <v>378</v>
      </c>
      <c r="C5" s="124" t="s">
        <v>379</v>
      </c>
      <c r="D5" s="262" t="s">
        <v>381</v>
      </c>
      <c r="E5" s="262" t="s">
        <v>475</v>
      </c>
      <c r="F5" s="123" t="s">
        <v>414</v>
      </c>
      <c r="G5" s="124" t="s">
        <v>383</v>
      </c>
      <c r="H5" s="124" t="s">
        <v>384</v>
      </c>
      <c r="I5" s="332" t="s">
        <v>476</v>
      </c>
      <c r="J5" s="412"/>
    </row>
    <row r="6" spans="1:10" ht="12.95" customHeight="1" x14ac:dyDescent="0.2">
      <c r="A6" s="126" t="s">
        <v>7</v>
      </c>
      <c r="B6" s="127" t="s">
        <v>279</v>
      </c>
      <c r="C6" s="109">
        <v>18000</v>
      </c>
      <c r="D6" s="109">
        <v>5500</v>
      </c>
      <c r="E6" s="308">
        <f>C6+D6</f>
        <v>23500</v>
      </c>
      <c r="F6" s="127" t="s">
        <v>127</v>
      </c>
      <c r="G6" s="272">
        <v>56627</v>
      </c>
      <c r="H6" s="365">
        <v>-9286</v>
      </c>
      <c r="I6" s="315">
        <f>G6+H6</f>
        <v>47341</v>
      </c>
      <c r="J6" s="412"/>
    </row>
    <row r="7" spans="1:10" x14ac:dyDescent="0.2">
      <c r="A7" s="128" t="s">
        <v>8</v>
      </c>
      <c r="B7" s="129" t="s">
        <v>280</v>
      </c>
      <c r="C7" s="110"/>
      <c r="D7" s="110"/>
      <c r="E7" s="308">
        <f t="shared" ref="E7:E16" si="0">C7+D7</f>
        <v>0</v>
      </c>
      <c r="F7" s="129" t="s">
        <v>285</v>
      </c>
      <c r="G7" s="110"/>
      <c r="H7" s="263"/>
      <c r="I7" s="316">
        <f t="shared" ref="I7:I28" si="1">G7+H7</f>
        <v>0</v>
      </c>
      <c r="J7" s="412"/>
    </row>
    <row r="8" spans="1:10" ht="12.95" customHeight="1" x14ac:dyDescent="0.2">
      <c r="A8" s="128" t="s">
        <v>9</v>
      </c>
      <c r="B8" s="129" t="s">
        <v>3</v>
      </c>
      <c r="C8" s="110"/>
      <c r="D8" s="110">
        <v>100</v>
      </c>
      <c r="E8" s="308">
        <f t="shared" si="0"/>
        <v>100</v>
      </c>
      <c r="F8" s="129" t="s">
        <v>112</v>
      </c>
      <c r="G8" s="110">
        <v>36477</v>
      </c>
      <c r="H8" s="263">
        <v>7382</v>
      </c>
      <c r="I8" s="316">
        <f t="shared" si="1"/>
        <v>43859</v>
      </c>
      <c r="J8" s="412"/>
    </row>
    <row r="9" spans="1:10" ht="12.95" customHeight="1" x14ac:dyDescent="0.2">
      <c r="A9" s="128" t="s">
        <v>10</v>
      </c>
      <c r="B9" s="129" t="s">
        <v>281</v>
      </c>
      <c r="C9" s="110">
        <v>10896</v>
      </c>
      <c r="D9" s="110">
        <v>-5500</v>
      </c>
      <c r="E9" s="308">
        <f t="shared" si="0"/>
        <v>5396</v>
      </c>
      <c r="F9" s="129" t="s">
        <v>286</v>
      </c>
      <c r="G9" s="110"/>
      <c r="H9" s="263"/>
      <c r="I9" s="316">
        <f t="shared" si="1"/>
        <v>0</v>
      </c>
      <c r="J9" s="412"/>
    </row>
    <row r="10" spans="1:10" ht="12.75" customHeight="1" x14ac:dyDescent="0.2">
      <c r="A10" s="128" t="s">
        <v>11</v>
      </c>
      <c r="B10" s="129" t="s">
        <v>282</v>
      </c>
      <c r="C10" s="110"/>
      <c r="D10" s="110"/>
      <c r="E10" s="308">
        <f t="shared" si="0"/>
        <v>0</v>
      </c>
      <c r="F10" s="129" t="s">
        <v>129</v>
      </c>
      <c r="G10" s="110">
        <v>6824</v>
      </c>
      <c r="H10" s="263">
        <v>100</v>
      </c>
      <c r="I10" s="316">
        <f t="shared" si="1"/>
        <v>6924</v>
      </c>
      <c r="J10" s="412"/>
    </row>
    <row r="11" spans="1:10" ht="12.95" customHeight="1" x14ac:dyDescent="0.2">
      <c r="A11" s="128" t="s">
        <v>12</v>
      </c>
      <c r="B11" s="129" t="s">
        <v>283</v>
      </c>
      <c r="C11" s="111"/>
      <c r="D11" s="111"/>
      <c r="E11" s="308">
        <f t="shared" si="0"/>
        <v>0</v>
      </c>
      <c r="F11" s="195" t="s">
        <v>37</v>
      </c>
      <c r="G11" s="110">
        <v>37212</v>
      </c>
      <c r="H11" s="263">
        <v>-6857</v>
      </c>
      <c r="I11" s="316">
        <f t="shared" si="1"/>
        <v>30355</v>
      </c>
      <c r="J11" s="412"/>
    </row>
    <row r="12" spans="1:10" ht="12.95" customHeight="1" x14ac:dyDescent="0.2">
      <c r="A12" s="128" t="s">
        <v>13</v>
      </c>
      <c r="B12" s="30"/>
      <c r="C12" s="110"/>
      <c r="D12" s="110"/>
      <c r="E12" s="308">
        <f t="shared" si="0"/>
        <v>0</v>
      </c>
      <c r="F12" s="195"/>
      <c r="G12" s="110"/>
      <c r="H12" s="263"/>
      <c r="I12" s="316">
        <f t="shared" si="1"/>
        <v>0</v>
      </c>
      <c r="J12" s="412"/>
    </row>
    <row r="13" spans="1:10" ht="12.95" customHeight="1" x14ac:dyDescent="0.2">
      <c r="A13" s="128" t="s">
        <v>14</v>
      </c>
      <c r="B13" s="30"/>
      <c r="C13" s="110"/>
      <c r="D13" s="110"/>
      <c r="E13" s="308">
        <f t="shared" si="0"/>
        <v>0</v>
      </c>
      <c r="F13" s="196"/>
      <c r="G13" s="110"/>
      <c r="H13" s="263"/>
      <c r="I13" s="316">
        <f t="shared" si="1"/>
        <v>0</v>
      </c>
      <c r="J13" s="412"/>
    </row>
    <row r="14" spans="1:10" ht="12.95" customHeight="1" x14ac:dyDescent="0.2">
      <c r="A14" s="128" t="s">
        <v>15</v>
      </c>
      <c r="B14" s="193"/>
      <c r="C14" s="111"/>
      <c r="D14" s="111"/>
      <c r="E14" s="308">
        <f t="shared" si="0"/>
        <v>0</v>
      </c>
      <c r="F14" s="195"/>
      <c r="G14" s="110"/>
      <c r="H14" s="263"/>
      <c r="I14" s="316">
        <f t="shared" si="1"/>
        <v>0</v>
      </c>
      <c r="J14" s="412"/>
    </row>
    <row r="15" spans="1:10" x14ac:dyDescent="0.2">
      <c r="A15" s="128" t="s">
        <v>16</v>
      </c>
      <c r="B15" s="30"/>
      <c r="C15" s="111"/>
      <c r="D15" s="111"/>
      <c r="E15" s="308">
        <f t="shared" si="0"/>
        <v>0</v>
      </c>
      <c r="F15" s="195"/>
      <c r="G15" s="110"/>
      <c r="H15" s="110"/>
      <c r="I15" s="316">
        <f t="shared" si="1"/>
        <v>0</v>
      </c>
      <c r="J15" s="412"/>
    </row>
    <row r="16" spans="1:10" ht="12.95" customHeight="1" thickBot="1" x14ac:dyDescent="0.25">
      <c r="A16" s="162" t="s">
        <v>17</v>
      </c>
      <c r="B16" s="194"/>
      <c r="C16" s="164"/>
      <c r="D16" s="164"/>
      <c r="E16" s="308">
        <f t="shared" si="0"/>
        <v>0</v>
      </c>
      <c r="F16" s="163"/>
      <c r="G16" s="270"/>
      <c r="H16" s="270"/>
      <c r="I16" s="317">
        <f t="shared" si="1"/>
        <v>0</v>
      </c>
      <c r="J16" s="412"/>
    </row>
    <row r="17" spans="1:10" ht="15.95" customHeight="1" thickBot="1" x14ac:dyDescent="0.25">
      <c r="A17" s="131" t="s">
        <v>18</v>
      </c>
      <c r="B17" s="61" t="s">
        <v>293</v>
      </c>
      <c r="C17" s="113">
        <f>+C6+C8+C9+C11+C12+C13+C14+C15+C16</f>
        <v>28896</v>
      </c>
      <c r="D17" s="113">
        <f>+D6+D8+D9+D11+D12+D13+D14+D15+D16</f>
        <v>100</v>
      </c>
      <c r="E17" s="113">
        <f>+E6+E8+E9+E11+E12+E13+E14+E15+E16</f>
        <v>28996</v>
      </c>
      <c r="F17" s="61" t="s">
        <v>294</v>
      </c>
      <c r="G17" s="113">
        <f>+G6+G8+G10+G11+G12+G13+G14+G15+G16</f>
        <v>137140</v>
      </c>
      <c r="H17" s="113">
        <f>+H6+H8+H10+H11+H12+H13+H14+H15+H16</f>
        <v>-8661</v>
      </c>
      <c r="I17" s="147">
        <f>+I6+I8+I10+I11+I12+I13+I14+I15+I16</f>
        <v>128479</v>
      </c>
      <c r="J17" s="412"/>
    </row>
    <row r="18" spans="1:10" ht="12.95" customHeight="1" x14ac:dyDescent="0.2">
      <c r="A18" s="126" t="s">
        <v>19</v>
      </c>
      <c r="B18" s="139" t="s">
        <v>145</v>
      </c>
      <c r="C18" s="146">
        <f>+C19+C20+C21+C22+C23</f>
        <v>0</v>
      </c>
      <c r="D18" s="146">
        <f>+D19+D20+D21+D22+D23</f>
        <v>0</v>
      </c>
      <c r="E18" s="146">
        <f>+E19+E20+E21+E22+E23</f>
        <v>0</v>
      </c>
      <c r="F18" s="134" t="s">
        <v>116</v>
      </c>
      <c r="G18" s="366"/>
      <c r="H18" s="62"/>
      <c r="I18" s="318">
        <f t="shared" si="1"/>
        <v>0</v>
      </c>
      <c r="J18" s="412"/>
    </row>
    <row r="19" spans="1:10" ht="12.95" customHeight="1" x14ac:dyDescent="0.2">
      <c r="A19" s="128" t="s">
        <v>20</v>
      </c>
      <c r="B19" s="140" t="s">
        <v>134</v>
      </c>
      <c r="C19" s="50"/>
      <c r="D19" s="50"/>
      <c r="E19" s="310">
        <f t="shared" ref="E19:E29" si="2">C19+D19</f>
        <v>0</v>
      </c>
      <c r="F19" s="134" t="s">
        <v>119</v>
      </c>
      <c r="G19" s="50"/>
      <c r="H19" s="63"/>
      <c r="I19" s="314">
        <f t="shared" si="1"/>
        <v>0</v>
      </c>
      <c r="J19" s="412"/>
    </row>
    <row r="20" spans="1:10" ht="12.95" customHeight="1" x14ac:dyDescent="0.2">
      <c r="A20" s="126" t="s">
        <v>21</v>
      </c>
      <c r="B20" s="140" t="s">
        <v>135</v>
      </c>
      <c r="C20" s="50"/>
      <c r="D20" s="50"/>
      <c r="E20" s="310">
        <f t="shared" si="2"/>
        <v>0</v>
      </c>
      <c r="F20" s="134" t="s">
        <v>90</v>
      </c>
      <c r="G20" s="50">
        <v>1948</v>
      </c>
      <c r="H20" s="63"/>
      <c r="I20" s="314">
        <f t="shared" si="1"/>
        <v>1948</v>
      </c>
      <c r="J20" s="412"/>
    </row>
    <row r="21" spans="1:10" ht="12.95" customHeight="1" x14ac:dyDescent="0.2">
      <c r="A21" s="128" t="s">
        <v>22</v>
      </c>
      <c r="B21" s="140" t="s">
        <v>136</v>
      </c>
      <c r="C21" s="50"/>
      <c r="D21" s="50"/>
      <c r="E21" s="310">
        <f t="shared" si="2"/>
        <v>0</v>
      </c>
      <c r="F21" s="134" t="s">
        <v>91</v>
      </c>
      <c r="G21" s="50">
        <v>3606</v>
      </c>
      <c r="H21" s="63">
        <v>-2164</v>
      </c>
      <c r="I21" s="314">
        <v>1442</v>
      </c>
      <c r="J21" s="412"/>
    </row>
    <row r="22" spans="1:10" ht="12.95" customHeight="1" x14ac:dyDescent="0.2">
      <c r="A22" s="126" t="s">
        <v>23</v>
      </c>
      <c r="B22" s="140" t="s">
        <v>137</v>
      </c>
      <c r="C22" s="50"/>
      <c r="D22" s="50"/>
      <c r="E22" s="310">
        <f t="shared" si="2"/>
        <v>0</v>
      </c>
      <c r="F22" s="133" t="s">
        <v>133</v>
      </c>
      <c r="G22" s="50"/>
      <c r="H22" s="63"/>
      <c r="I22" s="314">
        <f t="shared" si="1"/>
        <v>0</v>
      </c>
      <c r="J22" s="412"/>
    </row>
    <row r="23" spans="1:10" ht="12.95" customHeight="1" x14ac:dyDescent="0.2">
      <c r="A23" s="128" t="s">
        <v>24</v>
      </c>
      <c r="B23" s="141" t="s">
        <v>138</v>
      </c>
      <c r="C23" s="50"/>
      <c r="D23" s="50"/>
      <c r="E23" s="310">
        <f t="shared" si="2"/>
        <v>0</v>
      </c>
      <c r="F23" s="134" t="s">
        <v>120</v>
      </c>
      <c r="G23" s="50"/>
      <c r="H23" s="63"/>
      <c r="I23" s="314">
        <f t="shared" si="1"/>
        <v>0</v>
      </c>
      <c r="J23" s="412"/>
    </row>
    <row r="24" spans="1:10" ht="12.95" customHeight="1" x14ac:dyDescent="0.2">
      <c r="A24" s="126" t="s">
        <v>25</v>
      </c>
      <c r="B24" s="142" t="s">
        <v>139</v>
      </c>
      <c r="C24" s="136">
        <f>+C25+C26+C27+C28+C29</f>
        <v>0</v>
      </c>
      <c r="D24" s="136">
        <f>+D25+D26+D27+D28+D29</f>
        <v>0</v>
      </c>
      <c r="E24" s="136">
        <f>+E25+E26+E27+E28+E29</f>
        <v>0</v>
      </c>
      <c r="F24" s="143" t="s">
        <v>118</v>
      </c>
      <c r="G24" s="50"/>
      <c r="H24" s="63"/>
      <c r="I24" s="314">
        <f t="shared" si="1"/>
        <v>0</v>
      </c>
      <c r="J24" s="412"/>
    </row>
    <row r="25" spans="1:10" ht="12.95" customHeight="1" x14ac:dyDescent="0.2">
      <c r="A25" s="128" t="s">
        <v>26</v>
      </c>
      <c r="B25" s="141" t="s">
        <v>140</v>
      </c>
      <c r="C25" s="50"/>
      <c r="D25" s="50"/>
      <c r="E25" s="310">
        <f t="shared" si="2"/>
        <v>0</v>
      </c>
      <c r="F25" s="143" t="s">
        <v>287</v>
      </c>
      <c r="G25" s="50"/>
      <c r="H25" s="63"/>
      <c r="I25" s="314">
        <f t="shared" si="1"/>
        <v>0</v>
      </c>
      <c r="J25" s="412"/>
    </row>
    <row r="26" spans="1:10" ht="12.95" customHeight="1" x14ac:dyDescent="0.2">
      <c r="A26" s="126" t="s">
        <v>27</v>
      </c>
      <c r="B26" s="141" t="s">
        <v>141</v>
      </c>
      <c r="C26" s="50"/>
      <c r="D26" s="50"/>
      <c r="E26" s="310">
        <f t="shared" si="2"/>
        <v>0</v>
      </c>
      <c r="F26" s="138"/>
      <c r="G26" s="50"/>
      <c r="H26" s="50"/>
      <c r="I26" s="314">
        <f t="shared" si="1"/>
        <v>0</v>
      </c>
      <c r="J26" s="412"/>
    </row>
    <row r="27" spans="1:10" ht="12.95" customHeight="1" x14ac:dyDescent="0.2">
      <c r="A27" s="128" t="s">
        <v>28</v>
      </c>
      <c r="B27" s="140" t="s">
        <v>142</v>
      </c>
      <c r="C27" s="50"/>
      <c r="D27" s="50"/>
      <c r="E27" s="310">
        <f t="shared" si="2"/>
        <v>0</v>
      </c>
      <c r="F27" s="59"/>
      <c r="G27" s="50"/>
      <c r="H27" s="50"/>
      <c r="I27" s="314">
        <f t="shared" si="1"/>
        <v>0</v>
      </c>
      <c r="J27" s="412"/>
    </row>
    <row r="28" spans="1:10" ht="12.95" customHeight="1" x14ac:dyDescent="0.2">
      <c r="A28" s="126" t="s">
        <v>29</v>
      </c>
      <c r="B28" s="144" t="s">
        <v>143</v>
      </c>
      <c r="C28" s="50"/>
      <c r="D28" s="50"/>
      <c r="E28" s="310">
        <f t="shared" si="2"/>
        <v>0</v>
      </c>
      <c r="F28" s="30"/>
      <c r="G28" s="50"/>
      <c r="H28" s="50"/>
      <c r="I28" s="314">
        <f t="shared" si="1"/>
        <v>0</v>
      </c>
      <c r="J28" s="412"/>
    </row>
    <row r="29" spans="1:10" ht="12.95" customHeight="1" thickBot="1" x14ac:dyDescent="0.25">
      <c r="A29" s="128" t="s">
        <v>30</v>
      </c>
      <c r="B29" s="145" t="s">
        <v>144</v>
      </c>
      <c r="C29" s="50"/>
      <c r="D29" s="50"/>
      <c r="E29" s="310">
        <f t="shared" si="2"/>
        <v>0</v>
      </c>
      <c r="F29" s="59"/>
      <c r="G29" s="50"/>
      <c r="H29" s="50"/>
      <c r="I29" s="314"/>
      <c r="J29" s="412"/>
    </row>
    <row r="30" spans="1:10" ht="21.75" customHeight="1" thickBot="1" x14ac:dyDescent="0.25">
      <c r="A30" s="131" t="s">
        <v>31</v>
      </c>
      <c r="B30" s="61" t="s">
        <v>284</v>
      </c>
      <c r="C30" s="113">
        <f>+C18+C24</f>
        <v>0</v>
      </c>
      <c r="D30" s="113">
        <f>+D18+D24</f>
        <v>0</v>
      </c>
      <c r="E30" s="113">
        <f>+E18+E24</f>
        <v>0</v>
      </c>
      <c r="F30" s="61" t="s">
        <v>288</v>
      </c>
      <c r="G30" s="113">
        <f>SUM(G18:G29)</f>
        <v>5554</v>
      </c>
      <c r="H30" s="113">
        <f>SUM(H18:H29)</f>
        <v>-2164</v>
      </c>
      <c r="I30" s="147">
        <f>SUM(I18:I29)</f>
        <v>3390</v>
      </c>
      <c r="J30" s="412"/>
    </row>
    <row r="31" spans="1:10" ht="13.5" thickBot="1" x14ac:dyDescent="0.25">
      <c r="A31" s="131" t="s">
        <v>32</v>
      </c>
      <c r="B31" s="137" t="s">
        <v>289</v>
      </c>
      <c r="C31" s="333">
        <f>+C17+C30</f>
        <v>28896</v>
      </c>
      <c r="D31" s="333">
        <f>+D17+D30</f>
        <v>100</v>
      </c>
      <c r="E31" s="334">
        <f>+E17+E30</f>
        <v>28996</v>
      </c>
      <c r="F31" s="137" t="s">
        <v>290</v>
      </c>
      <c r="G31" s="333">
        <f>+G17+G30</f>
        <v>142694</v>
      </c>
      <c r="H31" s="333">
        <f>+H17+H30</f>
        <v>-10825</v>
      </c>
      <c r="I31" s="334">
        <f>+I17+I30</f>
        <v>131869</v>
      </c>
      <c r="J31" s="412"/>
    </row>
    <row r="32" spans="1:10" ht="13.5" thickBot="1" x14ac:dyDescent="0.25">
      <c r="A32" s="131" t="s">
        <v>33</v>
      </c>
      <c r="B32" s="137" t="s">
        <v>94</v>
      </c>
      <c r="C32" s="333">
        <f>IF(C17-G17&lt;0,G17-C17,"-")</f>
        <v>108244</v>
      </c>
      <c r="D32" s="333" t="str">
        <f>IF(D17-H17&lt;0,H17-D17,"-")</f>
        <v>-</v>
      </c>
      <c r="E32" s="334">
        <f>IF(E17-I17&lt;0,I17-E17,"-")</f>
        <v>99483</v>
      </c>
      <c r="F32" s="137" t="s">
        <v>95</v>
      </c>
      <c r="G32" s="333" t="str">
        <f>IF(C17-G17&gt;0,C17-G17,"-")</f>
        <v>-</v>
      </c>
      <c r="H32" s="333">
        <f>IF(D17-H17&gt;0,D17-H17,"-")</f>
        <v>8761</v>
      </c>
      <c r="I32" s="334" t="str">
        <f>IF(E17-I17&gt;0,E17-I17,"-")</f>
        <v>-</v>
      </c>
      <c r="J32" s="412"/>
    </row>
    <row r="33" spans="1:10" ht="13.5" thickBot="1" x14ac:dyDescent="0.25">
      <c r="A33" s="131" t="s">
        <v>34</v>
      </c>
      <c r="B33" s="137" t="s">
        <v>479</v>
      </c>
      <c r="C33" s="333">
        <f>IF(C31-G31&lt;0,G31-C31,"-")</f>
        <v>113798</v>
      </c>
      <c r="D33" s="333" t="str">
        <f>IF(D31-H31&lt;0,H31-D31,"-")</f>
        <v>-</v>
      </c>
      <c r="E33" s="333">
        <f>IF(E31-I31&lt;0,I31-E31,"-")</f>
        <v>102873</v>
      </c>
      <c r="F33" s="137" t="s">
        <v>480</v>
      </c>
      <c r="G33" s="333" t="str">
        <f>IF(C31-G31&gt;0,C31-G31,"-")</f>
        <v>-</v>
      </c>
      <c r="H33" s="333">
        <f>IF(D31-H31&gt;0,D31-H31,"-")</f>
        <v>10925</v>
      </c>
      <c r="I33" s="335" t="str">
        <f>IF(E31-I31&gt;0,E31-I31,"-")</f>
        <v>-</v>
      </c>
      <c r="J33" s="41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workbookViewId="0">
      <selection activeCell="L27" sqref="L27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73" t="s">
        <v>474</v>
      </c>
      <c r="B1" s="80"/>
      <c r="C1" s="80"/>
      <c r="D1" s="80"/>
      <c r="E1" s="274" t="s">
        <v>89</v>
      </c>
    </row>
    <row r="2" spans="1:5" x14ac:dyDescent="0.2">
      <c r="A2" s="80"/>
      <c r="B2" s="80"/>
      <c r="C2" s="80"/>
      <c r="D2" s="80"/>
      <c r="E2" s="80"/>
    </row>
    <row r="3" spans="1:5" x14ac:dyDescent="0.2">
      <c r="A3" s="275"/>
      <c r="B3" s="276"/>
      <c r="C3" s="275"/>
      <c r="D3" s="277"/>
      <c r="E3" s="276"/>
    </row>
    <row r="4" spans="1:5" ht="15.75" x14ac:dyDescent="0.25">
      <c r="A4" s="82" t="str">
        <f>+ÖSSZEFÜGGÉSEK!A6</f>
        <v>2017. évi eredeti előirányzat BEVÉTELEK</v>
      </c>
      <c r="B4" s="278"/>
      <c r="C4" s="279"/>
      <c r="D4" s="277"/>
      <c r="E4" s="276"/>
    </row>
    <row r="5" spans="1:5" x14ac:dyDescent="0.2">
      <c r="A5" s="275"/>
      <c r="B5" s="276"/>
      <c r="C5" s="275"/>
      <c r="D5" s="277"/>
      <c r="E5" s="276"/>
    </row>
    <row r="6" spans="1:5" x14ac:dyDescent="0.2">
      <c r="A6" s="275" t="s">
        <v>438</v>
      </c>
      <c r="B6" s="276">
        <f>+'1.1.sz.mell.'!C63</f>
        <v>815634</v>
      </c>
      <c r="C6" s="275" t="s">
        <v>416</v>
      </c>
      <c r="D6" s="277">
        <f>+'2.1.sz.mell  '!C18+'2.2.sz.mell  '!C17</f>
        <v>815634</v>
      </c>
      <c r="E6" s="276">
        <f>+B6-D6</f>
        <v>0</v>
      </c>
    </row>
    <row r="7" spans="1:5" x14ac:dyDescent="0.2">
      <c r="A7" s="275" t="s">
        <v>454</v>
      </c>
      <c r="B7" s="276">
        <f>+'1.1.sz.mell.'!C87</f>
        <v>132383</v>
      </c>
      <c r="C7" s="275" t="s">
        <v>422</v>
      </c>
      <c r="D7" s="277">
        <f>+'2.1.sz.mell  '!C29+'2.2.sz.mell  '!C30</f>
        <v>132383</v>
      </c>
      <c r="E7" s="276">
        <f>+B7-D7</f>
        <v>0</v>
      </c>
    </row>
    <row r="8" spans="1:5" x14ac:dyDescent="0.2">
      <c r="A8" s="275" t="s">
        <v>455</v>
      </c>
      <c r="B8" s="276">
        <f>+'1.1.sz.mell.'!C88</f>
        <v>948017</v>
      </c>
      <c r="C8" s="275" t="s">
        <v>423</v>
      </c>
      <c r="D8" s="277">
        <f>+'2.1.sz.mell  '!C30+'2.2.sz.mell  '!C31</f>
        <v>948017</v>
      </c>
      <c r="E8" s="276">
        <f>+B8-D8</f>
        <v>0</v>
      </c>
    </row>
    <row r="9" spans="1:5" x14ac:dyDescent="0.2">
      <c r="A9" s="275"/>
      <c r="B9" s="276"/>
      <c r="C9" s="275"/>
      <c r="D9" s="277"/>
      <c r="E9" s="276"/>
    </row>
    <row r="10" spans="1:5" ht="15.75" x14ac:dyDescent="0.25">
      <c r="A10" s="82" t="str">
        <f>+ÖSSZEFÜGGÉSEK!A13</f>
        <v>2017. évi előirányzat módosítások BEVÉTELEK</v>
      </c>
      <c r="B10" s="278"/>
      <c r="C10" s="279"/>
      <c r="D10" s="277"/>
      <c r="E10" s="276"/>
    </row>
    <row r="11" spans="1:5" x14ac:dyDescent="0.2">
      <c r="A11" s="275"/>
      <c r="B11" s="276"/>
      <c r="C11" s="275"/>
      <c r="D11" s="277"/>
      <c r="E11" s="276"/>
    </row>
    <row r="12" spans="1:5" x14ac:dyDescent="0.2">
      <c r="A12" s="275" t="s">
        <v>439</v>
      </c>
      <c r="B12" s="276">
        <f>+'1.1.sz.mell.'!D63</f>
        <v>23001</v>
      </c>
      <c r="C12" s="275" t="s">
        <v>417</v>
      </c>
      <c r="D12" s="277">
        <f>+'2.1.sz.mell  '!D18+'2.2.sz.mell  '!D17</f>
        <v>23001</v>
      </c>
      <c r="E12" s="276">
        <f>+B12-D12</f>
        <v>0</v>
      </c>
    </row>
    <row r="13" spans="1:5" x14ac:dyDescent="0.2">
      <c r="A13" s="275" t="s">
        <v>440</v>
      </c>
      <c r="B13" s="276">
        <f>+'1.1.sz.mell.'!D87</f>
        <v>737</v>
      </c>
      <c r="C13" s="275" t="s">
        <v>424</v>
      </c>
      <c r="D13" s="277">
        <f>+'2.1.sz.mell  '!D29+'2.2.sz.mell  '!D30</f>
        <v>737</v>
      </c>
      <c r="E13" s="276">
        <f>+B13-D13</f>
        <v>0</v>
      </c>
    </row>
    <row r="14" spans="1:5" x14ac:dyDescent="0.2">
      <c r="A14" s="275" t="s">
        <v>441</v>
      </c>
      <c r="B14" s="276">
        <f>+'1.1.sz.mell.'!D88</f>
        <v>23738</v>
      </c>
      <c r="C14" s="275" t="s">
        <v>425</v>
      </c>
      <c r="D14" s="277">
        <f>+'2.1.sz.mell  '!D30+'2.2.sz.mell  '!D31</f>
        <v>23738</v>
      </c>
      <c r="E14" s="276">
        <f>+B14-D14</f>
        <v>0</v>
      </c>
    </row>
    <row r="15" spans="1:5" x14ac:dyDescent="0.2">
      <c r="A15" s="275"/>
      <c r="B15" s="276"/>
      <c r="C15" s="275"/>
      <c r="D15" s="277"/>
      <c r="E15" s="276"/>
    </row>
    <row r="16" spans="1:5" ht="14.25" x14ac:dyDescent="0.2">
      <c r="A16" s="280" t="str">
        <f>+ÖSSZEFÜGGÉSEK!A19</f>
        <v>2017. módosítás utáni módosított előrirányzatok BEVÉTELEK</v>
      </c>
      <c r="B16" s="81"/>
      <c r="C16" s="279"/>
      <c r="D16" s="277"/>
      <c r="E16" s="276"/>
    </row>
    <row r="17" spans="1:5" x14ac:dyDescent="0.2">
      <c r="A17" s="275"/>
      <c r="B17" s="276"/>
      <c r="C17" s="275"/>
      <c r="D17" s="277"/>
      <c r="E17" s="276"/>
    </row>
    <row r="18" spans="1:5" x14ac:dyDescent="0.2">
      <c r="A18" s="275" t="s">
        <v>442</v>
      </c>
      <c r="B18" s="276">
        <f>+'1.1.sz.mell.'!E63</f>
        <v>838635</v>
      </c>
      <c r="C18" s="275" t="s">
        <v>418</v>
      </c>
      <c r="D18" s="277">
        <f>+'2.1.sz.mell  '!E18+'2.2.sz.mell  '!E17</f>
        <v>838635</v>
      </c>
      <c r="E18" s="276">
        <f>+B18-D18</f>
        <v>0</v>
      </c>
    </row>
    <row r="19" spans="1:5" x14ac:dyDescent="0.2">
      <c r="A19" s="275" t="s">
        <v>443</v>
      </c>
      <c r="B19" s="276">
        <f>+'1.1.sz.mell.'!E87</f>
        <v>133120</v>
      </c>
      <c r="C19" s="275" t="s">
        <v>426</v>
      </c>
      <c r="D19" s="277">
        <f>+'2.1.sz.mell  '!E29+'2.2.sz.mell  '!E30</f>
        <v>133120</v>
      </c>
      <c r="E19" s="276">
        <f>+B19-D19</f>
        <v>0</v>
      </c>
    </row>
    <row r="20" spans="1:5" x14ac:dyDescent="0.2">
      <c r="A20" s="275" t="s">
        <v>444</v>
      </c>
      <c r="B20" s="276">
        <f>+'1.1.sz.mell.'!E88</f>
        <v>971755</v>
      </c>
      <c r="C20" s="275" t="s">
        <v>427</v>
      </c>
      <c r="D20" s="277">
        <f>+'2.1.sz.mell  '!E30+'2.2.sz.mell  '!E31</f>
        <v>971755</v>
      </c>
      <c r="E20" s="276">
        <f>+B20-D20</f>
        <v>0</v>
      </c>
    </row>
    <row r="21" spans="1:5" x14ac:dyDescent="0.2">
      <c r="A21" s="275"/>
      <c r="B21" s="276"/>
      <c r="C21" s="275"/>
      <c r="D21" s="277"/>
      <c r="E21" s="276"/>
    </row>
    <row r="22" spans="1:5" ht="15.75" x14ac:dyDescent="0.25">
      <c r="A22" s="82" t="str">
        <f>+ÖSSZEFÜGGÉSEK!A25</f>
        <v>2017. évi eredeti előirányzat KIADÁSOK</v>
      </c>
      <c r="B22" s="278"/>
      <c r="C22" s="279"/>
      <c r="D22" s="277"/>
      <c r="E22" s="276"/>
    </row>
    <row r="23" spans="1:5" x14ac:dyDescent="0.2">
      <c r="A23" s="275"/>
      <c r="B23" s="276"/>
      <c r="C23" s="275"/>
      <c r="D23" s="277"/>
      <c r="E23" s="276"/>
    </row>
    <row r="24" spans="1:5" x14ac:dyDescent="0.2">
      <c r="A24" s="275" t="s">
        <v>456</v>
      </c>
      <c r="B24" s="276">
        <f>+'1.1.sz.mell.'!C130</f>
        <v>929653</v>
      </c>
      <c r="C24" s="275" t="s">
        <v>419</v>
      </c>
      <c r="D24" s="277">
        <f>+'2.1.sz.mell  '!G18+'2.2.sz.mell  '!G17</f>
        <v>929653</v>
      </c>
      <c r="E24" s="276">
        <f>+B24-D24</f>
        <v>0</v>
      </c>
    </row>
    <row r="25" spans="1:5" x14ac:dyDescent="0.2">
      <c r="A25" s="275" t="s">
        <v>446</v>
      </c>
      <c r="B25" s="276">
        <f>+'1.1.sz.mell.'!C155</f>
        <v>18364</v>
      </c>
      <c r="C25" s="275" t="s">
        <v>428</v>
      </c>
      <c r="D25" s="277">
        <f>+'2.1.sz.mell  '!G29+'2.2.sz.mell  '!G30</f>
        <v>18364</v>
      </c>
      <c r="E25" s="276">
        <f>+B25-D25</f>
        <v>0</v>
      </c>
    </row>
    <row r="26" spans="1:5" x14ac:dyDescent="0.2">
      <c r="A26" s="275" t="s">
        <v>447</v>
      </c>
      <c r="B26" s="276">
        <f>+'1.1.sz.mell.'!C156</f>
        <v>948017</v>
      </c>
      <c r="C26" s="275" t="s">
        <v>429</v>
      </c>
      <c r="D26" s="277">
        <f>+'2.1.sz.mell  '!G30+'2.2.sz.mell  '!G31</f>
        <v>948017</v>
      </c>
      <c r="E26" s="276">
        <f>+B26-D26</f>
        <v>0</v>
      </c>
    </row>
    <row r="27" spans="1:5" x14ac:dyDescent="0.2">
      <c r="A27" s="275"/>
      <c r="B27" s="276"/>
      <c r="C27" s="275"/>
      <c r="D27" s="277"/>
      <c r="E27" s="276"/>
    </row>
    <row r="28" spans="1:5" ht="15.75" x14ac:dyDescent="0.25">
      <c r="A28" s="82" t="str">
        <f>+ÖSSZEFÜGGÉSEK!A31</f>
        <v>2017. évi előirányzat módosítások KIADÁSOK</v>
      </c>
      <c r="B28" s="278"/>
      <c r="C28" s="279"/>
      <c r="D28" s="277"/>
      <c r="E28" s="276"/>
    </row>
    <row r="29" spans="1:5" x14ac:dyDescent="0.2">
      <c r="A29" s="275"/>
      <c r="B29" s="276"/>
      <c r="C29" s="275"/>
      <c r="D29" s="277"/>
      <c r="E29" s="276"/>
    </row>
    <row r="30" spans="1:5" x14ac:dyDescent="0.2">
      <c r="A30" s="275" t="s">
        <v>448</v>
      </c>
      <c r="B30" s="276">
        <f>+'1.1.sz.mell.'!D130</f>
        <v>25902</v>
      </c>
      <c r="C30" s="275" t="s">
        <v>420</v>
      </c>
      <c r="D30" s="277">
        <f>+'2.1.sz.mell  '!H18+'2.2.sz.mell  '!H17</f>
        <v>25902</v>
      </c>
      <c r="E30" s="276">
        <f>+B30-D30</f>
        <v>0</v>
      </c>
    </row>
    <row r="31" spans="1:5" x14ac:dyDescent="0.2">
      <c r="A31" s="275" t="s">
        <v>449</v>
      </c>
      <c r="B31" s="276">
        <f>+'1.1.sz.mell.'!D155</f>
        <v>-2164</v>
      </c>
      <c r="C31" s="275" t="s">
        <v>430</v>
      </c>
      <c r="D31" s="277">
        <f>+'2.1.sz.mell  '!H29+'2.2.sz.mell  '!H30</f>
        <v>-2164</v>
      </c>
      <c r="E31" s="276">
        <f>+B31-D31</f>
        <v>0</v>
      </c>
    </row>
    <row r="32" spans="1:5" x14ac:dyDescent="0.2">
      <c r="A32" s="275" t="s">
        <v>450</v>
      </c>
      <c r="B32" s="276">
        <f>+'1.1.sz.mell.'!D156</f>
        <v>23738</v>
      </c>
      <c r="C32" s="275" t="s">
        <v>431</v>
      </c>
      <c r="D32" s="277">
        <f>+'2.1.sz.mell  '!H30+'2.2.sz.mell  '!H31</f>
        <v>23738</v>
      </c>
      <c r="E32" s="276">
        <f>+B32-D32</f>
        <v>0</v>
      </c>
    </row>
    <row r="33" spans="1:5" x14ac:dyDescent="0.2">
      <c r="A33" s="275"/>
      <c r="B33" s="276"/>
      <c r="C33" s="275"/>
      <c r="D33" s="277"/>
      <c r="E33" s="276"/>
    </row>
    <row r="34" spans="1:5" ht="15.75" x14ac:dyDescent="0.25">
      <c r="A34" s="281" t="str">
        <f>+ÖSSZEFÜGGÉSEK!A37</f>
        <v>2017. módosítás utáni módosított előirányzatok KIADÁSOK</v>
      </c>
      <c r="B34" s="278"/>
      <c r="C34" s="279"/>
      <c r="D34" s="277"/>
      <c r="E34" s="276"/>
    </row>
    <row r="35" spans="1:5" x14ac:dyDescent="0.2">
      <c r="A35" s="275"/>
      <c r="B35" s="276"/>
      <c r="C35" s="275"/>
      <c r="D35" s="277"/>
      <c r="E35" s="276"/>
    </row>
    <row r="36" spans="1:5" x14ac:dyDescent="0.2">
      <c r="A36" s="275" t="s">
        <v>451</v>
      </c>
      <c r="B36" s="276">
        <f>+'1.1.sz.mell.'!E130</f>
        <v>955555</v>
      </c>
      <c r="C36" s="275" t="s">
        <v>421</v>
      </c>
      <c r="D36" s="277">
        <f>+'2.1.sz.mell  '!I18+'2.2.sz.mell  '!I17</f>
        <v>955555</v>
      </c>
      <c r="E36" s="276">
        <f>+B36-D36</f>
        <v>0</v>
      </c>
    </row>
    <row r="37" spans="1:5" x14ac:dyDescent="0.2">
      <c r="A37" s="275" t="s">
        <v>452</v>
      </c>
      <c r="B37" s="276">
        <f>+'1.1.sz.mell.'!E155</f>
        <v>16200</v>
      </c>
      <c r="C37" s="275" t="s">
        <v>432</v>
      </c>
      <c r="D37" s="277">
        <f>+'2.1.sz.mell  '!I29+'2.2.sz.mell  '!I30</f>
        <v>16200</v>
      </c>
      <c r="E37" s="276">
        <f>+B37-D37</f>
        <v>0</v>
      </c>
    </row>
    <row r="38" spans="1:5" x14ac:dyDescent="0.2">
      <c r="A38" s="275" t="s">
        <v>457</v>
      </c>
      <c r="B38" s="276">
        <f>+'1.1.sz.mell.'!E156</f>
        <v>971755</v>
      </c>
      <c r="C38" s="275" t="s">
        <v>433</v>
      </c>
      <c r="D38" s="277">
        <f>+'2.1.sz.mell  '!I30+'2.2.sz.mell  '!I31</f>
        <v>971755</v>
      </c>
      <c r="E38" s="276">
        <f>+B38-D38</f>
        <v>0</v>
      </c>
    </row>
  </sheetData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zoomScaleNormal="100" workbookViewId="0">
      <selection activeCell="J15" sqref="J15"/>
    </sheetView>
  </sheetViews>
  <sheetFormatPr defaultRowHeight="12.75" x14ac:dyDescent="0.2"/>
  <cols>
    <col min="1" max="1" width="47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36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25.5" customHeight="1" x14ac:dyDescent="0.2">
      <c r="A1" s="414" t="s">
        <v>0</v>
      </c>
      <c r="B1" s="414"/>
      <c r="C1" s="414"/>
      <c r="D1" s="414"/>
      <c r="E1" s="414"/>
      <c r="F1" s="414"/>
      <c r="G1" s="414"/>
    </row>
    <row r="2" spans="1:7" ht="22.5" customHeight="1" thickBot="1" x14ac:dyDescent="0.3">
      <c r="A2" s="71"/>
      <c r="B2" s="36"/>
      <c r="C2" s="36"/>
      <c r="D2" s="36"/>
      <c r="E2" s="36"/>
      <c r="F2" s="36"/>
      <c r="G2" s="31" t="str">
        <f>'2.2.sz.mell  '!I2</f>
        <v>ezer forintban!</v>
      </c>
    </row>
    <row r="3" spans="1:7" s="29" customFormat="1" ht="44.25" customHeight="1" thickBot="1" x14ac:dyDescent="0.25">
      <c r="A3" s="72" t="s">
        <v>47</v>
      </c>
      <c r="B3" s="73" t="s">
        <v>48</v>
      </c>
      <c r="C3" s="73" t="s">
        <v>49</v>
      </c>
      <c r="D3" s="73" t="str">
        <f>+CONCATENATE("Felhasználás   ",LEFT(ÖSSZEFÜGGÉSEK!A6,4)-1,". XII. 31-ig")</f>
        <v>Felhasználás   2016. XII. 31-ig</v>
      </c>
      <c r="E3" s="73" t="str">
        <f>+CONCATENATE(LEFT(ÖSSZEFÜGGÉSEK!A6,4),". évi",CHAR(10),"eredeti előirányzat")</f>
        <v>2017. évi
eredeti előirányzat</v>
      </c>
      <c r="F3" s="73" t="str">
        <f>+CONCATENATE("1. sz. módosítás",CHAR(10),LEFT(ÖSSZEFÜGGÉSEK!A6,4),".
(±)")</f>
        <v>1.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2" customHeight="1" thickBot="1" x14ac:dyDescent="0.25">
      <c r="A4" s="33" t="s">
        <v>377</v>
      </c>
      <c r="B4" s="34" t="s">
        <v>378</v>
      </c>
      <c r="C4" s="34" t="s">
        <v>379</v>
      </c>
      <c r="D4" s="34" t="s">
        <v>381</v>
      </c>
      <c r="E4" s="34" t="s">
        <v>380</v>
      </c>
      <c r="F4" s="34" t="s">
        <v>382</v>
      </c>
      <c r="G4" s="35" t="s">
        <v>434</v>
      </c>
    </row>
    <row r="5" spans="1:7" ht="15.95" customHeight="1" x14ac:dyDescent="0.25">
      <c r="A5" s="367" t="s">
        <v>484</v>
      </c>
      <c r="B5" s="368">
        <v>6000</v>
      </c>
      <c r="C5" s="369" t="s">
        <v>485</v>
      </c>
      <c r="D5" s="368"/>
      <c r="E5" s="368">
        <v>6000</v>
      </c>
      <c r="F5" s="21"/>
      <c r="G5" s="37">
        <f>E5+F5</f>
        <v>6000</v>
      </c>
    </row>
    <row r="6" spans="1:7" ht="15.95" customHeight="1" x14ac:dyDescent="0.25">
      <c r="A6" s="370" t="s">
        <v>486</v>
      </c>
      <c r="B6" s="368">
        <v>0</v>
      </c>
      <c r="C6" s="369" t="s">
        <v>485</v>
      </c>
      <c r="D6" s="368"/>
      <c r="E6" s="368">
        <v>0</v>
      </c>
      <c r="F6" s="21"/>
      <c r="G6" s="37">
        <f t="shared" ref="G6:G24" si="0">E6+F6</f>
        <v>0</v>
      </c>
    </row>
    <row r="7" spans="1:7" ht="15.95" customHeight="1" x14ac:dyDescent="0.25">
      <c r="A7" s="370" t="s">
        <v>487</v>
      </c>
      <c r="B7" s="368">
        <v>500</v>
      </c>
      <c r="C7" s="369" t="s">
        <v>485</v>
      </c>
      <c r="D7" s="368"/>
      <c r="E7" s="368">
        <v>500</v>
      </c>
      <c r="F7" s="21"/>
      <c r="G7" s="37">
        <f t="shared" si="0"/>
        <v>500</v>
      </c>
    </row>
    <row r="8" spans="1:7" ht="15.95" customHeight="1" x14ac:dyDescent="0.25">
      <c r="A8" s="371" t="s">
        <v>488</v>
      </c>
      <c r="B8" s="368">
        <v>1000</v>
      </c>
      <c r="C8" s="369" t="s">
        <v>485</v>
      </c>
      <c r="D8" s="368"/>
      <c r="E8" s="368">
        <v>1000</v>
      </c>
      <c r="F8" s="21"/>
      <c r="G8" s="37">
        <f t="shared" si="0"/>
        <v>1000</v>
      </c>
    </row>
    <row r="9" spans="1:7" ht="15.95" customHeight="1" x14ac:dyDescent="0.2">
      <c r="A9" s="372" t="s">
        <v>489</v>
      </c>
      <c r="B9" s="368">
        <v>10000</v>
      </c>
      <c r="C9" s="369" t="s">
        <v>490</v>
      </c>
      <c r="D9" s="368"/>
      <c r="E9" s="368">
        <v>10000</v>
      </c>
      <c r="F9" s="21"/>
      <c r="G9" s="37">
        <f t="shared" si="0"/>
        <v>10000</v>
      </c>
    </row>
    <row r="10" spans="1:7" ht="15.95" customHeight="1" x14ac:dyDescent="0.2">
      <c r="A10" s="373" t="s">
        <v>491</v>
      </c>
      <c r="B10" s="368">
        <v>12000</v>
      </c>
      <c r="C10" s="369" t="s">
        <v>485</v>
      </c>
      <c r="D10" s="368"/>
      <c r="E10" s="368">
        <v>12000</v>
      </c>
      <c r="F10" s="21">
        <v>-12000</v>
      </c>
      <c r="G10" s="37">
        <f t="shared" si="0"/>
        <v>0</v>
      </c>
    </row>
    <row r="11" spans="1:7" ht="15.95" customHeight="1" x14ac:dyDescent="0.2">
      <c r="A11" s="374" t="s">
        <v>492</v>
      </c>
      <c r="B11" s="368">
        <v>20000</v>
      </c>
      <c r="C11" s="369" t="s">
        <v>485</v>
      </c>
      <c r="D11" s="368"/>
      <c r="E11" s="368">
        <v>20000</v>
      </c>
      <c r="F11" s="21"/>
      <c r="G11" s="37">
        <f t="shared" si="0"/>
        <v>20000</v>
      </c>
    </row>
    <row r="12" spans="1:7" ht="15.95" customHeight="1" x14ac:dyDescent="0.2">
      <c r="A12" s="374" t="s">
        <v>493</v>
      </c>
      <c r="B12" s="368">
        <v>1000</v>
      </c>
      <c r="C12" s="369" t="s">
        <v>485</v>
      </c>
      <c r="D12" s="368"/>
      <c r="E12" s="368">
        <v>1000</v>
      </c>
      <c r="F12" s="21"/>
      <c r="G12" s="37">
        <f t="shared" si="0"/>
        <v>1000</v>
      </c>
    </row>
    <row r="13" spans="1:7" ht="15.95" customHeight="1" x14ac:dyDescent="0.2">
      <c r="A13" s="374" t="s">
        <v>494</v>
      </c>
      <c r="B13" s="368">
        <v>470</v>
      </c>
      <c r="C13" s="369" t="s">
        <v>485</v>
      </c>
      <c r="D13" s="368"/>
      <c r="E13" s="368">
        <v>470</v>
      </c>
      <c r="F13" s="21"/>
      <c r="G13" s="37">
        <f t="shared" si="0"/>
        <v>470</v>
      </c>
    </row>
    <row r="14" spans="1:7" ht="30" x14ac:dyDescent="0.2">
      <c r="A14" s="374" t="s">
        <v>495</v>
      </c>
      <c r="B14" s="368">
        <v>1288</v>
      </c>
      <c r="C14" s="369" t="s">
        <v>485</v>
      </c>
      <c r="D14" s="368"/>
      <c r="E14" s="368">
        <v>1288</v>
      </c>
      <c r="F14" s="21"/>
      <c r="G14" s="37">
        <f t="shared" si="0"/>
        <v>1288</v>
      </c>
    </row>
    <row r="15" spans="1:7" ht="30" x14ac:dyDescent="0.2">
      <c r="A15" s="374" t="s">
        <v>496</v>
      </c>
      <c r="B15" s="368">
        <v>1185</v>
      </c>
      <c r="C15" s="369" t="s">
        <v>485</v>
      </c>
      <c r="D15" s="368"/>
      <c r="E15" s="368">
        <v>1185</v>
      </c>
      <c r="F15" s="21"/>
      <c r="G15" s="37">
        <f t="shared" si="0"/>
        <v>1185</v>
      </c>
    </row>
    <row r="16" spans="1:7" ht="30" x14ac:dyDescent="0.2">
      <c r="A16" s="374" t="s">
        <v>497</v>
      </c>
      <c r="B16" s="368">
        <v>660</v>
      </c>
      <c r="C16" s="369" t="s">
        <v>485</v>
      </c>
      <c r="D16" s="368"/>
      <c r="E16" s="368">
        <v>660</v>
      </c>
      <c r="F16" s="21"/>
      <c r="G16" s="37">
        <f t="shared" si="0"/>
        <v>660</v>
      </c>
    </row>
    <row r="17" spans="1:7" ht="15.95" customHeight="1" x14ac:dyDescent="0.2">
      <c r="A17" s="374" t="s">
        <v>498</v>
      </c>
      <c r="B17" s="368">
        <v>1000</v>
      </c>
      <c r="C17" s="369" t="s">
        <v>485</v>
      </c>
      <c r="D17" s="368"/>
      <c r="E17" s="368">
        <v>1000</v>
      </c>
      <c r="F17" s="21"/>
      <c r="G17" s="37">
        <f t="shared" si="0"/>
        <v>1000</v>
      </c>
    </row>
    <row r="18" spans="1:7" ht="26.25" customHeight="1" x14ac:dyDescent="0.2">
      <c r="A18" s="375" t="s">
        <v>499</v>
      </c>
      <c r="B18" s="368">
        <v>381</v>
      </c>
      <c r="C18" s="369" t="s">
        <v>485</v>
      </c>
      <c r="D18" s="368"/>
      <c r="E18" s="368">
        <v>381</v>
      </c>
      <c r="F18" s="21"/>
      <c r="G18" s="37">
        <f t="shared" si="0"/>
        <v>381</v>
      </c>
    </row>
    <row r="19" spans="1:7" ht="30.75" customHeight="1" x14ac:dyDescent="0.2">
      <c r="A19" s="376" t="s">
        <v>500</v>
      </c>
      <c r="B19" s="368">
        <v>635</v>
      </c>
      <c r="C19" s="369" t="s">
        <v>485</v>
      </c>
      <c r="D19" s="368"/>
      <c r="E19" s="368">
        <v>635</v>
      </c>
      <c r="F19" s="21"/>
      <c r="G19" s="37">
        <f t="shared" si="0"/>
        <v>635</v>
      </c>
    </row>
    <row r="20" spans="1:7" ht="36" customHeight="1" x14ac:dyDescent="0.2">
      <c r="A20" s="376" t="s">
        <v>501</v>
      </c>
      <c r="B20" s="368">
        <v>508</v>
      </c>
      <c r="C20" s="369" t="s">
        <v>485</v>
      </c>
      <c r="D20" s="368"/>
      <c r="E20" s="368">
        <v>508</v>
      </c>
      <c r="F20" s="21"/>
      <c r="G20" s="37">
        <f t="shared" si="0"/>
        <v>508</v>
      </c>
    </row>
    <row r="21" spans="1:7" ht="29.25" customHeight="1" x14ac:dyDescent="0.2">
      <c r="A21" s="380" t="s">
        <v>502</v>
      </c>
      <c r="B21" s="378">
        <v>1000</v>
      </c>
      <c r="C21" s="226"/>
      <c r="D21" s="21"/>
      <c r="E21" s="21"/>
      <c r="F21" s="21">
        <v>1000</v>
      </c>
      <c r="G21" s="37">
        <f t="shared" si="0"/>
        <v>1000</v>
      </c>
    </row>
    <row r="22" spans="1:7" ht="15.95" customHeight="1" x14ac:dyDescent="0.15">
      <c r="A22" s="381" t="s">
        <v>522</v>
      </c>
      <c r="B22" s="379">
        <v>1000</v>
      </c>
      <c r="C22" s="227"/>
      <c r="D22" s="22"/>
      <c r="E22" s="22"/>
      <c r="F22" s="22">
        <v>1000</v>
      </c>
      <c r="G22" s="37">
        <f t="shared" si="0"/>
        <v>1000</v>
      </c>
    </row>
    <row r="23" spans="1:7" ht="20.25" customHeight="1" x14ac:dyDescent="0.15">
      <c r="A23" s="377" t="s">
        <v>503</v>
      </c>
      <c r="B23" s="22">
        <v>714</v>
      </c>
      <c r="C23" s="227"/>
      <c r="D23" s="22"/>
      <c r="E23" s="22"/>
      <c r="F23" s="22">
        <v>714</v>
      </c>
      <c r="G23" s="37">
        <f t="shared" si="0"/>
        <v>714</v>
      </c>
    </row>
    <row r="24" spans="1:7" ht="15.95" customHeight="1" thickBot="1" x14ac:dyDescent="0.25">
      <c r="A24" s="38"/>
      <c r="B24" s="22"/>
      <c r="C24" s="227"/>
      <c r="D24" s="22"/>
      <c r="E24" s="22"/>
      <c r="F24" s="22"/>
      <c r="G24" s="39">
        <f t="shared" si="0"/>
        <v>0</v>
      </c>
    </row>
    <row r="25" spans="1:7" s="42" customFormat="1" ht="18" customHeight="1" thickBot="1" x14ac:dyDescent="0.25">
      <c r="A25" s="74" t="s">
        <v>46</v>
      </c>
      <c r="B25" s="40">
        <f>SUM(B5:B24)</f>
        <v>59341</v>
      </c>
      <c r="C25" s="57"/>
      <c r="D25" s="40">
        <f>SUM(D5:D24)</f>
        <v>0</v>
      </c>
      <c r="E25" s="40">
        <f>SUM(E5:E24)</f>
        <v>56627</v>
      </c>
      <c r="F25" s="40">
        <f>SUM(F5:F24)</f>
        <v>-9286</v>
      </c>
      <c r="G25" s="41">
        <f>SUM(G5:G24)</f>
        <v>47341</v>
      </c>
    </row>
  </sheetData>
  <mergeCells count="1">
    <mergeCell ref="A1:G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80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7</vt:i4>
      </vt:variant>
    </vt:vector>
  </HeadingPairs>
  <TitlesOfParts>
    <vt:vector size="22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</vt:lpstr>
      <vt:lpstr>4.sz.mell.</vt:lpstr>
      <vt:lpstr>5.1. sz. mell</vt:lpstr>
      <vt:lpstr>5.2. sz. mell</vt:lpstr>
      <vt:lpstr>5.3. sz. mell</vt:lpstr>
      <vt:lpstr>Munka1</vt:lpstr>
      <vt:lpstr>Munka2</vt:lpstr>
      <vt:lpstr>'5.1. sz. mell'!Nyomtatási_cím</vt:lpstr>
      <vt:lpstr>'5.2. sz. mell'!Nyomtatási_cím</vt:lpstr>
      <vt:lpstr>'5.3.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Pénzügy2</cp:lastModifiedBy>
  <cp:lastPrinted>2017-06-13T09:05:01Z</cp:lastPrinted>
  <dcterms:created xsi:type="dcterms:W3CDTF">1999-10-30T10:30:45Z</dcterms:created>
  <dcterms:modified xsi:type="dcterms:W3CDTF">2017-06-13T09:07:20Z</dcterms:modified>
</cp:coreProperties>
</file>