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Testulet\előterjesztések\2017\2017.09.27\KÉ!202.sz.et. 2017.évi költs. rendelet IV.sz. módosítása (jegyző, M.Zoli)\"/>
    </mc:Choice>
  </mc:AlternateContent>
  <bookViews>
    <workbookView xWindow="0" yWindow="0" windowWidth="28800" windowHeight="12210" tabRatio="727" activeTab="6"/>
  </bookViews>
  <sheets>
    <sheet name="ÖSSZEFÜGGÉSEK" sheetId="75" r:id="rId1"/>
    <sheet name="1.1.sz.mell." sheetId="1" r:id="rId2"/>
    <sheet name="1.2.sz.mell." sheetId="129" r:id="rId3"/>
    <sheet name="1.3.sz.mell." sheetId="130" r:id="rId4"/>
    <sheet name="1.4.sz.mell." sheetId="131" r:id="rId5"/>
    <sheet name="2.1.sz.mell  " sheetId="73" r:id="rId6"/>
    <sheet name="2.2.sz.mell  " sheetId="61" r:id="rId7"/>
    <sheet name="ELLENŐRZÉS-1.sz.2.a.sz.2.b.sz." sheetId="76" r:id="rId8"/>
    <sheet name="3.sz.mell." sheetId="63" r:id="rId9"/>
    <sheet name="4.sz.mell." sheetId="64" r:id="rId10"/>
    <sheet name="5.1. sz. mell" sheetId="3" r:id="rId11"/>
    <sheet name="5.2. sz. mell" sheetId="79" r:id="rId12"/>
    <sheet name="5.3. sz. mell" sheetId="105" r:id="rId13"/>
    <sheet name="Munka1" sheetId="94" r:id="rId14"/>
    <sheet name="Munka2" sheetId="142" r:id="rId15"/>
  </sheets>
  <definedNames>
    <definedName name="_xlnm.Print_Titles" localSheetId="10">'5.1. sz. mell'!$1:$6</definedName>
    <definedName name="_xlnm.Print_Titles" localSheetId="11">'5.2. sz. mell'!$1:$6</definedName>
    <definedName name="_xlnm.Print_Titles" localSheetId="12">'5.3. sz. mell'!$1:$6</definedName>
    <definedName name="_xlnm.Print_Area" localSheetId="1">'1.1.sz.mell.'!$A$1:$F$161</definedName>
    <definedName name="_xlnm.Print_Area" localSheetId="2">'1.2.sz.mell.'!$A$1:$F$161</definedName>
    <definedName name="_xlnm.Print_Area" localSheetId="3">'1.3.sz.mell.'!$A$1:$F$161</definedName>
    <definedName name="_xlnm.Print_Area" localSheetId="4">'1.4.sz.mell.'!$A$1:$F$161</definedName>
  </definedNames>
  <calcPr calcId="162913"/>
  <fileRecoveryPr autoRecover="0"/>
</workbook>
</file>

<file path=xl/calcChain.xml><?xml version="1.0" encoding="utf-8"?>
<calcChain xmlns="http://schemas.openxmlformats.org/spreadsheetml/2006/main">
  <c r="E31" i="73" l="1"/>
  <c r="F95" i="3" l="1"/>
  <c r="F96" i="3"/>
  <c r="F97" i="3"/>
  <c r="G3" i="64" l="1"/>
  <c r="G3" i="63"/>
  <c r="J4" i="61"/>
  <c r="J4" i="73"/>
  <c r="H26" i="63" l="1"/>
  <c r="H27" i="63"/>
  <c r="H28" i="63"/>
  <c r="F111" i="3" l="1"/>
  <c r="F58" i="3" l="1"/>
  <c r="F51" i="3"/>
  <c r="F27" i="3"/>
  <c r="F117" i="3" l="1"/>
  <c r="F115" i="3"/>
  <c r="F94" i="3"/>
  <c r="D140" i="3" l="1"/>
  <c r="F140" i="3" s="1"/>
  <c r="E140" i="3"/>
  <c r="F100" i="129" l="1"/>
  <c r="I30" i="61"/>
  <c r="J30" i="61"/>
  <c r="K20" i="61"/>
  <c r="K21" i="61"/>
  <c r="K22" i="61"/>
  <c r="K23" i="61"/>
  <c r="K24" i="61"/>
  <c r="K25" i="61"/>
  <c r="K26" i="61"/>
  <c r="K27" i="61"/>
  <c r="K28" i="61"/>
  <c r="K19" i="61"/>
  <c r="I17" i="61"/>
  <c r="J17" i="61"/>
  <c r="J31" i="61" s="1"/>
  <c r="K9" i="61"/>
  <c r="K10" i="61"/>
  <c r="K11" i="61"/>
  <c r="K12" i="61"/>
  <c r="K8" i="61"/>
  <c r="K6" i="61"/>
  <c r="F8" i="61"/>
  <c r="F9" i="61"/>
  <c r="F10" i="61"/>
  <c r="F11" i="61"/>
  <c r="F12" i="61"/>
  <c r="F13" i="61"/>
  <c r="D17" i="61"/>
  <c r="I32" i="61" s="1"/>
  <c r="E17" i="61"/>
  <c r="F7" i="61"/>
  <c r="F6" i="61"/>
  <c r="K4" i="61"/>
  <c r="I29" i="73"/>
  <c r="J29" i="73"/>
  <c r="I18" i="73"/>
  <c r="I30" i="73" s="1"/>
  <c r="J18" i="73"/>
  <c r="J30" i="73" s="1"/>
  <c r="K8" i="73"/>
  <c r="K9" i="73"/>
  <c r="K10" i="73"/>
  <c r="K11" i="73"/>
  <c r="K12" i="73"/>
  <c r="K13" i="73"/>
  <c r="K7" i="73"/>
  <c r="K6" i="73"/>
  <c r="K4" i="73"/>
  <c r="F20" i="73"/>
  <c r="D19" i="73"/>
  <c r="D29" i="73" s="1"/>
  <c r="E19" i="73"/>
  <c r="D18" i="73"/>
  <c r="E18" i="73"/>
  <c r="F8" i="73"/>
  <c r="F9" i="73"/>
  <c r="F10" i="73"/>
  <c r="F11" i="73"/>
  <c r="F12" i="73"/>
  <c r="F13" i="73"/>
  <c r="F7" i="73"/>
  <c r="F6" i="73"/>
  <c r="D13" i="130"/>
  <c r="E13" i="130"/>
  <c r="D20" i="130"/>
  <c r="E20" i="130"/>
  <c r="D27" i="130"/>
  <c r="D35" i="130"/>
  <c r="E35" i="130"/>
  <c r="D58" i="130"/>
  <c r="E58" i="130"/>
  <c r="D73" i="130"/>
  <c r="D87" i="130" s="1"/>
  <c r="E73" i="130"/>
  <c r="D95" i="130"/>
  <c r="E95" i="130"/>
  <c r="D95" i="131"/>
  <c r="D130" i="131" s="1"/>
  <c r="D156" i="131" s="1"/>
  <c r="E95" i="131"/>
  <c r="F98" i="131"/>
  <c r="F99" i="131"/>
  <c r="F100" i="131"/>
  <c r="F101" i="131"/>
  <c r="F102" i="131"/>
  <c r="F103" i="131"/>
  <c r="F104" i="131"/>
  <c r="F105" i="131"/>
  <c r="F106" i="131"/>
  <c r="F107" i="131"/>
  <c r="F108" i="131"/>
  <c r="F109" i="131"/>
  <c r="F110" i="131"/>
  <c r="F111" i="131"/>
  <c r="F112" i="131"/>
  <c r="F113" i="131"/>
  <c r="F114" i="131"/>
  <c r="F115" i="131"/>
  <c r="F97" i="131"/>
  <c r="F96" i="131"/>
  <c r="D47" i="131"/>
  <c r="E47" i="131"/>
  <c r="F50" i="131"/>
  <c r="F51" i="131"/>
  <c r="F52" i="131"/>
  <c r="F49" i="131"/>
  <c r="F15" i="131"/>
  <c r="F16" i="131"/>
  <c r="F17" i="131"/>
  <c r="F18" i="131"/>
  <c r="F19" i="131"/>
  <c r="F14" i="131"/>
  <c r="D13" i="131"/>
  <c r="E13" i="131"/>
  <c r="F93" i="131"/>
  <c r="F4" i="131"/>
  <c r="F129" i="130"/>
  <c r="F121" i="130"/>
  <c r="D116" i="130"/>
  <c r="E116" i="130"/>
  <c r="F98" i="130"/>
  <c r="F99" i="130"/>
  <c r="F100" i="130"/>
  <c r="F101" i="130"/>
  <c r="F102" i="130"/>
  <c r="F103" i="130"/>
  <c r="F104" i="130"/>
  <c r="F105" i="130"/>
  <c r="F106" i="130"/>
  <c r="F107" i="130"/>
  <c r="F108" i="130"/>
  <c r="F109" i="130"/>
  <c r="F110" i="130"/>
  <c r="F111" i="130"/>
  <c r="F112" i="130"/>
  <c r="F114" i="130"/>
  <c r="F115" i="130"/>
  <c r="F97" i="130"/>
  <c r="F96" i="130"/>
  <c r="F74" i="130"/>
  <c r="F60" i="130"/>
  <c r="F61" i="130"/>
  <c r="F62" i="130"/>
  <c r="F59" i="130"/>
  <c r="F37" i="130"/>
  <c r="F38" i="130"/>
  <c r="F39" i="130"/>
  <c r="F40" i="130"/>
  <c r="F41" i="130"/>
  <c r="F42" i="130"/>
  <c r="F43" i="130"/>
  <c r="F44" i="130"/>
  <c r="F45" i="130"/>
  <c r="F46" i="130"/>
  <c r="F36" i="130"/>
  <c r="F35" i="130" s="1"/>
  <c r="F29" i="130"/>
  <c r="F30" i="130"/>
  <c r="F31" i="130"/>
  <c r="F32" i="130"/>
  <c r="F33" i="130"/>
  <c r="F34" i="130"/>
  <c r="F22" i="130"/>
  <c r="F23" i="130"/>
  <c r="F24" i="130"/>
  <c r="F25" i="130"/>
  <c r="F21" i="130"/>
  <c r="F15" i="130"/>
  <c r="F16" i="130"/>
  <c r="F17" i="130"/>
  <c r="F18" i="130"/>
  <c r="F19" i="130"/>
  <c r="F14" i="130"/>
  <c r="F93" i="130"/>
  <c r="D131" i="129"/>
  <c r="E131" i="129"/>
  <c r="D142" i="129"/>
  <c r="E142" i="129"/>
  <c r="F134" i="129"/>
  <c r="F133" i="129"/>
  <c r="F132" i="129"/>
  <c r="D116" i="129"/>
  <c r="E116" i="129"/>
  <c r="F118" i="129"/>
  <c r="F119" i="129"/>
  <c r="F120" i="129"/>
  <c r="F121" i="129"/>
  <c r="F122" i="129"/>
  <c r="F123" i="129"/>
  <c r="F124" i="129"/>
  <c r="F125" i="129"/>
  <c r="F126" i="129"/>
  <c r="F127" i="129"/>
  <c r="F128" i="129"/>
  <c r="F129" i="129"/>
  <c r="F117" i="129"/>
  <c r="F98" i="129"/>
  <c r="F99" i="129"/>
  <c r="F101" i="129"/>
  <c r="F102" i="129"/>
  <c r="F103" i="129"/>
  <c r="F104" i="129"/>
  <c r="F105" i="129"/>
  <c r="F106" i="129"/>
  <c r="F107" i="129"/>
  <c r="F108" i="129"/>
  <c r="F109" i="129"/>
  <c r="F110" i="129"/>
  <c r="F111" i="129"/>
  <c r="F112" i="129"/>
  <c r="F114" i="129"/>
  <c r="F115" i="129"/>
  <c r="F97" i="129"/>
  <c r="F96" i="129"/>
  <c r="D95" i="129"/>
  <c r="D130" i="129" s="1"/>
  <c r="E95" i="129"/>
  <c r="F93" i="129"/>
  <c r="D6" i="129"/>
  <c r="E6" i="129"/>
  <c r="D13" i="129"/>
  <c r="E13" i="129"/>
  <c r="D20" i="129"/>
  <c r="E20" i="129"/>
  <c r="D27" i="129"/>
  <c r="D35" i="129"/>
  <c r="E35" i="129"/>
  <c r="D47" i="129"/>
  <c r="E47" i="129"/>
  <c r="D53" i="129"/>
  <c r="E53" i="129"/>
  <c r="D58" i="129"/>
  <c r="E58" i="129"/>
  <c r="F62" i="129"/>
  <c r="F61" i="129"/>
  <c r="F60" i="129"/>
  <c r="F59" i="129"/>
  <c r="F58" i="129" s="1"/>
  <c r="F56" i="129"/>
  <c r="F57" i="129"/>
  <c r="F55" i="129"/>
  <c r="F54" i="129"/>
  <c r="F50" i="129"/>
  <c r="F51" i="129"/>
  <c r="F52" i="129"/>
  <c r="F49" i="129"/>
  <c r="F48" i="129"/>
  <c r="F38" i="129"/>
  <c r="F39" i="129"/>
  <c r="F40" i="129"/>
  <c r="F41" i="129"/>
  <c r="F42" i="129"/>
  <c r="F43" i="129"/>
  <c r="F44" i="129"/>
  <c r="F45" i="129"/>
  <c r="F46" i="129"/>
  <c r="F37" i="129"/>
  <c r="F36" i="129"/>
  <c r="F35" i="129" s="1"/>
  <c r="F30" i="129"/>
  <c r="F31" i="129"/>
  <c r="F32" i="129"/>
  <c r="F33" i="129"/>
  <c r="F34" i="129"/>
  <c r="F29" i="129"/>
  <c r="F23" i="129"/>
  <c r="F24" i="129"/>
  <c r="F25" i="129"/>
  <c r="F26" i="129"/>
  <c r="F22" i="129"/>
  <c r="F21" i="129"/>
  <c r="F20" i="129" s="1"/>
  <c r="F16" i="129"/>
  <c r="F17" i="129"/>
  <c r="F18" i="129"/>
  <c r="F19" i="129"/>
  <c r="F15" i="129"/>
  <c r="F14" i="129"/>
  <c r="F9" i="129"/>
  <c r="F10" i="129"/>
  <c r="F11" i="129"/>
  <c r="F12" i="129"/>
  <c r="F8" i="129"/>
  <c r="F7" i="129"/>
  <c r="H25" i="63"/>
  <c r="F150" i="1"/>
  <c r="F151" i="1"/>
  <c r="F152" i="1"/>
  <c r="F149" i="1"/>
  <c r="F148" i="1"/>
  <c r="F145" i="1"/>
  <c r="F146" i="1"/>
  <c r="F144" i="1"/>
  <c r="F143" i="1"/>
  <c r="F138" i="1"/>
  <c r="F139" i="1"/>
  <c r="F140" i="1"/>
  <c r="F141" i="1"/>
  <c r="F137" i="1"/>
  <c r="F136" i="1"/>
  <c r="F134" i="1"/>
  <c r="F133" i="1"/>
  <c r="F132" i="1"/>
  <c r="F119" i="1"/>
  <c r="F120" i="1"/>
  <c r="F121" i="1"/>
  <c r="F122" i="1"/>
  <c r="F123" i="1"/>
  <c r="F124" i="1"/>
  <c r="F125" i="1"/>
  <c r="F126" i="1"/>
  <c r="F127" i="1"/>
  <c r="F128" i="1"/>
  <c r="F129" i="1"/>
  <c r="F118" i="1"/>
  <c r="F117" i="1"/>
  <c r="F116" i="1" s="1"/>
  <c r="E116" i="1"/>
  <c r="F115" i="1"/>
  <c r="F114" i="1"/>
  <c r="F102" i="1"/>
  <c r="F103" i="1"/>
  <c r="F104" i="1"/>
  <c r="F105" i="1"/>
  <c r="F106" i="1"/>
  <c r="F107" i="1"/>
  <c r="F108" i="1"/>
  <c r="F109" i="1"/>
  <c r="F110" i="1"/>
  <c r="F111" i="1"/>
  <c r="F112" i="1"/>
  <c r="F101" i="1"/>
  <c r="D100" i="1"/>
  <c r="E100" i="1"/>
  <c r="F98" i="1"/>
  <c r="F99" i="1"/>
  <c r="F97" i="1"/>
  <c r="F96" i="1"/>
  <c r="D116" i="1"/>
  <c r="D131" i="1"/>
  <c r="E131" i="1"/>
  <c r="D142" i="1"/>
  <c r="E142" i="1"/>
  <c r="D113" i="1"/>
  <c r="E113" i="1"/>
  <c r="F83" i="1"/>
  <c r="F84" i="1"/>
  <c r="F82" i="1"/>
  <c r="F81" i="1"/>
  <c r="F79" i="1"/>
  <c r="F78" i="1"/>
  <c r="F77" i="1"/>
  <c r="F75" i="1"/>
  <c r="F74" i="1"/>
  <c r="F71" i="1"/>
  <c r="F72" i="1"/>
  <c r="F70" i="1"/>
  <c r="F69" i="1"/>
  <c r="F67" i="1"/>
  <c r="F66" i="1"/>
  <c r="F65" i="1"/>
  <c r="F61" i="1"/>
  <c r="F62" i="1"/>
  <c r="F60" i="1"/>
  <c r="F59" i="1"/>
  <c r="F56" i="1"/>
  <c r="F57" i="1"/>
  <c r="F55" i="1"/>
  <c r="F50" i="1"/>
  <c r="F51" i="1"/>
  <c r="F52" i="1"/>
  <c r="F54" i="1"/>
  <c r="F49" i="1"/>
  <c r="F48" i="1"/>
  <c r="F38" i="1"/>
  <c r="F39" i="1"/>
  <c r="F40" i="1"/>
  <c r="F41" i="1"/>
  <c r="F42" i="1"/>
  <c r="F43" i="1"/>
  <c r="F44" i="1"/>
  <c r="F45" i="1"/>
  <c r="F46" i="1"/>
  <c r="F37" i="1"/>
  <c r="F36" i="1"/>
  <c r="F30" i="1"/>
  <c r="F31" i="1"/>
  <c r="F32" i="1"/>
  <c r="F33" i="1"/>
  <c r="F34" i="1"/>
  <c r="F29" i="1"/>
  <c r="F28" i="1"/>
  <c r="F23" i="1"/>
  <c r="F24" i="1"/>
  <c r="F25" i="1"/>
  <c r="F26" i="1"/>
  <c r="F22" i="1"/>
  <c r="F21" i="1"/>
  <c r="F16" i="1"/>
  <c r="F17" i="1"/>
  <c r="F18" i="1"/>
  <c r="F19" i="1"/>
  <c r="F15" i="1"/>
  <c r="F14" i="1"/>
  <c r="F9" i="1"/>
  <c r="F10" i="1"/>
  <c r="F11" i="1"/>
  <c r="F12" i="1"/>
  <c r="F8" i="1"/>
  <c r="F7" i="1"/>
  <c r="D6" i="1"/>
  <c r="E6" i="1"/>
  <c r="D13" i="1"/>
  <c r="E13" i="1"/>
  <c r="D20" i="1"/>
  <c r="E20" i="1"/>
  <c r="D27" i="1"/>
  <c r="E27" i="1"/>
  <c r="D35" i="1"/>
  <c r="E35" i="1"/>
  <c r="D47" i="1"/>
  <c r="E47" i="1"/>
  <c r="C53" i="1"/>
  <c r="D53" i="1"/>
  <c r="E53" i="1"/>
  <c r="D58" i="1"/>
  <c r="E58" i="1"/>
  <c r="D73" i="1"/>
  <c r="D87" i="1" s="1"/>
  <c r="E73" i="1"/>
  <c r="F29" i="63"/>
  <c r="G29" i="63"/>
  <c r="H6" i="63"/>
  <c r="H7" i="63"/>
  <c r="H8" i="63"/>
  <c r="H10" i="63"/>
  <c r="H11" i="63"/>
  <c r="H12" i="63"/>
  <c r="H13" i="63"/>
  <c r="H14" i="63"/>
  <c r="H15" i="63"/>
  <c r="H16" i="63"/>
  <c r="H17" i="63"/>
  <c r="H18" i="63"/>
  <c r="H19" i="63"/>
  <c r="H20" i="63"/>
  <c r="H21" i="63"/>
  <c r="H22" i="63"/>
  <c r="H23" i="63"/>
  <c r="H24" i="63"/>
  <c r="H5" i="63"/>
  <c r="E28" i="64"/>
  <c r="F28" i="64"/>
  <c r="H7" i="64"/>
  <c r="H8" i="64"/>
  <c r="H9" i="64"/>
  <c r="H10" i="64"/>
  <c r="H11" i="64"/>
  <c r="H12" i="64"/>
  <c r="H13" i="64"/>
  <c r="H14" i="64"/>
  <c r="H15" i="64"/>
  <c r="H16" i="64"/>
  <c r="H17" i="64"/>
  <c r="H18" i="64"/>
  <c r="H19" i="64"/>
  <c r="H20" i="64"/>
  <c r="H21" i="64"/>
  <c r="H22" i="64"/>
  <c r="H23" i="64"/>
  <c r="H24" i="64"/>
  <c r="H25" i="64"/>
  <c r="H27" i="64"/>
  <c r="H6" i="64"/>
  <c r="H5" i="64"/>
  <c r="F5" i="105"/>
  <c r="F5" i="79"/>
  <c r="D51" i="105"/>
  <c r="E51" i="105"/>
  <c r="F52" i="105"/>
  <c r="F47" i="105"/>
  <c r="F48" i="105"/>
  <c r="F49" i="105"/>
  <c r="F46" i="105"/>
  <c r="D45" i="105"/>
  <c r="E45" i="105"/>
  <c r="F40" i="105"/>
  <c r="F38" i="105"/>
  <c r="D37" i="105"/>
  <c r="E37" i="105"/>
  <c r="D8" i="105"/>
  <c r="D36" i="105" s="1"/>
  <c r="D41" i="105" s="1"/>
  <c r="E8" i="105"/>
  <c r="F11" i="105"/>
  <c r="F12" i="105"/>
  <c r="F13" i="105"/>
  <c r="F14" i="105"/>
  <c r="F15" i="105"/>
  <c r="F16" i="105"/>
  <c r="F17" i="105"/>
  <c r="F18" i="105"/>
  <c r="F19" i="105"/>
  <c r="F10" i="105"/>
  <c r="F9" i="105"/>
  <c r="F8" i="105" s="1"/>
  <c r="F23" i="79"/>
  <c r="F11" i="79"/>
  <c r="F12" i="79"/>
  <c r="F13" i="79"/>
  <c r="F14" i="79"/>
  <c r="F15" i="79"/>
  <c r="F16" i="79"/>
  <c r="F17" i="79"/>
  <c r="F18" i="79"/>
  <c r="F19" i="79"/>
  <c r="F10" i="79"/>
  <c r="F9" i="79"/>
  <c r="F49" i="79"/>
  <c r="F48" i="79"/>
  <c r="F47" i="79"/>
  <c r="D8" i="79"/>
  <c r="E8" i="79"/>
  <c r="D20" i="79"/>
  <c r="E20" i="79"/>
  <c r="F41" i="79"/>
  <c r="F39" i="79"/>
  <c r="D38" i="79"/>
  <c r="E38" i="79"/>
  <c r="D46" i="79"/>
  <c r="D58" i="79" s="1"/>
  <c r="E46" i="79"/>
  <c r="D52" i="79"/>
  <c r="E52" i="79"/>
  <c r="D129" i="3"/>
  <c r="D154" i="3" s="1"/>
  <c r="E129" i="3"/>
  <c r="D37" i="3"/>
  <c r="E37" i="3"/>
  <c r="D75" i="3"/>
  <c r="D89" i="3" s="1"/>
  <c r="E75" i="3"/>
  <c r="D8" i="3"/>
  <c r="E8" i="3"/>
  <c r="F8" i="3" s="1"/>
  <c r="D15" i="3"/>
  <c r="E15" i="3"/>
  <c r="D22" i="3"/>
  <c r="E22" i="3"/>
  <c r="D29" i="3"/>
  <c r="E29" i="3"/>
  <c r="D49" i="3"/>
  <c r="E49" i="3"/>
  <c r="D55" i="3"/>
  <c r="E55" i="3"/>
  <c r="D60" i="3"/>
  <c r="E60" i="3"/>
  <c r="F49" i="3" l="1"/>
  <c r="F22" i="3"/>
  <c r="F13" i="129"/>
  <c r="D63" i="131"/>
  <c r="D88" i="131" s="1"/>
  <c r="E58" i="79"/>
  <c r="F47" i="129"/>
  <c r="F53" i="129"/>
  <c r="F116" i="129"/>
  <c r="F131" i="129"/>
  <c r="F58" i="130"/>
  <c r="F95" i="131"/>
  <c r="I31" i="73"/>
  <c r="F13" i="130"/>
  <c r="D32" i="61"/>
  <c r="F8" i="79"/>
  <c r="F27" i="1"/>
  <c r="F20" i="130"/>
  <c r="I31" i="61"/>
  <c r="F55" i="3"/>
  <c r="F15" i="3"/>
  <c r="D57" i="105"/>
  <c r="D155" i="1"/>
  <c r="D155" i="129"/>
  <c r="D161" i="129" s="1"/>
  <c r="D31" i="61"/>
  <c r="E130" i="130"/>
  <c r="F6" i="129"/>
  <c r="E65" i="3"/>
  <c r="F95" i="130"/>
  <c r="E130" i="129"/>
  <c r="J32" i="61"/>
  <c r="J31" i="73"/>
  <c r="D30" i="73"/>
  <c r="I32" i="73" s="1"/>
  <c r="D63" i="130"/>
  <c r="D88" i="130" s="1"/>
  <c r="D161" i="130"/>
  <c r="D130" i="130"/>
  <c r="D63" i="129"/>
  <c r="D88" i="129" s="1"/>
  <c r="H29" i="63"/>
  <c r="F142" i="1"/>
  <c r="F131" i="1"/>
  <c r="F100" i="1"/>
  <c r="D95" i="1"/>
  <c r="D130" i="1" s="1"/>
  <c r="D156" i="1" s="1"/>
  <c r="E95" i="1"/>
  <c r="E130" i="1" s="1"/>
  <c r="F35" i="1"/>
  <c r="E63" i="1"/>
  <c r="D63" i="1"/>
  <c r="D88" i="1" s="1"/>
  <c r="E57" i="105"/>
  <c r="F37" i="105"/>
  <c r="D37" i="79"/>
  <c r="D42" i="79" s="1"/>
  <c r="D65" i="3"/>
  <c r="D90" i="3" s="1"/>
  <c r="D119" i="3"/>
  <c r="D114" i="3" s="1"/>
  <c r="E119" i="3"/>
  <c r="E114" i="3" s="1"/>
  <c r="D111" i="3"/>
  <c r="D98" i="3"/>
  <c r="D93" i="3" s="1"/>
  <c r="D128" i="3" s="1"/>
  <c r="D155" i="3" s="1"/>
  <c r="D160" i="131" l="1"/>
  <c r="F114" i="3"/>
  <c r="D156" i="129"/>
  <c r="I33" i="61"/>
  <c r="D33" i="61"/>
  <c r="D160" i="129"/>
  <c r="F65" i="3"/>
  <c r="D156" i="130"/>
  <c r="D160" i="130"/>
  <c r="C19" i="73" l="1"/>
  <c r="C147" i="131"/>
  <c r="C142" i="131"/>
  <c r="C135" i="131"/>
  <c r="C131" i="131"/>
  <c r="C116" i="131"/>
  <c r="C95" i="131"/>
  <c r="C130" i="131" s="1"/>
  <c r="C80" i="131"/>
  <c r="C76" i="131"/>
  <c r="C73" i="131"/>
  <c r="C68" i="131"/>
  <c r="C64" i="131"/>
  <c r="C58" i="131"/>
  <c r="C53" i="131"/>
  <c r="C47" i="131"/>
  <c r="C35" i="131"/>
  <c r="C27" i="131"/>
  <c r="C20" i="131"/>
  <c r="C13" i="131"/>
  <c r="C6" i="131"/>
  <c r="C147" i="130"/>
  <c r="C142" i="130"/>
  <c r="C135" i="130"/>
  <c r="C131" i="130"/>
  <c r="C116" i="130"/>
  <c r="C95" i="130"/>
  <c r="C80" i="130"/>
  <c r="C76" i="130"/>
  <c r="C73" i="130"/>
  <c r="C68" i="130"/>
  <c r="C64" i="130"/>
  <c r="C58" i="130"/>
  <c r="C53" i="130"/>
  <c r="C47" i="130"/>
  <c r="C35" i="130"/>
  <c r="C27" i="130"/>
  <c r="C20" i="130"/>
  <c r="C13" i="130"/>
  <c r="C6" i="130"/>
  <c r="C147" i="129"/>
  <c r="C142" i="129"/>
  <c r="C135" i="129"/>
  <c r="C131" i="129"/>
  <c r="C116" i="129"/>
  <c r="C95" i="129"/>
  <c r="C80" i="129"/>
  <c r="C76" i="129"/>
  <c r="C73" i="129"/>
  <c r="C68" i="129"/>
  <c r="C64" i="129"/>
  <c r="C58" i="129"/>
  <c r="C53" i="129"/>
  <c r="C47" i="129"/>
  <c r="C35" i="129"/>
  <c r="C27" i="129"/>
  <c r="C20" i="129"/>
  <c r="C13" i="129"/>
  <c r="C6" i="129"/>
  <c r="C51" i="105"/>
  <c r="C45" i="105"/>
  <c r="F50" i="105"/>
  <c r="F45" i="105" s="1"/>
  <c r="F53" i="105"/>
  <c r="F54" i="105"/>
  <c r="F55" i="105"/>
  <c r="F56" i="105"/>
  <c r="C37" i="105"/>
  <c r="C30" i="105"/>
  <c r="C26" i="105"/>
  <c r="C20" i="105"/>
  <c r="C8" i="105"/>
  <c r="C52" i="79"/>
  <c r="C46" i="79"/>
  <c r="F50" i="79"/>
  <c r="F51" i="79"/>
  <c r="F53" i="79"/>
  <c r="F54" i="79"/>
  <c r="F55" i="79"/>
  <c r="F56" i="79"/>
  <c r="C38" i="79"/>
  <c r="C31" i="79"/>
  <c r="C26" i="79"/>
  <c r="C20" i="79"/>
  <c r="C8" i="79"/>
  <c r="F21" i="79"/>
  <c r="F20" i="79" s="1"/>
  <c r="F24" i="79"/>
  <c r="F27" i="79"/>
  <c r="F28" i="79"/>
  <c r="F29" i="79"/>
  <c r="F30" i="79"/>
  <c r="F32" i="79"/>
  <c r="F33" i="79"/>
  <c r="F34" i="79"/>
  <c r="F35" i="79"/>
  <c r="F36" i="79"/>
  <c r="F40" i="79"/>
  <c r="F38" i="79" s="1"/>
  <c r="F145" i="3"/>
  <c r="E146" i="3"/>
  <c r="F147" i="3"/>
  <c r="F148" i="3"/>
  <c r="F149" i="3"/>
  <c r="F150" i="3"/>
  <c r="F151" i="3"/>
  <c r="F152" i="3"/>
  <c r="F153" i="3"/>
  <c r="C140" i="3"/>
  <c r="C133" i="3"/>
  <c r="C129" i="3"/>
  <c r="C119" i="3"/>
  <c r="C114" i="3" s="1"/>
  <c r="C111" i="3"/>
  <c r="C98" i="3"/>
  <c r="C82" i="3"/>
  <c r="C78" i="3"/>
  <c r="C75" i="3"/>
  <c r="C70" i="3"/>
  <c r="C66" i="3"/>
  <c r="C60" i="3"/>
  <c r="C55" i="3"/>
  <c r="C49" i="3"/>
  <c r="C37" i="3"/>
  <c r="C29" i="3"/>
  <c r="C22" i="3"/>
  <c r="C15" i="3"/>
  <c r="C8" i="3"/>
  <c r="F144" i="3"/>
  <c r="F142" i="3"/>
  <c r="F141" i="3"/>
  <c r="F139" i="3"/>
  <c r="F138" i="3"/>
  <c r="F137" i="3"/>
  <c r="F136" i="3"/>
  <c r="F135" i="3"/>
  <c r="F134" i="3"/>
  <c r="E133" i="3"/>
  <c r="E154" i="3" s="1"/>
  <c r="F131" i="3"/>
  <c r="F130" i="3"/>
  <c r="F126" i="3"/>
  <c r="F125" i="3"/>
  <c r="F124" i="3"/>
  <c r="F123" i="3"/>
  <c r="F122" i="3"/>
  <c r="F121" i="3"/>
  <c r="F120" i="3"/>
  <c r="F118" i="3"/>
  <c r="F116" i="3"/>
  <c r="E111" i="3"/>
  <c r="F109" i="3"/>
  <c r="F108" i="3"/>
  <c r="F107" i="3"/>
  <c r="F106" i="3"/>
  <c r="F104" i="3"/>
  <c r="F103" i="3"/>
  <c r="F102" i="3"/>
  <c r="F101" i="3"/>
  <c r="F100" i="3"/>
  <c r="E98" i="3"/>
  <c r="F88" i="3"/>
  <c r="F87" i="3"/>
  <c r="F86" i="3"/>
  <c r="F85" i="3"/>
  <c r="F84" i="3"/>
  <c r="F83" i="3"/>
  <c r="E82" i="3"/>
  <c r="F81" i="3"/>
  <c r="F80" i="3"/>
  <c r="F79" i="3"/>
  <c r="E78" i="3"/>
  <c r="F77" i="3"/>
  <c r="F76" i="3"/>
  <c r="F75" i="3" s="1"/>
  <c r="F74" i="3"/>
  <c r="F73" i="3"/>
  <c r="F72" i="3"/>
  <c r="F71" i="3"/>
  <c r="E70" i="3"/>
  <c r="F69" i="3"/>
  <c r="F68" i="3"/>
  <c r="F67" i="3"/>
  <c r="E66" i="3"/>
  <c r="F64" i="3"/>
  <c r="F62" i="3"/>
  <c r="F61" i="3"/>
  <c r="F60" i="3" s="1"/>
  <c r="F59" i="3"/>
  <c r="F57" i="3"/>
  <c r="F56" i="3"/>
  <c r="F54" i="3"/>
  <c r="F53" i="3"/>
  <c r="F52" i="3"/>
  <c r="F50" i="3"/>
  <c r="F48" i="3"/>
  <c r="F47" i="3"/>
  <c r="F46" i="3"/>
  <c r="F45" i="3"/>
  <c r="F44" i="3"/>
  <c r="F43" i="3"/>
  <c r="F42" i="3"/>
  <c r="F41" i="3"/>
  <c r="F40" i="3"/>
  <c r="F39" i="3"/>
  <c r="F38" i="3"/>
  <c r="F36" i="3"/>
  <c r="F35" i="3"/>
  <c r="F34" i="3"/>
  <c r="F33" i="3"/>
  <c r="F32" i="3"/>
  <c r="F31" i="3"/>
  <c r="F30" i="3"/>
  <c r="F28" i="3"/>
  <c r="F26" i="3"/>
  <c r="F25" i="3"/>
  <c r="F24" i="3"/>
  <c r="F23" i="3"/>
  <c r="F21" i="3"/>
  <c r="F19" i="3"/>
  <c r="F18" i="3"/>
  <c r="F17" i="3"/>
  <c r="F16" i="3"/>
  <c r="F14" i="3"/>
  <c r="F13" i="3"/>
  <c r="F12" i="3"/>
  <c r="F11" i="3"/>
  <c r="F10" i="3"/>
  <c r="F9" i="3"/>
  <c r="C100" i="1"/>
  <c r="C95" i="1" s="1"/>
  <c r="C113" i="1"/>
  <c r="C121" i="1"/>
  <c r="C116" i="1" s="1"/>
  <c r="C131" i="1"/>
  <c r="C135" i="1"/>
  <c r="C142" i="1"/>
  <c r="C147" i="1"/>
  <c r="C6" i="1"/>
  <c r="C13" i="1"/>
  <c r="C20" i="1"/>
  <c r="C27" i="1"/>
  <c r="C35" i="1"/>
  <c r="C47" i="1"/>
  <c r="C58" i="1"/>
  <c r="C64" i="1"/>
  <c r="C68" i="1"/>
  <c r="C73" i="1"/>
  <c r="C76" i="1"/>
  <c r="C80" i="1"/>
  <c r="F52" i="79" l="1"/>
  <c r="C155" i="129"/>
  <c r="C63" i="130"/>
  <c r="C87" i="130"/>
  <c r="E89" i="3"/>
  <c r="E90" i="3" s="1"/>
  <c r="F119" i="3"/>
  <c r="C93" i="3"/>
  <c r="C130" i="130"/>
  <c r="C156" i="130" s="1"/>
  <c r="F31" i="79"/>
  <c r="F26" i="79"/>
  <c r="C36" i="105"/>
  <c r="C41" i="105" s="1"/>
  <c r="F51" i="105"/>
  <c r="F57" i="105" s="1"/>
  <c r="F29" i="3"/>
  <c r="F46" i="79"/>
  <c r="C130" i="129"/>
  <c r="C156" i="129" s="1"/>
  <c r="C130" i="1"/>
  <c r="F37" i="3"/>
  <c r="F129" i="3"/>
  <c r="F37" i="79"/>
  <c r="F42" i="79" s="1"/>
  <c r="C58" i="79"/>
  <c r="E93" i="3"/>
  <c r="F133" i="3"/>
  <c r="C89" i="3"/>
  <c r="C128" i="3"/>
  <c r="C154" i="3"/>
  <c r="C155" i="1"/>
  <c r="F146" i="3"/>
  <c r="C63" i="129"/>
  <c r="C87" i="1"/>
  <c r="C87" i="129"/>
  <c r="C155" i="131"/>
  <c r="C156" i="131" s="1"/>
  <c r="F66" i="3"/>
  <c r="C65" i="3"/>
  <c r="C37" i="79"/>
  <c r="C42" i="79" s="1"/>
  <c r="C57" i="105"/>
  <c r="C155" i="130"/>
  <c r="C63" i="131"/>
  <c r="C87" i="131"/>
  <c r="F70" i="3"/>
  <c r="F78" i="3"/>
  <c r="F82" i="3"/>
  <c r="C63" i="1"/>
  <c r="C88" i="1" s="1"/>
  <c r="C90" i="3" l="1"/>
  <c r="C88" i="130"/>
  <c r="C156" i="1"/>
  <c r="F58" i="79"/>
  <c r="C161" i="1"/>
  <c r="F154" i="3"/>
  <c r="F89" i="3"/>
  <c r="F90" i="3" s="1"/>
  <c r="E128" i="3"/>
  <c r="F93" i="3"/>
  <c r="C160" i="1"/>
  <c r="C155" i="3"/>
  <c r="C88" i="131"/>
  <c r="C88" i="129"/>
  <c r="E155" i="3" l="1"/>
  <c r="F128" i="3"/>
  <c r="F155" i="3" s="1"/>
  <c r="F2" i="129"/>
  <c r="F2" i="130" s="1"/>
  <c r="F91" i="1"/>
  <c r="F159" i="1" s="1"/>
  <c r="F25" i="105"/>
  <c r="F60" i="105"/>
  <c r="F59" i="105"/>
  <c r="F35" i="105"/>
  <c r="F34" i="105"/>
  <c r="F33" i="105"/>
  <c r="F32" i="105"/>
  <c r="F29" i="105"/>
  <c r="F28" i="105"/>
  <c r="F27" i="105"/>
  <c r="F24" i="105"/>
  <c r="F23" i="105"/>
  <c r="F22" i="105"/>
  <c r="F21" i="105"/>
  <c r="F61" i="79"/>
  <c r="F60" i="79"/>
  <c r="E29" i="63"/>
  <c r="F5" i="3"/>
  <c r="H3" i="64"/>
  <c r="E3" i="64"/>
  <c r="H3" i="63"/>
  <c r="E3" i="63"/>
  <c r="K18" i="61"/>
  <c r="K30" i="61" s="1"/>
  <c r="K16" i="61"/>
  <c r="K15" i="61"/>
  <c r="K14" i="61"/>
  <c r="K13" i="61"/>
  <c r="F29" i="61"/>
  <c r="F28" i="61"/>
  <c r="F27" i="61"/>
  <c r="F26" i="61"/>
  <c r="F25" i="61"/>
  <c r="F23" i="61"/>
  <c r="F22" i="61"/>
  <c r="F21" i="61"/>
  <c r="F20" i="61"/>
  <c r="F18" i="61" s="1"/>
  <c r="F19" i="61"/>
  <c r="F14" i="61"/>
  <c r="F15" i="61"/>
  <c r="F16" i="61"/>
  <c r="K27" i="73"/>
  <c r="K26" i="73"/>
  <c r="K25" i="73"/>
  <c r="K24" i="73"/>
  <c r="K23" i="73"/>
  <c r="K22" i="73"/>
  <c r="K21" i="73"/>
  <c r="K20" i="73"/>
  <c r="K19" i="73"/>
  <c r="K14" i="73"/>
  <c r="K15" i="73"/>
  <c r="K16" i="73"/>
  <c r="K17" i="73"/>
  <c r="F28" i="73"/>
  <c r="F27" i="73"/>
  <c r="F26" i="73"/>
  <c r="F24" i="73" s="1"/>
  <c r="F25" i="73"/>
  <c r="F21" i="73"/>
  <c r="F22" i="73"/>
  <c r="F23" i="73"/>
  <c r="F14" i="73"/>
  <c r="F15" i="73"/>
  <c r="F16" i="73"/>
  <c r="F154" i="131"/>
  <c r="F153" i="131"/>
  <c r="F152" i="131"/>
  <c r="F151" i="131"/>
  <c r="F150" i="131"/>
  <c r="F149" i="131"/>
  <c r="F148" i="131"/>
  <c r="F146" i="131"/>
  <c r="F145" i="131"/>
  <c r="F144" i="131"/>
  <c r="F143" i="131"/>
  <c r="F141" i="131"/>
  <c r="F140" i="131"/>
  <c r="F139" i="131"/>
  <c r="F138" i="131"/>
  <c r="F137" i="131"/>
  <c r="F136" i="131"/>
  <c r="F134" i="131"/>
  <c r="F133" i="131"/>
  <c r="F132" i="131"/>
  <c r="F129" i="131"/>
  <c r="F128" i="131"/>
  <c r="F127" i="131"/>
  <c r="F126" i="131"/>
  <c r="F125" i="131"/>
  <c r="F124" i="131"/>
  <c r="F123" i="131"/>
  <c r="F122" i="131"/>
  <c r="F121" i="131"/>
  <c r="F120" i="131"/>
  <c r="F119" i="131"/>
  <c r="F118" i="131"/>
  <c r="F117" i="131"/>
  <c r="F116" i="131" s="1"/>
  <c r="F130" i="131" s="1"/>
  <c r="F86" i="131"/>
  <c r="F85" i="131"/>
  <c r="F84" i="131"/>
  <c r="F83" i="131"/>
  <c r="F82" i="131"/>
  <c r="F81" i="131"/>
  <c r="F79" i="131"/>
  <c r="F78" i="131"/>
  <c r="F77" i="131"/>
  <c r="F75" i="131"/>
  <c r="F74" i="131"/>
  <c r="F72" i="131"/>
  <c r="F71" i="131"/>
  <c r="F70" i="131"/>
  <c r="F69" i="131"/>
  <c r="F67" i="131"/>
  <c r="F66" i="131"/>
  <c r="F65" i="131"/>
  <c r="F62" i="131"/>
  <c r="F61" i="131"/>
  <c r="F60" i="131"/>
  <c r="F59" i="131"/>
  <c r="F57" i="131"/>
  <c r="F56" i="131"/>
  <c r="F55" i="131"/>
  <c r="F54" i="131"/>
  <c r="F48" i="131"/>
  <c r="F47" i="131" s="1"/>
  <c r="F46" i="131"/>
  <c r="F45" i="131"/>
  <c r="F44" i="131"/>
  <c r="F43" i="131"/>
  <c r="F42" i="131"/>
  <c r="F41" i="131"/>
  <c r="F40" i="131"/>
  <c r="F39" i="131"/>
  <c r="F38" i="131"/>
  <c r="F37" i="131"/>
  <c r="F36" i="131"/>
  <c r="F34" i="131"/>
  <c r="F33" i="131"/>
  <c r="F32" i="131"/>
  <c r="F31" i="131"/>
  <c r="F30" i="131"/>
  <c r="F29" i="131"/>
  <c r="F26" i="131"/>
  <c r="F25" i="131"/>
  <c r="F24" i="131"/>
  <c r="F23" i="131"/>
  <c r="F22" i="131"/>
  <c r="F21" i="131"/>
  <c r="F13" i="131"/>
  <c r="F12" i="131"/>
  <c r="F11" i="131"/>
  <c r="F10" i="131"/>
  <c r="F9" i="131"/>
  <c r="F8" i="131"/>
  <c r="F7" i="131"/>
  <c r="E28" i="131"/>
  <c r="F28" i="131" s="1"/>
  <c r="F154" i="130"/>
  <c r="F153" i="130"/>
  <c r="F152" i="130"/>
  <c r="F151" i="130"/>
  <c r="F150" i="130"/>
  <c r="F149" i="130"/>
  <c r="F148" i="130"/>
  <c r="F146" i="130"/>
  <c r="F145" i="130"/>
  <c r="F144" i="130"/>
  <c r="F143" i="130"/>
  <c r="F141" i="130"/>
  <c r="F140" i="130"/>
  <c r="F139" i="130"/>
  <c r="F138" i="130"/>
  <c r="F137" i="130"/>
  <c r="F136" i="130"/>
  <c r="F134" i="130"/>
  <c r="F133" i="130"/>
  <c r="F132" i="130"/>
  <c r="F128" i="130"/>
  <c r="F127" i="130"/>
  <c r="F126" i="130"/>
  <c r="F125" i="130"/>
  <c r="F124" i="130"/>
  <c r="F123" i="130"/>
  <c r="F122" i="130"/>
  <c r="F120" i="130"/>
  <c r="F119" i="130"/>
  <c r="F118" i="130"/>
  <c r="F117" i="130"/>
  <c r="F86" i="130"/>
  <c r="F85" i="130"/>
  <c r="F84" i="130"/>
  <c r="F83" i="130"/>
  <c r="F82" i="130"/>
  <c r="F81" i="130"/>
  <c r="F79" i="130"/>
  <c r="F78" i="130"/>
  <c r="F77" i="130"/>
  <c r="F75" i="130"/>
  <c r="F73" i="130" s="1"/>
  <c r="F72" i="130"/>
  <c r="F71" i="130"/>
  <c r="F70" i="130"/>
  <c r="F69" i="130"/>
  <c r="F67" i="130"/>
  <c r="F66" i="130"/>
  <c r="F65" i="130"/>
  <c r="F57" i="130"/>
  <c r="F56" i="130"/>
  <c r="F55" i="130"/>
  <c r="F54" i="130"/>
  <c r="F52" i="130"/>
  <c r="F51" i="130"/>
  <c r="F50" i="130"/>
  <c r="F48" i="130"/>
  <c r="F12" i="130"/>
  <c r="F11" i="130"/>
  <c r="F10" i="130"/>
  <c r="F9" i="130"/>
  <c r="F8" i="130"/>
  <c r="F7" i="130"/>
  <c r="F4" i="130"/>
  <c r="A31" i="75"/>
  <c r="A37" i="75"/>
  <c r="A34" i="76" s="1"/>
  <c r="A19" i="75"/>
  <c r="A13" i="75"/>
  <c r="A10" i="76" s="1"/>
  <c r="F154" i="129"/>
  <c r="F153" i="129"/>
  <c r="F152" i="129"/>
  <c r="F151" i="129"/>
  <c r="F150" i="129"/>
  <c r="F149" i="129"/>
  <c r="F148" i="129"/>
  <c r="F146" i="129"/>
  <c r="F145" i="129"/>
  <c r="F144" i="129"/>
  <c r="F143" i="129"/>
  <c r="F141" i="129"/>
  <c r="F140" i="129"/>
  <c r="F139" i="129"/>
  <c r="F138" i="129"/>
  <c r="F137" i="129"/>
  <c r="F136" i="129"/>
  <c r="F86" i="129"/>
  <c r="F85" i="129"/>
  <c r="F84" i="129"/>
  <c r="F83" i="129"/>
  <c r="F82" i="129"/>
  <c r="F81" i="129"/>
  <c r="F79" i="129"/>
  <c r="F78" i="129"/>
  <c r="F77" i="129"/>
  <c r="F75" i="129"/>
  <c r="F74" i="129"/>
  <c r="F72" i="129"/>
  <c r="F71" i="129"/>
  <c r="F70" i="129"/>
  <c r="F69" i="129"/>
  <c r="F67" i="129"/>
  <c r="F66" i="129"/>
  <c r="F65" i="129"/>
  <c r="F4" i="129"/>
  <c r="F153" i="1"/>
  <c r="F154" i="1"/>
  <c r="F93" i="1"/>
  <c r="F86" i="1"/>
  <c r="F85" i="1"/>
  <c r="F76" i="1"/>
  <c r="F73" i="1"/>
  <c r="F58" i="1"/>
  <c r="F53" i="1"/>
  <c r="F47" i="1"/>
  <c r="F4" i="1"/>
  <c r="F20" i="1"/>
  <c r="F13" i="1"/>
  <c r="E20" i="105"/>
  <c r="E26" i="105"/>
  <c r="E30" i="105"/>
  <c r="E26" i="79"/>
  <c r="E31" i="79"/>
  <c r="A4" i="76"/>
  <c r="A25" i="75"/>
  <c r="A22" i="76" s="1"/>
  <c r="A28" i="76"/>
  <c r="A16" i="76"/>
  <c r="E32" i="61"/>
  <c r="E18" i="61"/>
  <c r="E24" i="61"/>
  <c r="D31" i="73"/>
  <c r="E24" i="73"/>
  <c r="E29" i="73" s="1"/>
  <c r="E30" i="73" s="1"/>
  <c r="J32" i="73" s="1"/>
  <c r="E147" i="131"/>
  <c r="E142" i="131"/>
  <c r="E135" i="131"/>
  <c r="E131" i="131"/>
  <c r="E116" i="131"/>
  <c r="E130" i="131" s="1"/>
  <c r="C92" i="131"/>
  <c r="E80" i="131"/>
  <c r="E76" i="131"/>
  <c r="E73" i="131"/>
  <c r="E68" i="131"/>
  <c r="E64" i="131"/>
  <c r="E58" i="131"/>
  <c r="E53" i="131"/>
  <c r="E35" i="131"/>
  <c r="E20" i="131"/>
  <c r="E6" i="131"/>
  <c r="C3" i="131"/>
  <c r="E147" i="130"/>
  <c r="E142" i="130"/>
  <c r="E135" i="130"/>
  <c r="E131" i="130"/>
  <c r="C92" i="130"/>
  <c r="E80" i="130"/>
  <c r="E76" i="130"/>
  <c r="E68" i="130"/>
  <c r="C161" i="130"/>
  <c r="E64" i="130"/>
  <c r="E53" i="130"/>
  <c r="E47" i="130"/>
  <c r="E6" i="130"/>
  <c r="C3" i="130"/>
  <c r="E147" i="129"/>
  <c r="E135" i="129"/>
  <c r="C92" i="129"/>
  <c r="E80" i="129"/>
  <c r="E76" i="129"/>
  <c r="E73" i="129"/>
  <c r="E68" i="129"/>
  <c r="E64" i="129"/>
  <c r="E28" i="129"/>
  <c r="C3" i="129"/>
  <c r="E135" i="1"/>
  <c r="E147" i="1"/>
  <c r="C92" i="1"/>
  <c r="E64" i="1"/>
  <c r="F64" i="1"/>
  <c r="E68" i="1"/>
  <c r="E76" i="1"/>
  <c r="E80" i="1"/>
  <c r="C3" i="1"/>
  <c r="C18" i="73"/>
  <c r="D6" i="76" s="1"/>
  <c r="H29" i="73"/>
  <c r="D3" i="63"/>
  <c r="D3" i="64" s="1"/>
  <c r="F30" i="105"/>
  <c r="H17" i="61"/>
  <c r="C17" i="61"/>
  <c r="H30" i="61"/>
  <c r="C18" i="61"/>
  <c r="H18" i="73"/>
  <c r="C24" i="61"/>
  <c r="C24" i="73"/>
  <c r="C29" i="73" s="1"/>
  <c r="B28" i="64"/>
  <c r="D28" i="64"/>
  <c r="G28" i="64"/>
  <c r="B29" i="63"/>
  <c r="D29" i="63"/>
  <c r="B24" i="76"/>
  <c r="E155" i="1" l="1"/>
  <c r="E156" i="1" s="1"/>
  <c r="E37" i="79"/>
  <c r="E42" i="79" s="1"/>
  <c r="E155" i="129"/>
  <c r="E156" i="129" s="1"/>
  <c r="F76" i="130"/>
  <c r="H31" i="73"/>
  <c r="C31" i="73"/>
  <c r="E4" i="73"/>
  <c r="E4" i="61"/>
  <c r="F4" i="61"/>
  <c r="F4" i="73"/>
  <c r="K17" i="61"/>
  <c r="K31" i="61" s="1"/>
  <c r="E155" i="130"/>
  <c r="E156" i="130" s="1"/>
  <c r="F116" i="130"/>
  <c r="F130" i="130" s="1"/>
  <c r="F58" i="131"/>
  <c r="F19" i="73"/>
  <c r="F29" i="73" s="1"/>
  <c r="K18" i="73"/>
  <c r="F17" i="61"/>
  <c r="E87" i="1"/>
  <c r="E88" i="1" s="1"/>
  <c r="E27" i="129"/>
  <c r="E63" i="129" s="1"/>
  <c r="F28" i="129"/>
  <c r="F27" i="129" s="1"/>
  <c r="F63" i="129" s="1"/>
  <c r="E87" i="129"/>
  <c r="E161" i="129" s="1"/>
  <c r="E87" i="130"/>
  <c r="E36" i="105"/>
  <c r="E41" i="105" s="1"/>
  <c r="F142" i="129"/>
  <c r="F18" i="73"/>
  <c r="D12" i="76" s="1"/>
  <c r="K29" i="73"/>
  <c r="E27" i="130"/>
  <c r="E63" i="130" s="1"/>
  <c r="F28" i="130"/>
  <c r="F27" i="130" s="1"/>
  <c r="F24" i="61"/>
  <c r="F30" i="61" s="1"/>
  <c r="F95" i="129"/>
  <c r="F130" i="129" s="1"/>
  <c r="F113" i="1"/>
  <c r="F95" i="1" s="1"/>
  <c r="F130" i="1" s="1"/>
  <c r="F6" i="1"/>
  <c r="F63" i="1" s="1"/>
  <c r="B12" i="76" s="1"/>
  <c r="C4" i="73"/>
  <c r="H4" i="73" s="1"/>
  <c r="C4" i="61"/>
  <c r="H4" i="61" s="1"/>
  <c r="H28" i="64"/>
  <c r="F135" i="129"/>
  <c r="F6" i="131"/>
  <c r="F20" i="131"/>
  <c r="F68" i="131"/>
  <c r="C30" i="61"/>
  <c r="C31" i="61" s="1"/>
  <c r="E155" i="131"/>
  <c r="E156" i="131" s="1"/>
  <c r="E30" i="61"/>
  <c r="F135" i="1"/>
  <c r="F131" i="130"/>
  <c r="F27" i="131"/>
  <c r="F31" i="105"/>
  <c r="F26" i="105"/>
  <c r="B31" i="76"/>
  <c r="H30" i="73"/>
  <c r="D37" i="76"/>
  <c r="C32" i="61"/>
  <c r="F6" i="130"/>
  <c r="F76" i="129"/>
  <c r="F68" i="129"/>
  <c r="F147" i="1"/>
  <c r="F80" i="1"/>
  <c r="F68" i="1"/>
  <c r="B25" i="76"/>
  <c r="C160" i="130"/>
  <c r="B30" i="76"/>
  <c r="D30" i="76"/>
  <c r="F64" i="129"/>
  <c r="F80" i="129"/>
  <c r="F47" i="130"/>
  <c r="F68" i="130"/>
  <c r="F147" i="130"/>
  <c r="E27" i="131"/>
  <c r="E63" i="131" s="1"/>
  <c r="F53" i="131"/>
  <c r="F64" i="131"/>
  <c r="F80" i="131"/>
  <c r="F131" i="131"/>
  <c r="F147" i="131"/>
  <c r="B14" i="76"/>
  <c r="C160" i="131"/>
  <c r="E87" i="131"/>
  <c r="F53" i="130"/>
  <c r="F64" i="130"/>
  <c r="F76" i="131"/>
  <c r="F142" i="131"/>
  <c r="F73" i="129"/>
  <c r="F147" i="129"/>
  <c r="F80" i="130"/>
  <c r="F135" i="130"/>
  <c r="F142" i="130"/>
  <c r="F35" i="131"/>
  <c r="F73" i="131"/>
  <c r="F135" i="131"/>
  <c r="F155" i="131" s="1"/>
  <c r="F156" i="131" s="1"/>
  <c r="F20" i="105"/>
  <c r="B6" i="76"/>
  <c r="E6" i="76" s="1"/>
  <c r="B8" i="76"/>
  <c r="C160" i="129"/>
  <c r="D25" i="76"/>
  <c r="C30" i="73"/>
  <c r="C161" i="129"/>
  <c r="C161" i="131"/>
  <c r="D24" i="76"/>
  <c r="E24" i="76" s="1"/>
  <c r="H32" i="61"/>
  <c r="B26" i="76"/>
  <c r="D31" i="76"/>
  <c r="H31" i="61"/>
  <c r="F91" i="130"/>
  <c r="F159" i="130" s="1"/>
  <c r="F2" i="131"/>
  <c r="F91" i="129"/>
  <c r="F159" i="129" s="1"/>
  <c r="F32" i="61" l="1"/>
  <c r="F87" i="130"/>
  <c r="F63" i="131"/>
  <c r="F160" i="131" s="1"/>
  <c r="E161" i="130"/>
  <c r="F36" i="105"/>
  <c r="F41" i="105" s="1"/>
  <c r="E88" i="131"/>
  <c r="E160" i="131"/>
  <c r="E161" i="131"/>
  <c r="F155" i="129"/>
  <c r="F156" i="129" s="1"/>
  <c r="F31" i="73"/>
  <c r="K31" i="73"/>
  <c r="F30" i="73"/>
  <c r="F88" i="129"/>
  <c r="F31" i="61"/>
  <c r="K33" i="61" s="1"/>
  <c r="K32" i="61"/>
  <c r="D13" i="76"/>
  <c r="E31" i="61"/>
  <c r="E88" i="129"/>
  <c r="E160" i="129"/>
  <c r="K30" i="73"/>
  <c r="E160" i="130"/>
  <c r="E88" i="130"/>
  <c r="F63" i="130"/>
  <c r="F160" i="129"/>
  <c r="F32" i="73"/>
  <c r="D18" i="76"/>
  <c r="D7" i="76"/>
  <c r="D36" i="76"/>
  <c r="D32" i="76"/>
  <c r="D32" i="73"/>
  <c r="F155" i="1"/>
  <c r="B37" i="76" s="1"/>
  <c r="E37" i="76" s="1"/>
  <c r="F87" i="1"/>
  <c r="F88" i="1" s="1"/>
  <c r="E25" i="76"/>
  <c r="F87" i="131"/>
  <c r="F87" i="129"/>
  <c r="B36" i="76"/>
  <c r="B18" i="76"/>
  <c r="E31" i="76"/>
  <c r="B32" i="76"/>
  <c r="F155" i="130"/>
  <c r="F156" i="130" s="1"/>
  <c r="E12" i="76"/>
  <c r="E160" i="1"/>
  <c r="D19" i="76"/>
  <c r="E30" i="76"/>
  <c r="B13" i="76"/>
  <c r="E13" i="76" s="1"/>
  <c r="E161" i="1"/>
  <c r="B7" i="76"/>
  <c r="D26" i="76"/>
  <c r="E26" i="76" s="1"/>
  <c r="C33" i="61"/>
  <c r="H33" i="61"/>
  <c r="C32" i="73"/>
  <c r="D8" i="76"/>
  <c r="E8" i="76" s="1"/>
  <c r="H32" i="73"/>
  <c r="F91" i="131"/>
  <c r="F159" i="131" s="1"/>
  <c r="K2" i="73"/>
  <c r="K2" i="61" s="1"/>
  <c r="H2" i="63" s="1"/>
  <c r="H2" i="64" s="1"/>
  <c r="K32" i="73" l="1"/>
  <c r="F88" i="131"/>
  <c r="F88" i="130"/>
  <c r="F161" i="131"/>
  <c r="E7" i="76"/>
  <c r="F161" i="129"/>
  <c r="J33" i="61"/>
  <c r="E33" i="61"/>
  <c r="D20" i="76"/>
  <c r="D14" i="76"/>
  <c r="E14" i="76" s="1"/>
  <c r="F33" i="61"/>
  <c r="F161" i="130"/>
  <c r="F160" i="130"/>
  <c r="E18" i="76"/>
  <c r="E32" i="76"/>
  <c r="E36" i="76"/>
  <c r="D38" i="76"/>
  <c r="E32" i="73"/>
  <c r="F161" i="1"/>
  <c r="B19" i="76"/>
  <c r="E19" i="76" s="1"/>
  <c r="F156" i="1"/>
  <c r="B38" i="76" s="1"/>
  <c r="F160" i="1"/>
  <c r="F4" i="3"/>
  <c r="F4" i="105"/>
  <c r="F4" i="79"/>
  <c r="B20" i="76"/>
  <c r="E20" i="76" s="1"/>
  <c r="E38" i="76" l="1"/>
</calcChain>
</file>

<file path=xl/sharedStrings.xml><?xml version="1.0" encoding="utf-8"?>
<sst xmlns="http://schemas.openxmlformats.org/spreadsheetml/2006/main" count="2206" uniqueCount="538">
  <si>
    <t>Beruházási (felhalmozási) kiadások előirányzata beruházásonként</t>
  </si>
  <si>
    <t>Felújítási kiadások előirányzata felújításonként</t>
  </si>
  <si>
    <t>Vállalkozási maradvány igénybevétele</t>
  </si>
  <si>
    <t>Felhalmozási bevételek</t>
  </si>
  <si>
    <t>Finanszírozási kiadások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</si>
  <si>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</si>
  <si>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</si>
  <si>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</si>
  <si>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</si>
  <si>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</si>
  <si>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</si>
  <si>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</si>
  <si>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</si>
  <si>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</si>
  <si>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</si>
  <si>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</si>
  <si>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</si>
  <si>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</si>
  <si>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</si>
  <si>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</si>
  <si>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</si>
  <si>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</si>
  <si>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</si>
  <si>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</si>
  <si>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</si>
  <si>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</si>
  <si>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</si>
  <si>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</si>
  <si>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</si>
  <si>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</si>
  <si>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</si>
  <si>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</si>
  <si>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</si>
  <si>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</si>
  <si>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</si>
  <si>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</si>
  <si>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</si>
  <si>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</si>
  <si>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01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</si>
  <si>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</si>
  <si>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</si>
  <si>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</si>
  <si>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</si>
  <si>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</si>
  <si>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</si>
  <si>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</si>
  <si>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</si>
  <si>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</si>
  <si>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</si>
  <si>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</si>
  <si>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</si>
  <si>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</si>
  <si>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</si>
  <si>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</si>
  <si>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</si>
  <si>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</si>
  <si>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</si>
  <si>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</si>
  <si>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</si>
  <si>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</si>
  <si>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</si>
  <si>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</si>
  <si>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</si>
  <si>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</si>
  <si>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</si>
  <si>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</si>
  <si>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</si>
  <si>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</si>
  <si>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</si>
  <si>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</si>
  <si>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</si>
  <si>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</si>
  <si>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</si>
  <si>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</si>
  <si>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</si>
  <si>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</si>
  <si>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</si>
  <si>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</si>
  <si>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</si>
  <si>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</si>
  <si>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</si>
  <si>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</si>
  <si>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</si>
  <si>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</si>
  <si>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</si>
  <si>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</si>
  <si>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</si>
  <si>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</si>
  <si>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</si>
  <si>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</si>
  <si>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</si>
  <si>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</si>
  <si>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</si>
  <si>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</si>
  <si>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</si>
  <si>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</si>
  <si>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</si>
  <si>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</si>
  <si>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</si>
  <si>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</si>
  <si>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</si>
  <si>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</si>
  <si>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</si>
  <si>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</si>
  <si>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</si>
  <si>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</si>
  <si>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</si>
  <si>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</si>
  <si>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</si>
  <si>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</si>
  <si>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</si>
  <si>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</si>
  <si>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</si>
  <si>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</si>
  <si>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</si>
  <si>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</si>
  <si>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</si>
  <si>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</si>
  <si>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</si>
  <si>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</si>
  <si>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</si>
  <si>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</si>
  <si>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</si>
  <si>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Közfoglalkoztatottak létszáma (fő)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</si>
  <si>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</si>
  <si>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</si>
  <si>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</si>
  <si>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</si>
  <si>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</si>
  <si>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</si>
  <si>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</si>
  <si>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</si>
  <si>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</si>
  <si>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</si>
  <si>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</si>
  <si>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</si>
  <si>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</si>
  <si>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</si>
  <si>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</si>
  <si>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</si>
  <si>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</si>
  <si>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</si>
  <si>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</si>
  <si>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</si>
  <si>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</si>
  <si>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</si>
  <si>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</si>
  <si>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</si>
  <si>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</si>
  <si>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</si>
  <si>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</si>
  <si>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</si>
  <si>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</si>
  <si>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</si>
  <si>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</si>
  <si>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</si>
  <si>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</si>
  <si>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</si>
  <si>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</si>
  <si>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</si>
  <si>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</si>
  <si>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</si>
  <si>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</si>
  <si>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</si>
  <si>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</si>
  <si>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</si>
  <si>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</si>
  <si>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</si>
  <si>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</si>
  <si>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</si>
  <si>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</si>
  <si>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</si>
  <si>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</si>
  <si>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</si>
  <si>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</si>
  <si>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</si>
  <si>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</si>
  <si>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</si>
  <si>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</si>
  <si>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</si>
  <si>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</si>
  <si>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</si>
  <si>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</si>
  <si>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</si>
  <si>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</si>
  <si>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</si>
  <si>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</si>
  <si>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</si>
  <si>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</si>
  <si>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</si>
  <si>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</si>
  <si>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</si>
  <si>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</si>
  <si>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</si>
  <si>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</si>
  <si>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</si>
  <si>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</si>
  <si>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</si>
  <si>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</si>
  <si>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</si>
  <si>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</si>
  <si>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</si>
  <si>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</si>
  <si>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</si>
  <si>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</si>
  <si>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</si>
  <si>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</si>
  <si>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</si>
  <si>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</si>
  <si>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</si>
  <si>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</si>
  <si>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</si>
  <si>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</si>
  <si>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</si>
  <si>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</si>
  <si>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</si>
  <si>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</si>
  <si>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</si>
  <si>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</si>
  <si>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</si>
  <si>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</si>
  <si>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</si>
  <si>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</si>
  <si>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</si>
  <si>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</si>
  <si>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</si>
  <si>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</si>
  <si>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</si>
  <si>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</si>
  <si>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</si>
  <si>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</si>
  <si>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</si>
  <si>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</si>
  <si>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</si>
  <si>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</si>
  <si>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</si>
  <si>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</si>
  <si>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</si>
  <si>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</si>
  <si>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</si>
  <si>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</si>
  <si>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</si>
  <si>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</si>
  <si>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</si>
  <si>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</si>
  <si>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</si>
  <si>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</si>
  <si>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</si>
  <si>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</si>
  <si>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</si>
  <si>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</si>
  <si>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</si>
  <si>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</si>
  <si>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</si>
  <si>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</si>
  <si>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</si>
  <si>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</si>
  <si>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</si>
  <si>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</si>
  <si>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</si>
  <si>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</si>
  <si>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</si>
  <si>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</si>
  <si>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</si>
  <si>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</si>
  <si>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</si>
  <si>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</si>
  <si>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</si>
  <si>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</si>
  <si>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</si>
  <si>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</si>
  <si>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</si>
  <si>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</si>
  <si>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</si>
  <si>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</si>
  <si>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</si>
  <si>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</si>
  <si>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</si>
  <si>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</si>
  <si>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</si>
  <si>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</si>
  <si>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</si>
  <si>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</si>
  <si>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</si>
  <si>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</si>
  <si>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</si>
  <si>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</si>
  <si>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</si>
  <si>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</si>
  <si>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</si>
  <si>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</si>
  <si>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</si>
  <si>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</si>
  <si>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</si>
  <si>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</si>
  <si>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</si>
  <si>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</si>
  <si>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</si>
  <si>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</si>
  <si>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</si>
  <si>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</si>
  <si>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</si>
  <si>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</si>
  <si>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</si>
  <si>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</si>
  <si>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</si>
  <si>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</si>
  <si>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</si>
  <si>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</si>
  <si>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</si>
  <si>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</si>
  <si>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</si>
  <si>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</si>
  <si>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</si>
  <si>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</si>
  <si>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</si>
  <si>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</si>
  <si>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</si>
  <si>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</si>
  <si>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</si>
  <si>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</si>
  <si>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</si>
  <si>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</si>
  <si>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</si>
  <si>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</si>
  <si>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</si>
  <si>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</si>
  <si>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</si>
  <si>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</si>
  <si>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</si>
  <si>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</si>
  <si>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</si>
  <si>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</si>
  <si>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</si>
  <si>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</si>
  <si>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</si>
  <si>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</si>
  <si>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</si>
  <si>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</si>
  <si>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</si>
  <si>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</si>
  <si>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</si>
  <si>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</si>
  <si>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</si>
  <si>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</si>
  <si>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</si>
  <si>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</si>
  <si>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</si>
  <si>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</si>
  <si>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</si>
  <si>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</si>
  <si>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</si>
  <si>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</si>
  <si>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</si>
  <si>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</si>
  <si>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</si>
  <si>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</si>
  <si>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</si>
  <si>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</si>
  <si>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</si>
  <si>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</si>
  <si>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</si>
  <si>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</si>
  <si>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</si>
  <si>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</si>
  <si>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</si>
  <si>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</si>
  <si>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</si>
  <si>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</si>
  <si>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</si>
  <si>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</si>
  <si>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</si>
  <si>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</si>
  <si>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</si>
  <si>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</si>
  <si>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</si>
  <si>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</si>
  <si>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</si>
  <si>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</si>
  <si>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</si>
  <si>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</si>
  <si>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</si>
  <si>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</si>
  <si>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</si>
  <si>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</si>
  <si>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</si>
  <si>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</si>
  <si>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</si>
  <si>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</si>
  <si>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</si>
  <si>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</si>
  <si>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</si>
  <si>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</si>
  <si>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</si>
  <si>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</si>
  <si>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</si>
  <si>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</si>
  <si>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</si>
  <si>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</si>
  <si>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</si>
  <si>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</si>
  <si>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</si>
  <si>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</si>
  <si>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</si>
  <si>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</si>
  <si>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</si>
  <si>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</si>
  <si>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KIADÁSOK ÖSSZESEN: (1.+2.+3.)</t>
  </si>
  <si>
    <t>Központi, irányító szervi támogatás</t>
  </si>
  <si>
    <t>Belföldi finanszírozás kiadásai (6.1. + … + 6.5.)</t>
  </si>
  <si>
    <t>Eredeti
előirányzat</t>
  </si>
  <si>
    <t>Kiadási jogcím</t>
  </si>
  <si>
    <t>Hitel-, kölcsöntörlesztés államházt-on kívülre (4.1. + … + 4.3.)</t>
  </si>
  <si>
    <t xml:space="preserve">2.1. melléklet </t>
  </si>
  <si>
    <t xml:space="preserve">F </t>
  </si>
  <si>
    <t>2.2. melléklet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</si>
  <si>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</si>
  <si>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</si>
  <si>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</si>
  <si>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</si>
  <si>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</si>
  <si>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</si>
  <si>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</si>
  <si>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</si>
  <si>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</si>
  <si>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</si>
  <si>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</si>
  <si>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</si>
  <si>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</si>
  <si>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</si>
  <si>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</si>
  <si>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</si>
  <si>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</si>
  <si>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</si>
  <si>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Költségvetési szerv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</si>
  <si>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</si>
  <si>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</si>
  <si>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</si>
  <si>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</si>
  <si>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</si>
  <si>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</si>
  <si>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</si>
  <si>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</si>
  <si>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</si>
  <si>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</si>
  <si>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</si>
  <si>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</si>
  <si>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</si>
  <si>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</si>
  <si>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</si>
  <si>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</si>
  <si>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</si>
  <si>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</si>
  <si>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</si>
  <si>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</si>
  <si>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</si>
  <si>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</si>
  <si>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Építményadó</t>
  </si>
  <si>
    <t>Idegenforgalmi adó</t>
  </si>
  <si>
    <t>Iparűzési adó</t>
  </si>
  <si>
    <t>Talajterhelési díj</t>
  </si>
  <si>
    <t>4.5.</t>
  </si>
  <si>
    <t>4.6.</t>
  </si>
  <si>
    <t>4.7.</t>
  </si>
  <si>
    <t>Közhatalmi bevételek (4.1.+...+4.7.)</t>
  </si>
  <si>
    <t>Kamatbevételek és más nyereségjellegű bevételek</t>
  </si>
  <si>
    <t>Költségvetési rendelet módosítás űrlapjainak összefüggései:</t>
  </si>
  <si>
    <t xml:space="preserve">   Váltóbevételek</t>
  </si>
  <si>
    <t>5.1. melléklet</t>
  </si>
  <si>
    <t>5.2. melléklet</t>
  </si>
  <si>
    <t>5.3. melléklet</t>
  </si>
  <si>
    <t>Költségvetés módosítás űrlapjainak összefüggései:</t>
  </si>
  <si>
    <t>E=C±D</t>
  </si>
  <si>
    <t>Kiemelt előirányzat, előirányzat megnevezése</t>
  </si>
  <si>
    <t>2017. évi eredeti előirányzat BEVÉTELEK</t>
  </si>
  <si>
    <t>Bruttó  hiány:</t>
  </si>
  <si>
    <t>Bruttó  többlet:</t>
  </si>
  <si>
    <t>Eredeti előirányzat</t>
  </si>
  <si>
    <t>Keresztély Gyula Városi Könyvtár</t>
  </si>
  <si>
    <t>Bátaszéki Közös Önkormányzati Hivatal</t>
  </si>
  <si>
    <t>Garai utcai parkolók</t>
  </si>
  <si>
    <t>2017</t>
  </si>
  <si>
    <t>Gondozási központ (Klíma)</t>
  </si>
  <si>
    <t>Orvosi rendelő kazán csere</t>
  </si>
  <si>
    <t>II. Géza szobor</t>
  </si>
  <si>
    <t>2016</t>
  </si>
  <si>
    <t>Horgásztó vásárlása</t>
  </si>
  <si>
    <t>Erdő vásárlása ipari parknál</t>
  </si>
  <si>
    <t>Budai u. Növényesítése I. ütem</t>
  </si>
  <si>
    <t>318/2016 ökh közutak fejlesztéséhez terv</t>
  </si>
  <si>
    <t>Főzőkonyha fejlesztés tervdokumentáció 317/2016 ökh</t>
  </si>
  <si>
    <t>Temetői belső út</t>
  </si>
  <si>
    <t>Könyvtár informatikai eszközök beszerzése előző évről áthúzódó</t>
  </si>
  <si>
    <t>Közös Önkormányzati Hivatal egyéb gép berendezés</t>
  </si>
  <si>
    <t>Közös Önkormányzati Hivatal informatikai besz.</t>
  </si>
  <si>
    <t>146/2017 Kövesd település bevezető út csapadékvíz elvezetés</t>
  </si>
  <si>
    <t>75/2017 ÖH Elektromos autótöltő állomás kialakítása</t>
  </si>
  <si>
    <t>Nyéki utca járdarekonstrukció (Deák-Garay között) I. ütem</t>
  </si>
  <si>
    <t>Lajvér utca I. ütem kopóréteg</t>
  </si>
  <si>
    <t>Romkert felújítása</t>
  </si>
  <si>
    <t>Könyvtár épület felújítás (nyílászáró csere, fűtéskiépítés)</t>
  </si>
  <si>
    <t>Könyvtár épület felújítás 2016. évről áthúzódó</t>
  </si>
  <si>
    <t>Óvoda felújítási keret</t>
  </si>
  <si>
    <t>Városháza (udvar,belső járda,kerékpártároló, iroda átépítés )</t>
  </si>
  <si>
    <t>Oktatási épületek (ált. iskola, gimi) felújítási keret</t>
  </si>
  <si>
    <t>Műv. ház épület felújítás</t>
  </si>
  <si>
    <t>Hunyadi u 2/a felújítási munkái 300/2016 ökh</t>
  </si>
  <si>
    <t>Budai o. 56-58 felújítási munkái 300/2016 ökh</t>
  </si>
  <si>
    <t>Tanuszoda üzemeltetés, felújítás kiadása</t>
  </si>
  <si>
    <t>Városháza kerítés felújítás 2016. évről</t>
  </si>
  <si>
    <t>II. Világháborús emlékmű felújítása 9/2017</t>
  </si>
  <si>
    <t>31/2017 ÖH Kossuth u. 105. felújítása</t>
  </si>
  <si>
    <t>149/2017 ÖH Hunyadi utca 2/A bérlakások homlokzati, hőszigetelési munka</t>
  </si>
  <si>
    <t>147/2017 ÖH Lajvér település burkolt árok készítés</t>
  </si>
  <si>
    <t>ezer forintban!</t>
  </si>
  <si>
    <t>Céltartalék</t>
  </si>
  <si>
    <t>Módosított előirányzat</t>
  </si>
  <si>
    <t>F=D±E</t>
  </si>
  <si>
    <t>189/2017 Hunyadi utca 2/A bérlakások homlokzati, hőszigetelési munka pótmunka</t>
  </si>
  <si>
    <t>223/2017 Öh. Városi Könyvtár nyílászáróinak cseréje CT felold tartalékba</t>
  </si>
  <si>
    <t xml:space="preserve">227/2017 Öh. Ady u. 27. társasház felújíása </t>
  </si>
  <si>
    <t>Tájház felújítás</t>
  </si>
  <si>
    <t>177/2017 Szerb emlék kereszt állítás munkái</t>
  </si>
  <si>
    <t>200/2017 KÖFOP-ASP pályázat Tárgyi eszköz beszerz</t>
  </si>
  <si>
    <t>2017. évi módosított előirányzat</t>
  </si>
  <si>
    <t>H=(F+G)</t>
  </si>
  <si>
    <t>Érdekeltségnövelő tám (Könyvtár.) eszköz besz.</t>
  </si>
  <si>
    <t>I</t>
  </si>
  <si>
    <t>J=K±L</t>
  </si>
  <si>
    <t>2.1. számú melléklet F. oszlop 13. sor + 2.2. számú melléklet F. oszlop 12. sor</t>
  </si>
  <si>
    <t>TOP 3.2.1. 2016-00009 Tanuszoda energ.korsz.Támogatási előleg</t>
  </si>
  <si>
    <t>TOP. 1.1.1 Iparterület fejlesztése Bátaszéken</t>
  </si>
  <si>
    <t>TOP-1.1.3 Agrárlogisztikai központ kialk. Bátaszéken</t>
  </si>
  <si>
    <r>
      <t>4. sz. módosítás 
(</t>
    </r>
    <r>
      <rPr>
        <b/>
        <sz val="9"/>
        <rFont val="Calibri"/>
        <family val="2"/>
        <charset val="238"/>
      </rPr>
      <t>±</t>
    </r>
    <r>
      <rPr>
        <b/>
        <sz val="11.7"/>
        <rFont val="Times New Roman CE"/>
        <family val="1"/>
        <charset val="238"/>
      </rPr>
      <t>)</t>
    </r>
  </si>
  <si>
    <t>4. sz. módosítás 
(±)</t>
  </si>
  <si>
    <t>Csapadévíz elv. árok rek. (Lajvér, Garay)</t>
  </si>
  <si>
    <t>Garay u. ivóvíz vezeték kiváltása 187/2017öh</t>
  </si>
  <si>
    <t>Mozi tér szennyvíz átemelő öblözetének rekonstrukciója 187/ 2017 Öh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</si>
</sst>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F_t_-;\-* #,##0.00\ _F_t_-;_-* &quot;-&quot;??\ _F_t_-;_-@_-"/>
    <numFmt numFmtId="164" formatCode="#,###"/>
  </numFmts>
  <fonts count="55" x14ac:knownFonts="1"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b/>
      <sz val="9"/>
      <color indexed="8"/>
      <name val="Times New Roman"/>
      <family val="1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sz val="10"/>
      <name val="Times New Roman CE"/>
      <charset val="238"/>
    </font>
    <font>
      <i/>
      <sz val="9"/>
      <name val="Times New Roman"/>
      <family val="1"/>
      <charset val="238"/>
    </font>
    <font>
      <b/>
      <sz val="9"/>
      <name val="Calibri"/>
      <family val="2"/>
      <charset val="238"/>
    </font>
    <font>
      <b/>
      <sz val="11.7"/>
      <name val="Times New Roman CE"/>
      <family val="1"/>
      <charset val="238"/>
    </font>
    <font>
      <b/>
      <sz val="14"/>
      <color rgb="FFFF0000"/>
      <name val="Times New Roman CE"/>
      <charset val="238"/>
    </font>
    <font>
      <sz val="8"/>
      <color theme="1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Times New Roman CE"/>
      <charset val="238"/>
    </font>
    <font>
      <sz val="11"/>
      <color theme="5" tint="0.39997558519241921"/>
      <name val="Times New Roman CE"/>
      <family val="1"/>
      <charset val="238"/>
    </font>
    <font>
      <sz val="11"/>
      <color theme="3" tint="0.39997558519241921"/>
      <name val="Times New Roman CE"/>
      <family val="1"/>
      <charset val="238"/>
    </font>
    <font>
      <sz val="9"/>
      <color rgb="FF000000"/>
      <name val="Tahoma"/>
      <family val="2"/>
      <charset val="238"/>
    </font>
    <font>
      <sz val="12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sz val="11"/>
      <color theme="5" tint="0.39997558519241921"/>
      <name val="Times New Roman"/>
      <family val="1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lightHorizontal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54" fillId="0" borderId="0"/>
  </cellStyleXfs>
  <cellXfs count="445">
    <xf numFmtId="0" fontId="0" fillId="0" borderId="0" xfId="0"/>
    <xf numFmtId="164" fontId="5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8" fillId="0" borderId="0" xfId="5" applyFont="1" applyFill="1" applyBorder="1" applyAlignment="1" applyProtection="1">
      <alignment horizontal="center" vertical="center" wrapText="1"/>
    </xf>
    <xf numFmtId="0" fontId="8" fillId="0" borderId="0" xfId="5" applyFont="1" applyFill="1" applyBorder="1" applyAlignment="1" applyProtection="1">
      <alignment vertical="center" wrapText="1"/>
    </xf>
    <xf numFmtId="0" fontId="20" fillId="0" borderId="1" xfId="5" applyFont="1" applyFill="1" applyBorder="1" applyAlignment="1" applyProtection="1">
      <alignment horizontal="left" vertical="center" wrapText="1" indent="1"/>
    </xf>
    <xf numFmtId="0" fontId="20" fillId="0" borderId="2" xfId="5" applyFont="1" applyFill="1" applyBorder="1" applyAlignment="1" applyProtection="1">
      <alignment horizontal="left" vertical="center" wrapText="1" indent="1"/>
    </xf>
    <xf numFmtId="0" fontId="20" fillId="0" borderId="3" xfId="5" applyFont="1" applyFill="1" applyBorder="1" applyAlignment="1" applyProtection="1">
      <alignment horizontal="left" vertical="center" wrapText="1" indent="1"/>
    </xf>
    <xf numFmtId="0" fontId="20" fillId="0" borderId="4" xfId="5" applyFont="1" applyFill="1" applyBorder="1" applyAlignment="1" applyProtection="1">
      <alignment horizontal="left" vertical="center" wrapText="1" indent="1"/>
    </xf>
    <xf numFmtId="0" fontId="20" fillId="0" borderId="5" xfId="5" applyFont="1" applyFill="1" applyBorder="1" applyAlignment="1" applyProtection="1">
      <alignment horizontal="left" vertical="center" wrapText="1" indent="1"/>
    </xf>
    <xf numFmtId="0" fontId="20" fillId="0" borderId="6" xfId="5" applyFont="1" applyFill="1" applyBorder="1" applyAlignment="1" applyProtection="1">
      <alignment horizontal="left" vertical="center" wrapText="1" indent="1"/>
    </xf>
    <xf numFmtId="49" fontId="20" fillId="0" borderId="7" xfId="5" applyNumberFormat="1" applyFont="1" applyFill="1" applyBorder="1" applyAlignment="1" applyProtection="1">
      <alignment horizontal="left" vertical="center" wrapText="1" indent="1"/>
    </xf>
    <xf numFmtId="49" fontId="20" fillId="0" borderId="8" xfId="5" applyNumberFormat="1" applyFont="1" applyFill="1" applyBorder="1" applyAlignment="1" applyProtection="1">
      <alignment horizontal="left" vertical="center" wrapText="1" indent="1"/>
    </xf>
    <xf numFmtId="49" fontId="20" fillId="0" borderId="9" xfId="5" applyNumberFormat="1" applyFont="1" applyFill="1" applyBorder="1" applyAlignment="1" applyProtection="1">
      <alignment horizontal="left" vertical="center" wrapText="1" indent="1"/>
    </xf>
    <xf numFmtId="49" fontId="20" fillId="0" borderId="10" xfId="5" applyNumberFormat="1" applyFont="1" applyFill="1" applyBorder="1" applyAlignment="1" applyProtection="1">
      <alignment horizontal="left" vertical="center" wrapText="1" indent="1"/>
    </xf>
    <xf numFmtId="49" fontId="20" fillId="0" borderId="11" xfId="5" applyNumberFormat="1" applyFont="1" applyFill="1" applyBorder="1" applyAlignment="1" applyProtection="1">
      <alignment horizontal="left" vertical="center" wrapText="1" indent="1"/>
    </xf>
    <xf numFmtId="49" fontId="20" fillId="0" borderId="12" xfId="5" applyNumberFormat="1" applyFont="1" applyFill="1" applyBorder="1" applyAlignment="1" applyProtection="1">
      <alignment horizontal="left" vertical="center" wrapText="1" indent="1"/>
    </xf>
    <xf numFmtId="0" fontId="20" fillId="0" borderId="0" xfId="5" applyFont="1" applyFill="1" applyBorder="1" applyAlignment="1" applyProtection="1">
      <alignment horizontal="left" vertical="center" wrapText="1" indent="1"/>
    </xf>
    <xf numFmtId="0" fontId="19" fillId="0" borderId="13" xfId="5" applyFont="1" applyFill="1" applyBorder="1" applyAlignment="1" applyProtection="1">
      <alignment horizontal="left" vertical="center" wrapText="1" indent="1"/>
    </xf>
    <xf numFmtId="0" fontId="19" fillId="0" borderId="14" xfId="5" applyFont="1" applyFill="1" applyBorder="1" applyAlignment="1" applyProtection="1">
      <alignment horizontal="left" vertical="center" wrapText="1" indent="1"/>
    </xf>
    <xf numFmtId="0" fontId="19" fillId="0" borderId="15" xfId="5" applyFont="1" applyFill="1" applyBorder="1" applyAlignment="1" applyProtection="1">
      <alignment horizontal="left" vertical="center" wrapText="1" indent="1"/>
    </xf>
    <xf numFmtId="164" fontId="20" fillId="0" borderId="2" xfId="0" applyNumberFormat="1" applyFont="1" applyFill="1" applyBorder="1" applyAlignment="1" applyProtection="1">
      <alignment vertical="center" wrapText="1"/>
      <protection locked="0"/>
    </xf>
    <xf numFmtId="164" fontId="20" fillId="0" borderId="6" xfId="0" applyNumberFormat="1" applyFont="1" applyFill="1" applyBorder="1" applyAlignment="1" applyProtection="1">
      <alignment vertical="center" wrapText="1"/>
      <protection locked="0"/>
    </xf>
    <xf numFmtId="0" fontId="19" fillId="0" borderId="14" xfId="5" applyFont="1" applyFill="1" applyBorder="1" applyAlignment="1" applyProtection="1">
      <alignment vertical="center" wrapText="1"/>
    </xf>
    <xf numFmtId="0" fontId="19" fillId="0" borderId="16" xfId="5" applyFont="1" applyFill="1" applyBorder="1" applyAlignment="1" applyProtection="1">
      <alignment vertical="center" wrapText="1"/>
    </xf>
    <xf numFmtId="0" fontId="19" fillId="0" borderId="13" xfId="5" applyFont="1" applyFill="1" applyBorder="1" applyAlignment="1" applyProtection="1">
      <alignment horizontal="center" vertical="center" wrapText="1"/>
    </xf>
    <xf numFmtId="0" fontId="19" fillId="0" borderId="14" xfId="5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center" vertical="center" wrapText="1"/>
    </xf>
    <xf numFmtId="164" fontId="20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0" xfId="0" applyNumberFormat="1" applyFont="1" applyFill="1" applyAlignment="1" applyProtection="1">
      <alignment horizontal="right" wrapText="1"/>
    </xf>
    <xf numFmtId="164" fontId="9" fillId="0" borderId="17" xfId="0" applyNumberFormat="1" applyFont="1" applyFill="1" applyBorder="1" applyAlignment="1" applyProtection="1">
      <alignment horizontal="center" vertical="center" wrapText="1"/>
    </xf>
    <xf numFmtId="164" fontId="19" fillId="0" borderId="18" xfId="0" applyNumberFormat="1" applyFont="1" applyFill="1" applyBorder="1" applyAlignment="1" applyProtection="1">
      <alignment horizontal="center" vertical="center" wrapText="1"/>
    </xf>
    <xf numFmtId="164" fontId="19" fillId="0" borderId="19" xfId="0" applyNumberFormat="1" applyFont="1" applyFill="1" applyBorder="1" applyAlignment="1" applyProtection="1">
      <alignment horizontal="center" vertical="center" wrapText="1"/>
    </xf>
    <xf numFmtId="164" fontId="19" fillId="0" borderId="20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20" fillId="0" borderId="21" xfId="0" applyNumberFormat="1" applyFont="1" applyFill="1" applyBorder="1" applyAlignment="1" applyProtection="1">
      <alignment vertical="center" wrapText="1"/>
    </xf>
    <xf numFmtId="164" fontId="20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14" xfId="0" applyNumberFormat="1" applyFont="1" applyFill="1" applyBorder="1" applyAlignment="1" applyProtection="1">
      <alignment vertical="center" wrapText="1"/>
    </xf>
    <xf numFmtId="164" fontId="6" fillId="0" borderId="0" xfId="0" applyNumberFormat="1" applyFont="1" applyFill="1" applyAlignment="1">
      <alignment vertical="center" wrapText="1"/>
    </xf>
    <xf numFmtId="164" fontId="18" fillId="0" borderId="2" xfId="0" applyNumberFormat="1" applyFont="1" applyFill="1" applyBorder="1" applyAlignment="1" applyProtection="1">
      <alignment vertical="center" wrapText="1"/>
      <protection locked="0"/>
    </xf>
    <xf numFmtId="164" fontId="18" fillId="0" borderId="21" xfId="0" applyNumberFormat="1" applyFont="1" applyFill="1" applyBorder="1" applyAlignment="1" applyProtection="1">
      <alignment vertical="center" wrapText="1"/>
    </xf>
    <xf numFmtId="164" fontId="18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6" xfId="0" applyNumberFormat="1" applyFont="1" applyFill="1" applyBorder="1" applyAlignment="1" applyProtection="1">
      <alignment vertical="center" wrapText="1"/>
      <protection locked="0"/>
    </xf>
    <xf numFmtId="164" fontId="9" fillId="0" borderId="17" xfId="0" applyNumberFormat="1" applyFont="1" applyFill="1" applyBorder="1" applyAlignment="1" applyProtection="1">
      <alignment vertical="center" wrapText="1"/>
    </xf>
    <xf numFmtId="0" fontId="8" fillId="0" borderId="0" xfId="0" applyFont="1" applyFill="1" applyAlignment="1">
      <alignment horizontal="center" vertical="center" wrapText="1"/>
    </xf>
    <xf numFmtId="164" fontId="27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1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 wrapText="1"/>
    </xf>
    <xf numFmtId="164" fontId="19" fillId="2" borderId="14" xfId="0" applyNumberFormat="1" applyFont="1" applyFill="1" applyBorder="1" applyAlignment="1" applyProtection="1">
      <alignment vertical="center" wrapText="1"/>
    </xf>
    <xf numFmtId="164" fontId="9" fillId="2" borderId="14" xfId="0" applyNumberFormat="1" applyFont="1" applyFill="1" applyBorder="1" applyAlignment="1" applyProtection="1">
      <alignment vertical="center" wrapText="1"/>
    </xf>
    <xf numFmtId="164" fontId="20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26" fillId="0" borderId="14" xfId="5" applyFont="1" applyFill="1" applyBorder="1" applyAlignment="1" applyProtection="1">
      <alignment horizontal="left" vertical="center" wrapText="1" indent="1"/>
    </xf>
    <xf numFmtId="164" fontId="26" fillId="0" borderId="13" xfId="0" applyNumberFormat="1" applyFont="1" applyFill="1" applyBorder="1" applyAlignment="1" applyProtection="1">
      <alignment horizontal="left" vertical="center" wrapText="1" indent="1"/>
    </xf>
    <xf numFmtId="164" fontId="27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25" xfId="0" applyFont="1" applyFill="1" applyBorder="1" applyAlignment="1" applyProtection="1">
      <alignment horizontal="right"/>
    </xf>
    <xf numFmtId="0" fontId="27" fillId="0" borderId="19" xfId="5" applyFont="1" applyFill="1" applyBorder="1" applyAlignment="1" applyProtection="1">
      <alignment horizontal="left" vertical="center" wrapText="1" indent="1"/>
    </xf>
    <xf numFmtId="0" fontId="20" fillId="0" borderId="2" xfId="5" applyFont="1" applyFill="1" applyBorder="1" applyAlignment="1" applyProtection="1">
      <alignment horizontal="left" indent="6"/>
    </xf>
    <xf numFmtId="0" fontId="20" fillId="0" borderId="2" xfId="5" applyFont="1" applyFill="1" applyBorder="1" applyAlignment="1" applyProtection="1">
      <alignment horizontal="left" vertical="center" wrapText="1" indent="6"/>
    </xf>
    <xf numFmtId="0" fontId="20" fillId="0" borderId="6" xfId="5" applyFont="1" applyFill="1" applyBorder="1" applyAlignment="1" applyProtection="1">
      <alignment horizontal="left" vertical="center" wrapText="1" indent="6"/>
    </xf>
    <xf numFmtId="0" fontId="20" fillId="0" borderId="23" xfId="5" applyFont="1" applyFill="1" applyBorder="1" applyAlignment="1" applyProtection="1">
      <alignment horizontal="left" vertical="center" wrapText="1" indent="6"/>
    </xf>
    <xf numFmtId="0" fontId="37" fillId="0" borderId="0" xfId="0" applyFont="1"/>
    <xf numFmtId="164" fontId="0" fillId="0" borderId="0" xfId="0" applyNumberFormat="1" applyFill="1" applyAlignment="1" applyProtection="1">
      <alignment horizontal="center" vertical="center" wrapText="1"/>
    </xf>
    <xf numFmtId="164" fontId="9" fillId="0" borderId="13" xfId="0" applyNumberFormat="1" applyFont="1" applyFill="1" applyBorder="1" applyAlignment="1" applyProtection="1">
      <alignment horizontal="center" vertical="center" wrapText="1"/>
    </xf>
    <xf numFmtId="164" fontId="9" fillId="0" borderId="14" xfId="0" applyNumberFormat="1" applyFont="1" applyFill="1" applyBorder="1" applyAlignment="1" applyProtection="1">
      <alignment horizontal="center" vertical="center" wrapText="1"/>
    </xf>
    <xf numFmtId="164" fontId="9" fillId="0" borderId="13" xfId="0" applyNumberFormat="1" applyFont="1" applyFill="1" applyBorder="1" applyAlignment="1" applyProtection="1">
      <alignment horizontal="left" vertical="center" wrapText="1"/>
    </xf>
    <xf numFmtId="164" fontId="9" fillId="0" borderId="14" xfId="0" applyNumberFormat="1" applyFont="1" applyFill="1" applyBorder="1" applyAlignment="1" applyProtection="1">
      <alignment vertical="center" wrapText="1"/>
    </xf>
    <xf numFmtId="0" fontId="9" fillId="0" borderId="13" xfId="0" applyFont="1" applyFill="1" applyBorder="1" applyAlignment="1" applyProtection="1">
      <alignment horizontal="center" vertical="center" wrapText="1"/>
    </xf>
    <xf numFmtId="0" fontId="19" fillId="0" borderId="13" xfId="0" applyFont="1" applyFill="1" applyBorder="1" applyAlignment="1" applyProtection="1">
      <alignment horizontal="center" vertical="center" wrapText="1"/>
    </xf>
    <xf numFmtId="0" fontId="19" fillId="0" borderId="14" xfId="0" applyFont="1" applyFill="1" applyBorder="1" applyAlignment="1" applyProtection="1">
      <alignment horizontal="center" vertical="center" wrapText="1"/>
    </xf>
    <xf numFmtId="0" fontId="26" fillId="0" borderId="13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Fill="1" applyProtection="1"/>
    <xf numFmtId="0" fontId="21" fillId="0" borderId="0" xfId="0" applyFont="1" applyFill="1" applyProtection="1"/>
    <xf numFmtId="164" fontId="5" fillId="0" borderId="0" xfId="0" applyNumberFormat="1" applyFont="1" applyFill="1" applyAlignment="1" applyProtection="1">
      <alignment horizontal="left" vertical="center" wrapText="1"/>
    </xf>
    <xf numFmtId="164" fontId="5" fillId="0" borderId="0" xfId="0" applyNumberFormat="1" applyFont="1" applyFill="1" applyAlignment="1" applyProtection="1">
      <alignment vertical="center" wrapText="1"/>
    </xf>
    <xf numFmtId="164" fontId="18" fillId="0" borderId="0" xfId="0" applyNumberFormat="1" applyFont="1" applyFill="1" applyAlignment="1" applyProtection="1">
      <alignment vertical="center" wrapText="1"/>
    </xf>
    <xf numFmtId="0" fontId="9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/>
    </xf>
    <xf numFmtId="0" fontId="9" fillId="0" borderId="16" xfId="0" applyFont="1" applyFill="1" applyBorder="1" applyAlignment="1" applyProtection="1">
      <alignment horizontal="center" vertical="center" wrapText="1"/>
    </xf>
    <xf numFmtId="0" fontId="26" fillId="0" borderId="14" xfId="0" applyFont="1" applyFill="1" applyBorder="1" applyAlignment="1" applyProtection="1">
      <alignment horizontal="left" vertical="center" wrapText="1" indent="1"/>
    </xf>
    <xf numFmtId="0" fontId="25" fillId="0" borderId="13" xfId="0" applyFont="1" applyBorder="1" applyAlignment="1" applyProtection="1">
      <alignment horizontal="center" vertical="center" wrapText="1"/>
    </xf>
    <xf numFmtId="0" fontId="35" fillId="0" borderId="26" xfId="0" applyFont="1" applyBorder="1" applyAlignment="1" applyProtection="1">
      <alignment horizontal="left" wrapText="1" indent="1"/>
    </xf>
    <xf numFmtId="0" fontId="20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left" vertical="center" wrapText="1" indent="1"/>
    </xf>
    <xf numFmtId="0" fontId="20" fillId="0" borderId="0" xfId="0" applyFont="1" applyFill="1" applyAlignment="1" applyProtection="1">
      <alignment horizontal="left" vertical="center" wrapText="1"/>
    </xf>
    <xf numFmtId="0" fontId="20" fillId="0" borderId="0" xfId="0" applyFont="1" applyFill="1" applyAlignment="1" applyProtection="1">
      <alignment vertical="center" wrapText="1"/>
    </xf>
    <xf numFmtId="0" fontId="9" fillId="0" borderId="14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6" fillId="0" borderId="13" xfId="0" applyFont="1" applyFill="1" applyBorder="1" applyAlignment="1" applyProtection="1">
      <alignment horizontal="left" vertical="center"/>
    </xf>
    <xf numFmtId="0" fontId="6" fillId="0" borderId="26" xfId="0" applyFont="1" applyFill="1" applyBorder="1" applyAlignment="1" applyProtection="1">
      <alignment vertical="center" wrapText="1"/>
    </xf>
    <xf numFmtId="16" fontId="0" fillId="0" borderId="0" xfId="0" applyNumberFormat="1" applyFill="1" applyAlignment="1">
      <alignment vertical="center" wrapText="1"/>
    </xf>
    <xf numFmtId="164" fontId="19" fillId="0" borderId="27" xfId="5" applyNumberFormat="1" applyFont="1" applyFill="1" applyBorder="1" applyAlignment="1" applyProtection="1">
      <alignment horizontal="right" vertical="center" wrapText="1" indent="1"/>
    </xf>
    <xf numFmtId="0" fontId="25" fillId="0" borderId="14" xfId="0" applyFont="1" applyBorder="1" applyAlignment="1" applyProtection="1">
      <alignment horizontal="left" vertical="center" wrapText="1" indent="1"/>
    </xf>
    <xf numFmtId="0" fontId="24" fillId="0" borderId="2" xfId="0" applyFont="1" applyBorder="1" applyAlignment="1" applyProtection="1">
      <alignment horizontal="left" vertical="center" wrapText="1" indent="1"/>
    </xf>
    <xf numFmtId="0" fontId="24" fillId="0" borderId="6" xfId="0" applyFont="1" applyBorder="1" applyAlignment="1" applyProtection="1">
      <alignment horizontal="left" vertical="center" wrapText="1" indent="1"/>
    </xf>
    <xf numFmtId="0" fontId="25" fillId="0" borderId="18" xfId="0" applyFont="1" applyBorder="1" applyAlignment="1" applyProtection="1">
      <alignment horizontal="left" vertical="center" wrapText="1" indent="1"/>
    </xf>
    <xf numFmtId="164" fontId="8" fillId="0" borderId="0" xfId="5" applyNumberFormat="1" applyFont="1" applyFill="1" applyBorder="1" applyAlignment="1" applyProtection="1">
      <alignment horizontal="right" vertical="center" wrapText="1" indent="1"/>
    </xf>
    <xf numFmtId="0" fontId="7" fillId="0" borderId="25" xfId="0" applyFont="1" applyFill="1" applyBorder="1" applyAlignment="1" applyProtection="1">
      <alignment horizontal="right" vertical="center"/>
    </xf>
    <xf numFmtId="164" fontId="20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4" xfId="0" applyNumberFormat="1" applyFont="1" applyFill="1" applyBorder="1" applyAlignment="1" applyProtection="1">
      <alignment horizontal="right" vertical="center" wrapText="1" indent="1"/>
    </xf>
    <xf numFmtId="164" fontId="27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7" fillId="0" borderId="0" xfId="0" applyNumberFormat="1" applyFont="1" applyFill="1" applyAlignment="1" applyProtection="1">
      <alignment horizontal="right" vertical="center"/>
    </xf>
    <xf numFmtId="164" fontId="9" fillId="0" borderId="13" xfId="0" applyNumberFormat="1" applyFont="1" applyFill="1" applyBorder="1" applyAlignment="1" applyProtection="1">
      <alignment horizontal="centerContinuous" vertical="center" wrapText="1"/>
    </xf>
    <xf numFmtId="164" fontId="9" fillId="0" borderId="14" xfId="0" applyNumberFormat="1" applyFont="1" applyFill="1" applyBorder="1" applyAlignment="1" applyProtection="1">
      <alignment horizontal="centerContinuous" vertical="center" wrapText="1"/>
    </xf>
    <xf numFmtId="164" fontId="9" fillId="0" borderId="17" xfId="0" applyNumberFormat="1" applyFont="1" applyFill="1" applyBorder="1" applyAlignment="1" applyProtection="1">
      <alignment horizontal="centerContinuous" vertical="center" wrapText="1"/>
    </xf>
    <xf numFmtId="164" fontId="6" fillId="0" borderId="0" xfId="0" applyNumberFormat="1" applyFont="1" applyFill="1" applyAlignment="1" applyProtection="1">
      <alignment horizontal="center" vertical="center" wrapText="1"/>
    </xf>
    <xf numFmtId="164" fontId="26" fillId="0" borderId="29" xfId="0" applyNumberFormat="1" applyFont="1" applyFill="1" applyBorder="1" applyAlignment="1" applyProtection="1">
      <alignment horizontal="center" vertical="center" wrapText="1"/>
    </xf>
    <xf numFmtId="164" fontId="26" fillId="0" borderId="13" xfId="0" applyNumberFormat="1" applyFont="1" applyFill="1" applyBorder="1" applyAlignment="1" applyProtection="1">
      <alignment horizontal="center" vertical="center" wrapText="1"/>
    </xf>
    <xf numFmtId="164" fontId="26" fillId="0" borderId="14" xfId="0" applyNumberFormat="1" applyFont="1" applyFill="1" applyBorder="1" applyAlignment="1" applyProtection="1">
      <alignment horizontal="center" vertical="center" wrapText="1"/>
    </xf>
    <xf numFmtId="164" fontId="26" fillId="0" borderId="0" xfId="0" applyNumberFormat="1" applyFont="1" applyFill="1" applyAlignment="1" applyProtection="1">
      <alignment horizontal="center" vertical="center" wrapText="1"/>
    </xf>
    <xf numFmtId="164" fontId="0" fillId="0" borderId="30" xfId="0" applyNumberFormat="1" applyFill="1" applyBorder="1" applyAlignment="1" applyProtection="1">
      <alignment horizontal="left" vertical="center" wrapText="1" indent="1"/>
    </xf>
    <xf numFmtId="164" fontId="20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31" xfId="0" applyNumberFormat="1" applyFill="1" applyBorder="1" applyAlignment="1" applyProtection="1">
      <alignment horizontal="left" vertical="center" wrapText="1" indent="1"/>
    </xf>
    <xf numFmtId="164" fontId="20" fillId="0" borderId="8" xfId="0" applyNumberFormat="1" applyFont="1" applyFill="1" applyBorder="1" applyAlignment="1" applyProtection="1">
      <alignment horizontal="left" vertical="center" wrapText="1" indent="1"/>
    </xf>
    <xf numFmtId="164" fontId="20" fillId="0" borderId="32" xfId="0" applyNumberFormat="1" applyFont="1" applyFill="1" applyBorder="1" applyAlignment="1" applyProtection="1">
      <alignment horizontal="left" vertical="center" wrapText="1" indent="1"/>
    </xf>
    <xf numFmtId="164" fontId="29" fillId="0" borderId="29" xfId="0" applyNumberFormat="1" applyFont="1" applyFill="1" applyBorder="1" applyAlignment="1" applyProtection="1">
      <alignment horizontal="left" vertical="center" wrapText="1" indent="1"/>
    </xf>
    <xf numFmtId="164" fontId="3" fillId="0" borderId="33" xfId="0" applyNumberFormat="1" applyFont="1" applyFill="1" applyBorder="1" applyAlignment="1" applyProtection="1">
      <alignment horizontal="left" vertical="center" wrapText="1" indent="1"/>
    </xf>
    <xf numFmtId="164" fontId="27" fillId="0" borderId="7" xfId="0" applyNumberFormat="1" applyFont="1" applyFill="1" applyBorder="1" applyAlignment="1" applyProtection="1">
      <alignment horizontal="left" vertical="center" wrapText="1" indent="1"/>
    </xf>
    <xf numFmtId="164" fontId="27" fillId="0" borderId="8" xfId="0" applyNumberFormat="1" applyFont="1" applyFill="1" applyBorder="1" applyAlignment="1" applyProtection="1">
      <alignment horizontal="left" vertical="center" wrapText="1" indent="1"/>
    </xf>
    <xf numFmtId="164" fontId="3" fillId="0" borderId="31" xfId="0" applyNumberFormat="1" applyFont="1" applyFill="1" applyBorder="1" applyAlignment="1" applyProtection="1">
      <alignment horizontal="left" vertical="center" wrapText="1" indent="1"/>
    </xf>
    <xf numFmtId="164" fontId="30" fillId="0" borderId="2" xfId="0" applyNumberFormat="1" applyFont="1" applyFill="1" applyBorder="1" applyAlignment="1" applyProtection="1">
      <alignment horizontal="right" vertical="center" wrapText="1" indent="1"/>
    </xf>
    <xf numFmtId="164" fontId="29" fillId="0" borderId="13" xfId="0" applyNumberFormat="1" applyFont="1" applyFill="1" applyBorder="1" applyAlignment="1" applyProtection="1">
      <alignment horizontal="left" vertical="center" wrapText="1" indent="1"/>
    </xf>
    <xf numFmtId="164" fontId="27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30" fillId="0" borderId="7" xfId="0" applyNumberFormat="1" applyFont="1" applyFill="1" applyBorder="1" applyAlignment="1" applyProtection="1">
      <alignment horizontal="left" vertical="center" wrapText="1" indent="1"/>
    </xf>
    <xf numFmtId="164" fontId="27" fillId="0" borderId="8" xfId="0" applyNumberFormat="1" applyFont="1" applyFill="1" applyBorder="1" applyAlignment="1" applyProtection="1">
      <alignment horizontal="left" vertical="center" wrapText="1" indent="2"/>
    </xf>
    <xf numFmtId="164" fontId="27" fillId="0" borderId="2" xfId="0" applyNumberFormat="1" applyFont="1" applyFill="1" applyBorder="1" applyAlignment="1" applyProtection="1">
      <alignment horizontal="left" vertical="center" wrapText="1" indent="2"/>
    </xf>
    <xf numFmtId="164" fontId="30" fillId="0" borderId="2" xfId="0" applyNumberFormat="1" applyFont="1" applyFill="1" applyBorder="1" applyAlignment="1" applyProtection="1">
      <alignment horizontal="left" vertical="center" wrapText="1" indent="1"/>
    </xf>
    <xf numFmtId="164" fontId="27" fillId="0" borderId="9" xfId="0" applyNumberFormat="1" applyFont="1" applyFill="1" applyBorder="1" applyAlignment="1" applyProtection="1">
      <alignment horizontal="left" vertical="center" wrapText="1" indent="1"/>
    </xf>
    <xf numFmtId="164" fontId="20" fillId="0" borderId="9" xfId="0" applyNumberFormat="1" applyFont="1" applyFill="1" applyBorder="1" applyAlignment="1" applyProtection="1">
      <alignment horizontal="left" vertical="center" wrapText="1" indent="2"/>
    </xf>
    <xf numFmtId="164" fontId="20" fillId="0" borderId="10" xfId="0" applyNumberFormat="1" applyFont="1" applyFill="1" applyBorder="1" applyAlignment="1" applyProtection="1">
      <alignment horizontal="left" vertical="center" wrapText="1" indent="2"/>
    </xf>
    <xf numFmtId="164" fontId="30" fillId="0" borderId="3" xfId="0" applyNumberFormat="1" applyFont="1" applyFill="1" applyBorder="1" applyAlignment="1" applyProtection="1">
      <alignment horizontal="right" vertical="center" wrapText="1" indent="1"/>
    </xf>
    <xf numFmtId="164" fontId="26" fillId="0" borderId="27" xfId="0" applyNumberFormat="1" applyFont="1" applyFill="1" applyBorder="1" applyAlignment="1" applyProtection="1">
      <alignment horizontal="right" vertical="center" wrapText="1" indent="1"/>
    </xf>
    <xf numFmtId="164" fontId="19" fillId="0" borderId="0" xfId="0" applyNumberFormat="1" applyFont="1" applyFill="1" applyBorder="1" applyAlignment="1" applyProtection="1">
      <alignment horizontal="right" vertical="center" wrapText="1" indent="1"/>
    </xf>
    <xf numFmtId="0" fontId="20" fillId="0" borderId="0" xfId="0" applyFont="1" applyFill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right" vertical="center" wrapText="1" indent="1"/>
    </xf>
    <xf numFmtId="0" fontId="11" fillId="0" borderId="0" xfId="0" applyFont="1" applyFill="1" applyAlignment="1" applyProtection="1">
      <alignment vertical="center" wrapText="1"/>
    </xf>
    <xf numFmtId="0" fontId="23" fillId="0" borderId="19" xfId="0" applyFont="1" applyBorder="1" applyAlignment="1" applyProtection="1">
      <alignment horizontal="left" vertical="center" wrapText="1" indent="1"/>
    </xf>
    <xf numFmtId="0" fontId="12" fillId="0" borderId="0" xfId="5" applyFont="1" applyFill="1" applyProtection="1"/>
    <xf numFmtId="0" fontId="12" fillId="0" borderId="0" xfId="5" applyFont="1" applyFill="1" applyAlignment="1" applyProtection="1">
      <alignment horizontal="right" vertical="center" indent="1"/>
    </xf>
    <xf numFmtId="0" fontId="38" fillId="0" borderId="0" xfId="0" applyFont="1" applyFill="1" applyAlignment="1" applyProtection="1">
      <alignment horizontal="left" vertical="center" wrapText="1"/>
    </xf>
    <xf numFmtId="0" fontId="38" fillId="0" borderId="0" xfId="0" applyFont="1" applyFill="1" applyAlignment="1" applyProtection="1">
      <alignment vertical="center" wrapText="1"/>
    </xf>
    <xf numFmtId="0" fontId="38" fillId="0" borderId="0" xfId="0" applyFont="1" applyFill="1" applyAlignment="1" applyProtection="1">
      <alignment horizontal="right" vertical="center" wrapText="1" indent="1"/>
    </xf>
    <xf numFmtId="0" fontId="16" fillId="0" borderId="0" xfId="0" applyFont="1" applyFill="1" applyAlignment="1" applyProtection="1">
      <alignment horizontal="left" vertical="center" wrapText="1"/>
    </xf>
    <xf numFmtId="0" fontId="16" fillId="0" borderId="0" xfId="0" applyFont="1" applyFill="1" applyAlignment="1" applyProtection="1">
      <alignment vertical="center" wrapText="1"/>
    </xf>
    <xf numFmtId="0" fontId="16" fillId="0" borderId="0" xfId="0" applyFont="1" applyFill="1" applyAlignment="1" applyProtection="1">
      <alignment horizontal="right" vertical="center" wrapText="1" indent="1"/>
    </xf>
    <xf numFmtId="164" fontId="0" fillId="0" borderId="33" xfId="0" applyNumberFormat="1" applyFill="1" applyBorder="1" applyAlignment="1" applyProtection="1">
      <alignment horizontal="left" vertical="center" wrapText="1" indent="1"/>
    </xf>
    <xf numFmtId="164" fontId="20" fillId="0" borderId="7" xfId="0" applyNumberFormat="1" applyFont="1" applyFill="1" applyBorder="1" applyAlignment="1" applyProtection="1">
      <alignment horizontal="left" vertical="center" wrapText="1" indent="1"/>
    </xf>
    <xf numFmtId="164" fontId="20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6" xfId="5" applyNumberFormat="1" applyFont="1" applyFill="1" applyBorder="1" applyAlignment="1" applyProtection="1">
      <alignment horizontal="right" vertical="center" wrapText="1" indent="1"/>
    </xf>
    <xf numFmtId="164" fontId="19" fillId="0" borderId="14" xfId="5" applyNumberFormat="1" applyFont="1" applyFill="1" applyBorder="1" applyAlignment="1" applyProtection="1">
      <alignment horizontal="right" vertical="center" wrapText="1" indent="1"/>
    </xf>
    <xf numFmtId="164" fontId="20" fillId="0" borderId="2" xfId="5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3" xfId="5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6" xfId="5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" xfId="5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6" xfId="5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4" xfId="5" applyNumberFormat="1" applyFont="1" applyFill="1" applyBorder="1" applyAlignment="1" applyProtection="1">
      <alignment horizontal="right" vertical="center" wrapText="1" indent="1"/>
    </xf>
    <xf numFmtId="0" fontId="9" fillId="0" borderId="35" xfId="0" applyFont="1" applyFill="1" applyBorder="1" applyAlignment="1" applyProtection="1">
      <alignment horizontal="center" vertical="center" wrapText="1"/>
    </xf>
    <xf numFmtId="0" fontId="19" fillId="0" borderId="15" xfId="5" applyFont="1" applyFill="1" applyBorder="1" applyAlignment="1" applyProtection="1">
      <alignment horizontal="center" vertical="center" wrapText="1"/>
    </xf>
    <xf numFmtId="0" fontId="19" fillId="0" borderId="16" xfId="5" applyFont="1" applyFill="1" applyBorder="1" applyAlignment="1" applyProtection="1">
      <alignment horizontal="center" vertical="center" wrapText="1"/>
    </xf>
    <xf numFmtId="0" fontId="20" fillId="0" borderId="3" xfId="5" applyFont="1" applyFill="1" applyBorder="1" applyAlignment="1" applyProtection="1">
      <alignment horizontal="left" vertical="center" wrapText="1" indent="6"/>
    </xf>
    <xf numFmtId="0" fontId="12" fillId="0" borderId="0" xfId="5" applyFill="1" applyProtection="1"/>
    <xf numFmtId="0" fontId="20" fillId="0" borderId="0" xfId="5" applyFont="1" applyFill="1" applyProtection="1"/>
    <xf numFmtId="0" fontId="15" fillId="0" borderId="0" xfId="5" applyFont="1" applyFill="1" applyProtection="1"/>
    <xf numFmtId="0" fontId="24" fillId="0" borderId="3" xfId="0" applyFont="1" applyBorder="1" applyAlignment="1" applyProtection="1">
      <alignment horizontal="left" wrapText="1" indent="1"/>
    </xf>
    <xf numFmtId="0" fontId="24" fillId="0" borderId="2" xfId="0" applyFont="1" applyBorder="1" applyAlignment="1" applyProtection="1">
      <alignment horizontal="left" wrapText="1" indent="1"/>
    </xf>
    <xf numFmtId="0" fontId="24" fillId="0" borderId="6" xfId="0" applyFont="1" applyBorder="1" applyAlignment="1" applyProtection="1">
      <alignment horizontal="left" wrapText="1" indent="1"/>
    </xf>
    <xf numFmtId="0" fontId="24" fillId="0" borderId="6" xfId="0" applyFont="1" applyBorder="1" applyAlignment="1" applyProtection="1">
      <alignment wrapText="1"/>
    </xf>
    <xf numFmtId="0" fontId="24" fillId="0" borderId="9" xfId="0" applyFont="1" applyBorder="1" applyAlignment="1" applyProtection="1">
      <alignment wrapText="1"/>
    </xf>
    <xf numFmtId="0" fontId="24" fillId="0" borderId="8" xfId="0" applyFont="1" applyBorder="1" applyAlignment="1" applyProtection="1">
      <alignment wrapText="1"/>
    </xf>
    <xf numFmtId="0" fontId="24" fillId="0" borderId="10" xfId="0" applyFont="1" applyBorder="1" applyAlignment="1" applyProtection="1">
      <alignment wrapText="1"/>
    </xf>
    <xf numFmtId="0" fontId="25" fillId="0" borderId="14" xfId="0" applyFont="1" applyBorder="1" applyAlignment="1" applyProtection="1">
      <alignment wrapText="1"/>
    </xf>
    <xf numFmtId="0" fontId="25" fillId="0" borderId="19" xfId="0" applyFont="1" applyBorder="1" applyAlignment="1" applyProtection="1">
      <alignment wrapText="1"/>
    </xf>
    <xf numFmtId="0" fontId="12" fillId="0" borderId="0" xfId="5" applyFill="1" applyAlignment="1" applyProtection="1"/>
    <xf numFmtId="0" fontId="22" fillId="0" borderId="0" xfId="5" applyFont="1" applyFill="1" applyProtection="1"/>
    <xf numFmtId="0" fontId="21" fillId="0" borderId="0" xfId="5" applyFont="1" applyFill="1" applyProtection="1"/>
    <xf numFmtId="164" fontId="2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20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20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20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27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20" fillId="0" borderId="9" xfId="5" applyNumberFormat="1" applyFont="1" applyFill="1" applyBorder="1" applyAlignment="1" applyProtection="1">
      <alignment horizontal="center" vertical="center" wrapText="1"/>
    </xf>
    <xf numFmtId="49" fontId="20" fillId="0" borderId="8" xfId="5" applyNumberFormat="1" applyFont="1" applyFill="1" applyBorder="1" applyAlignment="1" applyProtection="1">
      <alignment horizontal="center" vertical="center" wrapText="1"/>
    </xf>
    <xf numFmtId="49" fontId="20" fillId="0" borderId="10" xfId="5" applyNumberFormat="1" applyFont="1" applyFill="1" applyBorder="1" applyAlignment="1" applyProtection="1">
      <alignment horizontal="center" vertical="center" wrapText="1"/>
    </xf>
    <xf numFmtId="0" fontId="25" fillId="0" borderId="13" xfId="0" applyFont="1" applyBorder="1" applyAlignment="1" applyProtection="1">
      <alignment horizontal="center" wrapText="1"/>
    </xf>
    <xf numFmtId="0" fontId="24" fillId="0" borderId="9" xfId="0" applyFont="1" applyBorder="1" applyAlignment="1" applyProtection="1">
      <alignment horizontal="center" wrapText="1"/>
    </xf>
    <xf numFmtId="0" fontId="24" fillId="0" borderId="8" xfId="0" applyFont="1" applyBorder="1" applyAlignment="1" applyProtection="1">
      <alignment horizontal="center" wrapText="1"/>
    </xf>
    <xf numFmtId="0" fontId="24" fillId="0" borderId="10" xfId="0" applyFont="1" applyBorder="1" applyAlignment="1" applyProtection="1">
      <alignment horizontal="center" wrapText="1"/>
    </xf>
    <xf numFmtId="0" fontId="25" fillId="0" borderId="18" xfId="0" applyFont="1" applyBorder="1" applyAlignment="1" applyProtection="1">
      <alignment horizontal="center" wrapText="1"/>
    </xf>
    <xf numFmtId="49" fontId="20" fillId="0" borderId="11" xfId="5" applyNumberFormat="1" applyFont="1" applyFill="1" applyBorder="1" applyAlignment="1" applyProtection="1">
      <alignment horizontal="center" vertical="center" wrapText="1"/>
    </xf>
    <xf numFmtId="49" fontId="20" fillId="0" borderId="7" xfId="5" applyNumberFormat="1" applyFont="1" applyFill="1" applyBorder="1" applyAlignment="1" applyProtection="1">
      <alignment horizontal="center" vertical="center" wrapText="1"/>
    </xf>
    <xf numFmtId="49" fontId="20" fillId="0" borderId="12" xfId="5" applyNumberFormat="1" applyFont="1" applyFill="1" applyBorder="1" applyAlignment="1" applyProtection="1">
      <alignment horizontal="center" vertical="center" wrapText="1"/>
    </xf>
    <xf numFmtId="0" fontId="25" fillId="0" borderId="18" xfId="0" applyFont="1" applyBorder="1" applyAlignment="1" applyProtection="1">
      <alignment horizontal="center" vertical="center" wrapText="1"/>
    </xf>
    <xf numFmtId="164" fontId="26" fillId="0" borderId="27" xfId="5" applyNumberFormat="1" applyFont="1" applyFill="1" applyBorder="1" applyAlignment="1" applyProtection="1">
      <alignment horizontal="right" vertical="center" wrapText="1" indent="1"/>
    </xf>
    <xf numFmtId="164" fontId="20" fillId="0" borderId="36" xfId="5" applyNumberFormat="1" applyFont="1" applyFill="1" applyBorder="1" applyAlignment="1" applyProtection="1">
      <alignment horizontal="right" vertical="center" wrapText="1" indent="1"/>
    </xf>
    <xf numFmtId="164" fontId="20" fillId="0" borderId="3" xfId="5" applyNumberFormat="1" applyFont="1" applyFill="1" applyBorder="1" applyAlignment="1" applyProtection="1">
      <alignment horizontal="right" vertical="center" wrapText="1" indent="1"/>
    </xf>
    <xf numFmtId="49" fontId="27" fillId="0" borderId="11" xfId="0" applyNumberFormat="1" applyFont="1" applyFill="1" applyBorder="1" applyAlignment="1" applyProtection="1">
      <alignment horizontal="center" vertical="center" wrapText="1"/>
    </xf>
    <xf numFmtId="49" fontId="27" fillId="0" borderId="8" xfId="0" applyNumberFormat="1" applyFont="1" applyFill="1" applyBorder="1" applyAlignment="1" applyProtection="1">
      <alignment horizontal="center" vertical="center" wrapText="1"/>
    </xf>
    <xf numFmtId="49" fontId="27" fillId="0" borderId="9" xfId="0" applyNumberFormat="1" applyFont="1" applyFill="1" applyBorder="1" applyAlignment="1" applyProtection="1">
      <alignment horizontal="center" vertical="center" wrapText="1"/>
    </xf>
    <xf numFmtId="0" fontId="27" fillId="0" borderId="3" xfId="5" applyFont="1" applyFill="1" applyBorder="1" applyAlignment="1" applyProtection="1">
      <alignment horizontal="left" vertical="center" wrapText="1" indent="1"/>
    </xf>
    <xf numFmtId="0" fontId="27" fillId="0" borderId="2" xfId="5" applyFont="1" applyFill="1" applyBorder="1" applyAlignment="1" applyProtection="1">
      <alignment horizontal="left" vertical="center" wrapText="1" indent="1"/>
    </xf>
    <xf numFmtId="0" fontId="8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center" vertical="center" wrapText="1"/>
    </xf>
    <xf numFmtId="0" fontId="4" fillId="0" borderId="0" xfId="0" applyFont="1" applyFill="1" applyAlignment="1" applyProtection="1">
      <alignment vertical="center" wrapText="1"/>
    </xf>
    <xf numFmtId="0" fontId="10" fillId="0" borderId="0" xfId="0" applyFont="1" applyFill="1" applyAlignment="1" applyProtection="1">
      <alignment vertical="center" wrapText="1"/>
    </xf>
    <xf numFmtId="164" fontId="27" fillId="0" borderId="3" xfId="5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3" xfId="0" applyFont="1" applyBorder="1" applyAlignment="1" applyProtection="1">
      <alignment vertical="center" wrapText="1"/>
    </xf>
    <xf numFmtId="0" fontId="25" fillId="0" borderId="18" xfId="0" applyFont="1" applyBorder="1" applyAlignment="1" applyProtection="1">
      <alignment vertical="center" wrapText="1"/>
    </xf>
    <xf numFmtId="164" fontId="19" fillId="0" borderId="14" xfId="5" applyNumberFormat="1" applyFont="1" applyFill="1" applyBorder="1" applyAlignment="1" applyProtection="1">
      <alignment horizontal="right" vertical="center" wrapText="1" indent="1"/>
      <protection locked="0"/>
    </xf>
    <xf numFmtId="49" fontId="20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6" xfId="0" applyFont="1" applyBorder="1" applyAlignment="1" applyProtection="1">
      <alignment vertical="center" wrapText="1"/>
    </xf>
    <xf numFmtId="0" fontId="19" fillId="0" borderId="18" xfId="5" applyFont="1" applyFill="1" applyBorder="1" applyAlignment="1" applyProtection="1">
      <alignment horizontal="left" vertical="center" wrapText="1" indent="1"/>
    </xf>
    <xf numFmtId="0" fontId="19" fillId="0" borderId="19" xfId="5" applyFont="1" applyFill="1" applyBorder="1" applyAlignment="1" applyProtection="1">
      <alignment vertical="center" wrapText="1"/>
    </xf>
    <xf numFmtId="0" fontId="20" fillId="0" borderId="23" xfId="5" applyFont="1" applyFill="1" applyBorder="1" applyAlignment="1" applyProtection="1">
      <alignment horizontal="left" vertical="center" wrapText="1" indent="7"/>
    </xf>
    <xf numFmtId="0" fontId="19" fillId="0" borderId="13" xfId="5" applyFont="1" applyFill="1" applyBorder="1" applyAlignment="1" applyProtection="1">
      <alignment horizontal="left" vertical="center" wrapText="1"/>
    </xf>
    <xf numFmtId="164" fontId="30" fillId="0" borderId="1" xfId="0" applyNumberFormat="1" applyFont="1" applyFill="1" applyBorder="1" applyAlignment="1" applyProtection="1">
      <alignment horizontal="right" vertical="center" wrapText="1" indent="1"/>
    </xf>
    <xf numFmtId="49" fontId="26" fillId="0" borderId="13" xfId="5" applyNumberFormat="1" applyFont="1" applyFill="1" applyBorder="1" applyAlignment="1" applyProtection="1">
      <alignment horizontal="center" vertical="center" wrapText="1"/>
    </xf>
    <xf numFmtId="164" fontId="25" fillId="0" borderId="27" xfId="0" applyNumberFormat="1" applyFont="1" applyBorder="1" applyAlignment="1" applyProtection="1">
      <alignment horizontal="right" vertical="center" wrapText="1" indent="1"/>
    </xf>
    <xf numFmtId="164" fontId="20" fillId="0" borderId="4" xfId="5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3" xfId="5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9" xfId="5" applyNumberFormat="1" applyFont="1" applyFill="1" applyBorder="1" applyAlignment="1" applyProtection="1">
      <alignment horizontal="right" vertical="center" wrapText="1" indent="1"/>
    </xf>
    <xf numFmtId="164" fontId="25" fillId="0" borderId="14" xfId="0" applyNumberFormat="1" applyFont="1" applyBorder="1" applyAlignment="1" applyProtection="1">
      <alignment horizontal="right" vertical="center" wrapText="1" indent="1"/>
    </xf>
    <xf numFmtId="164" fontId="25" fillId="0" borderId="14" xfId="0" applyNumberFormat="1" applyFont="1" applyBorder="1" applyAlignment="1" applyProtection="1">
      <alignment horizontal="right" vertical="center" wrapText="1" indent="1"/>
      <protection locked="0"/>
    </xf>
    <xf numFmtId="164" fontId="23" fillId="0" borderId="14" xfId="0" quotePrefix="1" applyNumberFormat="1" applyFont="1" applyBorder="1" applyAlignment="1" applyProtection="1">
      <alignment horizontal="right" vertical="center" wrapText="1" indent="1"/>
    </xf>
    <xf numFmtId="0" fontId="7" fillId="0" borderId="0" xfId="0" applyFont="1" applyFill="1" applyBorder="1" applyAlignment="1" applyProtection="1">
      <alignment horizontal="right" vertical="center"/>
    </xf>
    <xf numFmtId="0" fontId="9" fillId="0" borderId="23" xfId="5" applyFont="1" applyFill="1" applyBorder="1" applyAlignment="1" applyProtection="1">
      <alignment horizontal="center" vertical="center" wrapText="1"/>
    </xf>
    <xf numFmtId="0" fontId="9" fillId="0" borderId="38" xfId="5" applyFont="1" applyFill="1" applyBorder="1" applyAlignment="1" applyProtection="1">
      <alignment horizontal="center" vertical="center" wrapText="1"/>
    </xf>
    <xf numFmtId="0" fontId="9" fillId="0" borderId="39" xfId="5" applyFont="1" applyFill="1" applyBorder="1" applyAlignment="1" applyProtection="1">
      <alignment horizontal="center" vertical="center" wrapText="1"/>
    </xf>
    <xf numFmtId="164" fontId="19" fillId="0" borderId="40" xfId="5" applyNumberFormat="1" applyFont="1" applyFill="1" applyBorder="1" applyAlignment="1" applyProtection="1">
      <alignment horizontal="right" vertical="center" wrapText="1" indent="1"/>
    </xf>
    <xf numFmtId="164" fontId="19" fillId="0" borderId="26" xfId="5" applyNumberFormat="1" applyFont="1" applyFill="1" applyBorder="1" applyAlignment="1" applyProtection="1">
      <alignment horizontal="right" vertical="center" wrapText="1" indent="1"/>
    </xf>
    <xf numFmtId="164" fontId="20" fillId="0" borderId="24" xfId="5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5" xfId="5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41" xfId="5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6" xfId="5" applyNumberFormat="1" applyFont="1" applyFill="1" applyBorder="1" applyAlignment="1" applyProtection="1">
      <alignment horizontal="right" vertical="center" wrapText="1" indent="1"/>
    </xf>
    <xf numFmtId="164" fontId="25" fillId="0" borderId="26" xfId="0" applyNumberFormat="1" applyFont="1" applyBorder="1" applyAlignment="1" applyProtection="1">
      <alignment horizontal="right" vertical="center" wrapText="1" indent="1"/>
    </xf>
    <xf numFmtId="164" fontId="25" fillId="0" borderId="26" xfId="0" applyNumberFormat="1" applyFont="1" applyBorder="1" applyAlignment="1" applyProtection="1">
      <alignment horizontal="right" vertical="center" wrapText="1" indent="1"/>
      <protection locked="0"/>
    </xf>
    <xf numFmtId="164" fontId="23" fillId="0" borderId="26" xfId="0" quotePrefix="1" applyNumberFormat="1" applyFont="1" applyBorder="1" applyAlignment="1" applyProtection="1">
      <alignment horizontal="right" vertical="center" wrapText="1" indent="1"/>
    </xf>
    <xf numFmtId="164" fontId="9" fillId="0" borderId="26" xfId="0" applyNumberFormat="1" applyFont="1" applyFill="1" applyBorder="1" applyAlignment="1" applyProtection="1">
      <alignment horizontal="centerContinuous" vertical="center" wrapText="1"/>
    </xf>
    <xf numFmtId="164" fontId="9" fillId="0" borderId="26" xfId="0" applyNumberFormat="1" applyFont="1" applyFill="1" applyBorder="1" applyAlignment="1" applyProtection="1">
      <alignment horizontal="center" vertical="center" wrapText="1"/>
    </xf>
    <xf numFmtId="164" fontId="26" fillId="0" borderId="26" xfId="0" applyNumberFormat="1" applyFont="1" applyFill="1" applyBorder="1" applyAlignment="1" applyProtection="1">
      <alignment horizontal="center" vertical="center" wrapText="1"/>
    </xf>
    <xf numFmtId="164" fontId="20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6" xfId="0" applyNumberFormat="1" applyFont="1" applyFill="1" applyBorder="1" applyAlignment="1" applyProtection="1">
      <alignment horizontal="right" vertical="center" wrapText="1" indent="1"/>
    </xf>
    <xf numFmtId="164" fontId="27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43" xfId="0" applyNumberFormat="1" applyFont="1" applyFill="1" applyBorder="1" applyAlignment="1" applyProtection="1">
      <alignment horizontal="centerContinuous" vertical="center" wrapText="1"/>
    </xf>
    <xf numFmtId="164" fontId="9" fillId="0" borderId="37" xfId="0" applyNumberFormat="1" applyFont="1" applyFill="1" applyBorder="1" applyAlignment="1" applyProtection="1">
      <alignment horizontal="centerContinuous" vertical="center" wrapText="1"/>
    </xf>
    <xf numFmtId="164" fontId="20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33" fillId="0" borderId="0" xfId="0" applyFont="1" applyProtection="1"/>
    <xf numFmtId="0" fontId="22" fillId="0" borderId="0" xfId="0" applyFont="1" applyAlignment="1" applyProtection="1">
      <alignment horizontal="center"/>
    </xf>
    <xf numFmtId="0" fontId="34" fillId="0" borderId="0" xfId="0" applyFont="1" applyFill="1" applyProtection="1"/>
    <xf numFmtId="3" fontId="34" fillId="0" borderId="0" xfId="0" applyNumberFormat="1" applyFont="1" applyFill="1" applyAlignment="1" applyProtection="1">
      <alignment horizontal="right" indent="1"/>
    </xf>
    <xf numFmtId="0" fontId="34" fillId="0" borderId="0" xfId="0" applyFont="1" applyFill="1" applyAlignment="1" applyProtection="1">
      <alignment horizontal="right" indent="1"/>
    </xf>
    <xf numFmtId="3" fontId="28" fillId="0" borderId="0" xfId="0" applyNumberFormat="1" applyFont="1" applyFill="1" applyAlignment="1" applyProtection="1">
      <alignment horizontal="right" indent="1"/>
    </xf>
    <xf numFmtId="0" fontId="36" fillId="0" borderId="0" xfId="0" applyFont="1" applyFill="1" applyProtection="1"/>
    <xf numFmtId="0" fontId="31" fillId="0" borderId="0" xfId="0" applyFont="1" applyFill="1" applyProtection="1"/>
    <xf numFmtId="0" fontId="21" fillId="0" borderId="0" xfId="0" applyFont="1" applyProtection="1"/>
    <xf numFmtId="0" fontId="31" fillId="0" borderId="0" xfId="0" applyFont="1" applyProtection="1"/>
    <xf numFmtId="0" fontId="39" fillId="0" borderId="0" xfId="0" applyFont="1" applyAlignment="1" applyProtection="1">
      <alignment horizontal="right" vertical="top"/>
      <protection locked="0"/>
    </xf>
    <xf numFmtId="0" fontId="9" fillId="0" borderId="29" xfId="0" applyFont="1" applyFill="1" applyBorder="1" applyAlignment="1" applyProtection="1">
      <alignment horizontal="center" vertical="center" wrapText="1"/>
    </xf>
    <xf numFmtId="0" fontId="9" fillId="0" borderId="29" xfId="0" quotePrefix="1" applyFont="1" applyFill="1" applyBorder="1" applyAlignment="1" applyProtection="1">
      <alignment horizontal="right" vertical="center" indent="1"/>
    </xf>
    <xf numFmtId="49" fontId="9" fillId="0" borderId="29" xfId="0" applyNumberFormat="1" applyFont="1" applyFill="1" applyBorder="1" applyAlignment="1" applyProtection="1">
      <alignment horizontal="right" vertical="center" indent="1"/>
    </xf>
    <xf numFmtId="0" fontId="19" fillId="0" borderId="44" xfId="0" applyFont="1" applyFill="1" applyBorder="1" applyAlignment="1" applyProtection="1">
      <alignment horizontal="center" vertical="center" wrapText="1"/>
    </xf>
    <xf numFmtId="164" fontId="27" fillId="0" borderId="5" xfId="5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41" xfId="5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4" xfId="5" applyNumberFormat="1" applyFont="1" applyFill="1" applyBorder="1" applyAlignment="1" applyProtection="1">
      <alignment horizontal="right" vertical="center" wrapText="1" indent="1"/>
      <protection locked="0"/>
    </xf>
    <xf numFmtId="3" fontId="6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39" xfId="5" applyNumberFormat="1" applyFont="1" applyFill="1" applyBorder="1" applyAlignment="1" applyProtection="1">
      <alignment horizontal="right" vertical="center" wrapText="1" indent="1"/>
      <protection locked="0"/>
    </xf>
    <xf numFmtId="49" fontId="9" fillId="0" borderId="27" xfId="0" applyNumberFormat="1" applyFont="1" applyFill="1" applyBorder="1" applyAlignment="1" applyProtection="1">
      <alignment horizontal="right" vertical="center" indent="1"/>
    </xf>
    <xf numFmtId="164" fontId="26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4" xfId="0" applyNumberFormat="1" applyFont="1" applyFill="1" applyBorder="1" applyAlignment="1" applyProtection="1">
      <alignment horizontal="right" vertical="center" wrapText="1" indent="1"/>
    </xf>
    <xf numFmtId="164" fontId="26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45" xfId="5" applyNumberFormat="1" applyFont="1" applyFill="1" applyBorder="1" applyAlignment="1" applyProtection="1">
      <alignment horizontal="right" vertical="center" wrapText="1" indent="1"/>
    </xf>
    <xf numFmtId="164" fontId="20" fillId="0" borderId="46" xfId="5" applyNumberFormat="1" applyFont="1" applyFill="1" applyBorder="1" applyAlignment="1" applyProtection="1">
      <alignment horizontal="right" vertical="center" wrapText="1" indent="1"/>
    </xf>
    <xf numFmtId="164" fontId="27" fillId="0" borderId="45" xfId="5" applyNumberFormat="1" applyFont="1" applyFill="1" applyBorder="1" applyAlignment="1" applyProtection="1">
      <alignment horizontal="right" vertical="center" wrapText="1" indent="1"/>
    </xf>
    <xf numFmtId="164" fontId="27" fillId="0" borderId="36" xfId="5" applyNumberFormat="1" applyFont="1" applyFill="1" applyBorder="1" applyAlignment="1" applyProtection="1">
      <alignment horizontal="right" vertical="center" wrapText="1" indent="1"/>
    </xf>
    <xf numFmtId="164" fontId="20" fillId="0" borderId="48" xfId="5" applyNumberFormat="1" applyFont="1" applyFill="1" applyBorder="1" applyAlignment="1" applyProtection="1">
      <alignment horizontal="right" vertical="center" wrapText="1" indent="1"/>
    </xf>
    <xf numFmtId="3" fontId="6" fillId="0" borderId="27" xfId="0" applyNumberFormat="1" applyFont="1" applyFill="1" applyBorder="1" applyAlignment="1" applyProtection="1">
      <alignment horizontal="right" vertical="center" wrapText="1" indent="1"/>
    </xf>
    <xf numFmtId="164" fontId="20" fillId="0" borderId="17" xfId="5" applyNumberFormat="1" applyFont="1" applyFill="1" applyBorder="1" applyAlignment="1" applyProtection="1">
      <alignment horizontal="right" vertical="center" wrapText="1" indent="1"/>
    </xf>
    <xf numFmtId="164" fontId="20" fillId="0" borderId="3" xfId="0" applyNumberFormat="1" applyFont="1" applyFill="1" applyBorder="1" applyAlignment="1" applyProtection="1">
      <alignment horizontal="right" vertical="center" wrapText="1" indent="1"/>
    </xf>
    <xf numFmtId="164" fontId="20" fillId="0" borderId="6" xfId="0" applyNumberFormat="1" applyFont="1" applyFill="1" applyBorder="1" applyAlignment="1" applyProtection="1">
      <alignment horizontal="right" vertical="center" wrapText="1" indent="1"/>
    </xf>
    <xf numFmtId="164" fontId="27" fillId="0" borderId="2" xfId="0" applyNumberFormat="1" applyFont="1" applyFill="1" applyBorder="1" applyAlignment="1" applyProtection="1">
      <alignment horizontal="right" vertical="center" wrapText="1" indent="1"/>
    </xf>
    <xf numFmtId="164" fontId="27" fillId="0" borderId="1" xfId="0" applyNumberFormat="1" applyFont="1" applyFill="1" applyBorder="1" applyAlignment="1" applyProtection="1">
      <alignment horizontal="right" vertical="center" wrapText="1" indent="1"/>
    </xf>
    <xf numFmtId="164" fontId="20" fillId="0" borderId="36" xfId="0" applyNumberFormat="1" applyFont="1" applyFill="1" applyBorder="1" applyAlignment="1" applyProtection="1">
      <alignment horizontal="right" vertical="center" wrapText="1" indent="1"/>
    </xf>
    <xf numFmtId="164" fontId="27" fillId="0" borderId="49" xfId="0" applyNumberFormat="1" applyFont="1" applyFill="1" applyBorder="1" applyAlignment="1" applyProtection="1">
      <alignment horizontal="right" vertical="center" wrapText="1" indent="1"/>
    </xf>
    <xf numFmtId="164" fontId="27" fillId="0" borderId="45" xfId="0" applyNumberFormat="1" applyFont="1" applyFill="1" applyBorder="1" applyAlignment="1" applyProtection="1">
      <alignment horizontal="right" vertical="center" wrapText="1" indent="1"/>
    </xf>
    <xf numFmtId="164" fontId="20" fillId="0" borderId="50" xfId="0" applyNumberFormat="1" applyFont="1" applyFill="1" applyBorder="1" applyAlignment="1" applyProtection="1">
      <alignment horizontal="right" vertical="center" wrapText="1" indent="1"/>
    </xf>
    <xf numFmtId="164" fontId="20" fillId="0" borderId="45" xfId="0" applyNumberFormat="1" applyFont="1" applyFill="1" applyBorder="1" applyAlignment="1" applyProtection="1">
      <alignment horizontal="right" vertical="center" wrapText="1" indent="1"/>
    </xf>
    <xf numFmtId="164" fontId="20" fillId="0" borderId="49" xfId="0" applyNumberFormat="1" applyFont="1" applyFill="1" applyBorder="1" applyAlignment="1" applyProtection="1">
      <alignment horizontal="right" vertical="center" wrapText="1" indent="1"/>
    </xf>
    <xf numFmtId="164" fontId="27" fillId="0" borderId="36" xfId="0" applyNumberFormat="1" applyFont="1" applyFill="1" applyBorder="1" applyAlignment="1" applyProtection="1">
      <alignment horizontal="right" vertical="center" wrapText="1" indent="1"/>
    </xf>
    <xf numFmtId="0" fontId="9" fillId="0" borderId="14" xfId="5" applyFont="1" applyFill="1" applyBorder="1" applyAlignment="1" applyProtection="1">
      <alignment horizontal="center" vertical="center" wrapText="1"/>
    </xf>
    <xf numFmtId="0" fontId="9" fillId="0" borderId="17" xfId="5" applyFont="1" applyFill="1" applyBorder="1" applyAlignment="1" applyProtection="1">
      <alignment horizontal="center" vertical="center" wrapText="1"/>
    </xf>
    <xf numFmtId="164" fontId="20" fillId="0" borderId="47" xfId="0" applyNumberFormat="1" applyFont="1" applyFill="1" applyBorder="1" applyAlignment="1" applyProtection="1">
      <alignment horizontal="right" vertical="center" wrapText="1" indent="1"/>
    </xf>
    <xf numFmtId="164" fontId="20" fillId="0" borderId="46" xfId="0" applyNumberFormat="1" applyFont="1" applyFill="1" applyBorder="1" applyAlignment="1" applyProtection="1">
      <alignment horizontal="right" vertical="center" wrapText="1" indent="1"/>
    </xf>
    <xf numFmtId="164" fontId="27" fillId="0" borderId="48" xfId="0" applyNumberFormat="1" applyFont="1" applyFill="1" applyBorder="1" applyAlignment="1" applyProtection="1">
      <alignment horizontal="right" vertical="center" wrapText="1" indent="1"/>
    </xf>
    <xf numFmtId="164" fontId="19" fillId="0" borderId="43" xfId="0" applyNumberFormat="1" applyFont="1" applyFill="1" applyBorder="1" applyAlignment="1" applyProtection="1">
      <alignment horizontal="right" vertical="center" wrapText="1" indent="1"/>
    </xf>
    <xf numFmtId="164" fontId="27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7" xfId="0" applyNumberFormat="1" applyFont="1" applyFill="1" applyBorder="1" applyAlignment="1" applyProtection="1">
      <alignment horizontal="right" vertical="center" wrapText="1" indent="1"/>
    </xf>
    <xf numFmtId="164" fontId="26" fillId="0" borderId="50" xfId="0" applyNumberFormat="1" applyFont="1" applyFill="1" applyBorder="1" applyAlignment="1" applyProtection="1">
      <alignment horizontal="right" vertical="center" wrapText="1" indent="1"/>
    </xf>
    <xf numFmtId="164" fontId="27" fillId="0" borderId="17" xfId="0" applyNumberFormat="1" applyFont="1" applyFill="1" applyBorder="1" applyAlignment="1" applyProtection="1">
      <alignment horizontal="right" vertical="center" wrapText="1" indent="1"/>
    </xf>
    <xf numFmtId="0" fontId="7" fillId="0" borderId="37" xfId="0" applyFont="1" applyFill="1" applyBorder="1" applyAlignment="1" applyProtection="1">
      <alignment horizontal="right"/>
    </xf>
    <xf numFmtId="164" fontId="26" fillId="0" borderId="17" xfId="0" applyNumberFormat="1" applyFont="1" applyBorder="1" applyAlignment="1">
      <alignment horizontal="center" vertical="center" wrapText="1"/>
    </xf>
    <xf numFmtId="164" fontId="28" fillId="0" borderId="14" xfId="0" applyNumberFormat="1" applyFont="1" applyFill="1" applyBorder="1" applyAlignment="1" applyProtection="1">
      <alignment horizontal="right" vertical="center" wrapText="1" indent="1"/>
    </xf>
    <xf numFmtId="0" fontId="9" fillId="0" borderId="19" xfId="5" applyFont="1" applyFill="1" applyBorder="1" applyAlignment="1" applyProtection="1">
      <alignment horizontal="center" vertical="center" wrapText="1"/>
    </xf>
    <xf numFmtId="164" fontId="19" fillId="0" borderId="17" xfId="5" applyNumberFormat="1" applyFont="1" applyFill="1" applyBorder="1" applyAlignment="1" applyProtection="1">
      <alignment horizontal="right" vertical="center" wrapText="1" indent="1"/>
    </xf>
    <xf numFmtId="164" fontId="20" fillId="0" borderId="21" xfId="5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7" xfId="5" applyNumberFormat="1" applyFont="1" applyFill="1" applyBorder="1" applyAlignment="1" applyProtection="1">
      <alignment horizontal="right" vertical="center" wrapText="1" indent="1"/>
    </xf>
    <xf numFmtId="164" fontId="25" fillId="0" borderId="17" xfId="0" applyNumberFormat="1" applyFont="1" applyBorder="1" applyAlignment="1" applyProtection="1">
      <alignment horizontal="right" vertical="center" wrapText="1" indent="1"/>
    </xf>
    <xf numFmtId="164" fontId="43" fillId="0" borderId="21" xfId="5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0" xfId="5" applyNumberFormat="1" applyFont="1" applyFill="1" applyBorder="1" applyAlignment="1" applyProtection="1">
      <alignment horizontal="right" vertical="center" wrapText="1" indent="1"/>
    </xf>
    <xf numFmtId="164" fontId="23" fillId="0" borderId="0" xfId="0" quotePrefix="1" applyNumberFormat="1" applyFont="1" applyBorder="1" applyAlignment="1" applyProtection="1">
      <alignment horizontal="right" vertical="center" wrapText="1" indent="1"/>
    </xf>
    <xf numFmtId="164" fontId="43" fillId="0" borderId="22" xfId="5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0" xfId="5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right"/>
    </xf>
    <xf numFmtId="164" fontId="20" fillId="0" borderId="24" xfId="5" applyNumberFormat="1" applyFont="1" applyFill="1" applyBorder="1" applyAlignment="1" applyProtection="1">
      <alignment horizontal="right" vertical="center" wrapText="1" indent="1"/>
    </xf>
    <xf numFmtId="164" fontId="19" fillId="0" borderId="26" xfId="5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51" xfId="5" applyNumberFormat="1" applyFont="1" applyFill="1" applyBorder="1" applyAlignment="1" applyProtection="1">
      <alignment horizontal="right" vertical="center" wrapText="1" indent="1"/>
      <protection locked="0"/>
    </xf>
    <xf numFmtId="164" fontId="43" fillId="0" borderId="6" xfId="5" applyNumberFormat="1" applyFont="1" applyFill="1" applyBorder="1" applyAlignment="1" applyProtection="1">
      <alignment horizontal="right" vertical="center" wrapText="1" indent="1"/>
      <protection locked="0"/>
    </xf>
    <xf numFmtId="164" fontId="43" fillId="0" borderId="2" xfId="5" applyNumberFormat="1" applyFont="1" applyFill="1" applyBorder="1" applyAlignment="1" applyProtection="1">
      <alignment horizontal="right" vertical="center" wrapText="1" indent="1"/>
      <protection locked="0"/>
    </xf>
    <xf numFmtId="164" fontId="43" fillId="0" borderId="23" xfId="5" applyNumberFormat="1" applyFont="1" applyFill="1" applyBorder="1" applyAlignment="1" applyProtection="1">
      <alignment horizontal="right" vertical="center" wrapText="1" indent="1"/>
      <protection locked="0"/>
    </xf>
    <xf numFmtId="164" fontId="44" fillId="0" borderId="19" xfId="5" applyNumberFormat="1" applyFont="1" applyFill="1" applyBorder="1" applyAlignment="1" applyProtection="1">
      <alignment horizontal="right" vertical="center" wrapText="1" indent="1"/>
    </xf>
    <xf numFmtId="164" fontId="43" fillId="0" borderId="3" xfId="5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2" xfId="0" applyNumberFormat="1" applyFont="1" applyFill="1" applyBorder="1" applyAlignment="1" applyProtection="1">
      <alignment vertical="center" wrapText="1"/>
      <protection locked="0"/>
    </xf>
    <xf numFmtId="49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2" xfId="0" applyFont="1" applyBorder="1"/>
    <xf numFmtId="0" fontId="46" fillId="0" borderId="2" xfId="0" applyFont="1" applyBorder="1"/>
    <xf numFmtId="164" fontId="4" fillId="0" borderId="2" xfId="0" applyNumberFormat="1" applyFont="1" applyFill="1" applyBorder="1" applyAlignment="1" applyProtection="1">
      <alignment horizontal="left" vertical="center" wrapText="1"/>
      <protection locked="0"/>
    </xf>
    <xf numFmtId="164" fontId="4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48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49" fillId="0" borderId="8" xfId="0" applyNumberFormat="1" applyFont="1" applyFill="1" applyBorder="1" applyAlignment="1" applyProtection="1">
      <alignment horizontal="left" vertical="center" wrapText="1"/>
      <protection locked="0"/>
    </xf>
    <xf numFmtId="0" fontId="50" fillId="0" borderId="0" xfId="0" applyFont="1"/>
    <xf numFmtId="164" fontId="20" fillId="0" borderId="5" xfId="0" applyNumberFormat="1" applyFont="1" applyFill="1" applyBorder="1" applyAlignment="1" applyProtection="1">
      <alignment vertical="center" wrapText="1"/>
      <protection locked="0"/>
    </xf>
    <xf numFmtId="164" fontId="20" fillId="0" borderId="41" xfId="0" applyNumberFormat="1" applyFont="1" applyFill="1" applyBorder="1" applyAlignment="1" applyProtection="1">
      <alignment vertical="center" wrapText="1"/>
      <protection locked="0"/>
    </xf>
    <xf numFmtId="0" fontId="50" fillId="4" borderId="2" xfId="0" applyFont="1" applyFill="1" applyBorder="1" applyAlignment="1">
      <alignment vertical="center" wrapText="1"/>
    </xf>
    <xf numFmtId="0" fontId="50" fillId="0" borderId="2" xfId="0" applyFont="1" applyBorder="1"/>
    <xf numFmtId="0" fontId="51" fillId="0" borderId="2" xfId="0" applyFont="1" applyBorder="1" applyAlignment="1">
      <alignment wrapText="1"/>
    </xf>
    <xf numFmtId="0" fontId="52" fillId="0" borderId="2" xfId="5" applyFont="1" applyFill="1" applyBorder="1" applyAlignment="1" applyProtection="1">
      <alignment wrapText="1"/>
    </xf>
    <xf numFmtId="164" fontId="19" fillId="0" borderId="7" xfId="0" applyNumberFormat="1" applyFont="1" applyFill="1" applyBorder="1" applyAlignment="1" applyProtection="1">
      <alignment horizontal="center" vertical="center" wrapText="1"/>
    </xf>
    <xf numFmtId="0" fontId="45" fillId="0" borderId="2" xfId="0" applyFont="1" applyBorder="1" applyAlignment="1">
      <alignment wrapText="1"/>
    </xf>
    <xf numFmtId="164" fontId="5" fillId="0" borderId="2" xfId="0" applyNumberFormat="1" applyFont="1" applyFill="1" applyBorder="1" applyAlignment="1" applyProtection="1">
      <alignment vertical="center" wrapText="1"/>
      <protection locked="0"/>
    </xf>
    <xf numFmtId="164" fontId="27" fillId="0" borderId="50" xfId="0" applyNumberFormat="1" applyFont="1" applyFill="1" applyBorder="1" applyAlignment="1" applyProtection="1">
      <alignment horizontal="right" vertical="center" wrapText="1" indent="1"/>
    </xf>
    <xf numFmtId="0" fontId="44" fillId="0" borderId="14" xfId="5" applyFont="1" applyFill="1" applyBorder="1" applyAlignment="1" applyProtection="1">
      <alignment horizontal="left" vertical="center" wrapText="1" indent="1"/>
    </xf>
    <xf numFmtId="164" fontId="43" fillId="0" borderId="4" xfId="5" applyNumberFormat="1" applyFont="1" applyFill="1" applyBorder="1" applyAlignment="1" applyProtection="1">
      <alignment horizontal="right" vertical="center" wrapText="1" indent="1"/>
      <protection locked="0"/>
    </xf>
    <xf numFmtId="164" fontId="44" fillId="0" borderId="14" xfId="5" applyNumberFormat="1" applyFont="1" applyFill="1" applyBorder="1" applyAlignment="1" applyProtection="1">
      <alignment horizontal="right" vertical="center" wrapText="1" indent="1"/>
    </xf>
    <xf numFmtId="0" fontId="9" fillId="0" borderId="14" xfId="5" applyFont="1" applyFill="1" applyBorder="1" applyAlignment="1" applyProtection="1">
      <alignment horizontal="center" vertical="center" wrapText="1"/>
    </xf>
    <xf numFmtId="0" fontId="9" fillId="0" borderId="19" xfId="5" applyFont="1" applyFill="1" applyBorder="1" applyAlignment="1" applyProtection="1">
      <alignment horizontal="center" vertical="center" wrapText="1"/>
    </xf>
    <xf numFmtId="0" fontId="9" fillId="0" borderId="14" xfId="5" applyFont="1" applyFill="1" applyBorder="1" applyAlignment="1" applyProtection="1">
      <alignment horizontal="center" vertical="center" wrapText="1"/>
    </xf>
    <xf numFmtId="0" fontId="9" fillId="0" borderId="17" xfId="5" applyFont="1" applyFill="1" applyBorder="1" applyAlignment="1" applyProtection="1">
      <alignment horizontal="center" vertical="center" wrapText="1"/>
    </xf>
    <xf numFmtId="164" fontId="43" fillId="0" borderId="51" xfId="5" applyNumberFormat="1" applyFont="1" applyFill="1" applyBorder="1" applyAlignment="1" applyProtection="1">
      <alignment horizontal="right" vertical="center" wrapText="1" indent="1"/>
      <protection locked="0"/>
    </xf>
    <xf numFmtId="164" fontId="43" fillId="0" borderId="5" xfId="5" applyNumberFormat="1" applyFont="1" applyFill="1" applyBorder="1" applyAlignment="1" applyProtection="1">
      <alignment horizontal="right" vertical="center" wrapText="1" indent="1"/>
      <protection locked="0"/>
    </xf>
    <xf numFmtId="164" fontId="43" fillId="0" borderId="41" xfId="5" applyNumberFormat="1" applyFont="1" applyFill="1" applyBorder="1" applyAlignment="1" applyProtection="1">
      <alignment horizontal="right" vertical="center" wrapText="1" indent="1"/>
      <protection locked="0"/>
    </xf>
    <xf numFmtId="164" fontId="43" fillId="0" borderId="39" xfId="5" applyNumberFormat="1" applyFont="1" applyFill="1" applyBorder="1" applyAlignment="1" applyProtection="1">
      <alignment horizontal="right" vertical="center" wrapText="1" indent="1"/>
      <protection locked="0"/>
    </xf>
    <xf numFmtId="164" fontId="44" fillId="0" borderId="26" xfId="5" applyNumberFormat="1" applyFont="1" applyFill="1" applyBorder="1" applyAlignment="1" applyProtection="1">
      <alignment horizontal="right" vertical="center" wrapText="1" indent="1"/>
    </xf>
    <xf numFmtId="164" fontId="43" fillId="0" borderId="24" xfId="5" applyNumberFormat="1" applyFont="1" applyFill="1" applyBorder="1" applyAlignment="1" applyProtection="1">
      <alignment horizontal="right" vertical="center" wrapText="1" indent="1"/>
      <protection locked="0"/>
    </xf>
    <xf numFmtId="0" fontId="44" fillId="0" borderId="44" xfId="5" applyFont="1" applyFill="1" applyBorder="1" applyAlignment="1" applyProtection="1">
      <alignment horizontal="left" vertical="center" wrapText="1" indent="1"/>
    </xf>
    <xf numFmtId="3" fontId="4" fillId="3" borderId="2" xfId="0" applyNumberFormat="1" applyFont="1" applyFill="1" applyBorder="1" applyAlignment="1">
      <alignment vertical="center" wrapText="1"/>
    </xf>
    <xf numFmtId="3" fontId="2" fillId="3" borderId="2" xfId="0" applyNumberFormat="1" applyFont="1" applyFill="1" applyBorder="1" applyAlignment="1" applyProtection="1"/>
    <xf numFmtId="0" fontId="51" fillId="3" borderId="2" xfId="0" applyFont="1" applyFill="1" applyBorder="1" applyAlignment="1">
      <alignment horizontal="left"/>
    </xf>
    <xf numFmtId="0" fontId="5" fillId="3" borderId="2" xfId="5" applyFont="1" applyFill="1" applyBorder="1" applyAlignment="1" applyProtection="1">
      <alignment horizontal="left" vertical="center" wrapText="1"/>
    </xf>
    <xf numFmtId="0" fontId="51" fillId="3" borderId="0" xfId="0" applyFont="1" applyFill="1" applyAlignment="1">
      <alignment horizontal="left" wrapText="1"/>
    </xf>
    <xf numFmtId="3" fontId="2" fillId="3" borderId="56" xfId="0" applyNumberFormat="1" applyFont="1" applyFill="1" applyBorder="1" applyAlignment="1" applyProtection="1"/>
    <xf numFmtId="3" fontId="4" fillId="3" borderId="5" xfId="0" applyNumberFormat="1" applyFont="1" applyFill="1" applyBorder="1" applyAlignment="1" applyProtection="1">
      <alignment vertical="center" wrapText="1"/>
      <protection locked="0"/>
    </xf>
    <xf numFmtId="0" fontId="50" fillId="3" borderId="2" xfId="0" applyFont="1" applyFill="1" applyBorder="1" applyAlignment="1">
      <alignment horizontal="left"/>
    </xf>
    <xf numFmtId="164" fontId="19" fillId="0" borderId="42" xfId="5" applyNumberFormat="1" applyFont="1" applyFill="1" applyBorder="1" applyAlignment="1" applyProtection="1">
      <alignment horizontal="right" vertical="center" wrapText="1" indent="1"/>
    </xf>
    <xf numFmtId="3" fontId="4" fillId="3" borderId="41" xfId="0" applyNumberFormat="1" applyFont="1" applyFill="1" applyBorder="1" applyAlignment="1" applyProtection="1">
      <alignment vertical="center" wrapText="1"/>
      <protection locked="0"/>
    </xf>
    <xf numFmtId="49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53" fillId="0" borderId="5" xfId="0" applyFont="1" applyBorder="1"/>
    <xf numFmtId="164" fontId="19" fillId="0" borderId="57" xfId="5" applyNumberFormat="1" applyFont="1" applyFill="1" applyBorder="1" applyAlignment="1" applyProtection="1">
      <alignment horizontal="right" vertical="center" wrapText="1" indent="1"/>
    </xf>
    <xf numFmtId="0" fontId="9" fillId="0" borderId="17" xfId="5" applyFont="1" applyFill="1" applyBorder="1" applyAlignment="1" applyProtection="1">
      <alignment horizontal="center" vertical="center" wrapText="1"/>
    </xf>
    <xf numFmtId="164" fontId="44" fillId="0" borderId="27" xfId="5" applyNumberFormat="1" applyFont="1" applyFill="1" applyBorder="1" applyAlignment="1" applyProtection="1">
      <alignment horizontal="right" vertical="center" wrapText="1" indent="1"/>
    </xf>
    <xf numFmtId="164" fontId="43" fillId="3" borderId="2" xfId="5" applyNumberFormat="1" applyFont="1" applyFill="1" applyBorder="1" applyAlignment="1" applyProtection="1">
      <alignment horizontal="right" vertical="center" wrapText="1" indent="1"/>
      <protection locked="0"/>
    </xf>
    <xf numFmtId="164" fontId="43" fillId="0" borderId="3" xfId="5" applyNumberFormat="1" applyFont="1" applyFill="1" applyBorder="1" applyAlignment="1" applyProtection="1">
      <alignment horizontal="right" vertical="center" wrapText="1" indent="1"/>
    </xf>
    <xf numFmtId="164" fontId="20" fillId="0" borderId="54" xfId="5" applyNumberFormat="1" applyFont="1" applyFill="1" applyBorder="1" applyAlignment="1" applyProtection="1">
      <alignment horizontal="right" vertical="center" wrapText="1" indent="1"/>
    </xf>
    <xf numFmtId="164" fontId="27" fillId="0" borderId="54" xfId="5" applyNumberFormat="1" applyFont="1" applyFill="1" applyBorder="1" applyAlignment="1" applyProtection="1">
      <alignment horizontal="right" vertical="center" wrapText="1" indent="1"/>
    </xf>
    <xf numFmtId="164" fontId="27" fillId="0" borderId="21" xfId="5" applyNumberFormat="1" applyFont="1" applyFill="1" applyBorder="1" applyAlignment="1" applyProtection="1">
      <alignment horizontal="right" vertical="center" wrapText="1" indent="1"/>
    </xf>
    <xf numFmtId="164" fontId="20" fillId="0" borderId="50" xfId="5" applyNumberFormat="1" applyFont="1" applyFill="1" applyBorder="1" applyAlignment="1" applyProtection="1">
      <alignment horizontal="right" vertical="center" wrapText="1" indent="1"/>
    </xf>
    <xf numFmtId="164" fontId="20" fillId="0" borderId="21" xfId="5" applyNumberFormat="1" applyFont="1" applyFill="1" applyBorder="1" applyAlignment="1" applyProtection="1">
      <alignment horizontal="right" vertical="center" wrapText="1" indent="1"/>
    </xf>
    <xf numFmtId="164" fontId="20" fillId="0" borderId="22" xfId="5" applyNumberFormat="1" applyFont="1" applyFill="1" applyBorder="1" applyAlignment="1" applyProtection="1">
      <alignment horizontal="right" vertical="center" wrapText="1" indent="1"/>
    </xf>
    <xf numFmtId="164" fontId="44" fillId="0" borderId="20" xfId="5" applyNumberFormat="1" applyFont="1" applyFill="1" applyBorder="1" applyAlignment="1" applyProtection="1">
      <alignment horizontal="right" vertical="center" wrapText="1" indent="1"/>
    </xf>
    <xf numFmtId="164" fontId="23" fillId="0" borderId="17" xfId="0" quotePrefix="1" applyNumberFormat="1" applyFont="1" applyBorder="1" applyAlignment="1" applyProtection="1">
      <alignment horizontal="right" vertical="center" wrapText="1" indent="1"/>
    </xf>
    <xf numFmtId="164" fontId="19" fillId="0" borderId="58" xfId="5" applyNumberFormat="1" applyFont="1" applyFill="1" applyBorder="1" applyAlignment="1" applyProtection="1">
      <alignment horizontal="right" vertical="center" wrapText="1" indent="1"/>
    </xf>
    <xf numFmtId="164" fontId="19" fillId="0" borderId="20" xfId="5" applyNumberFormat="1" applyFont="1" applyFill="1" applyBorder="1" applyAlignment="1" applyProtection="1">
      <alignment horizontal="right" vertical="center" wrapText="1" indent="1"/>
    </xf>
    <xf numFmtId="164" fontId="20" fillId="3" borderId="39" xfId="5" applyNumberFormat="1" applyFont="1" applyFill="1" applyBorder="1" applyAlignment="1" applyProtection="1">
      <alignment horizontal="right" vertical="center" wrapText="1" indent="1"/>
      <protection locked="0"/>
    </xf>
    <xf numFmtId="3" fontId="4" fillId="3" borderId="2" xfId="6" applyNumberFormat="1" applyFont="1" applyFill="1" applyBorder="1" applyAlignment="1" applyProtection="1">
      <alignment vertical="center" wrapText="1"/>
      <protection locked="0"/>
    </xf>
    <xf numFmtId="3" fontId="1" fillId="3" borderId="2" xfId="6" applyNumberFormat="1" applyFont="1" applyFill="1" applyBorder="1" applyAlignment="1" applyProtection="1"/>
    <xf numFmtId="3" fontId="1" fillId="3" borderId="56" xfId="6" applyNumberFormat="1" applyFont="1" applyFill="1" applyBorder="1" applyAlignment="1" applyProtection="1"/>
    <xf numFmtId="0" fontId="45" fillId="3" borderId="2" xfId="6" applyFont="1" applyFill="1" applyBorder="1" applyAlignment="1">
      <alignment horizontal="left" indent="1"/>
    </xf>
    <xf numFmtId="0" fontId="46" fillId="3" borderId="2" xfId="5" applyFont="1" applyFill="1" applyBorder="1" applyAlignment="1" applyProtection="1">
      <alignment horizontal="left" vertical="center" wrapText="1" indent="1"/>
    </xf>
    <xf numFmtId="164" fontId="20" fillId="3" borderId="5" xfId="0" applyNumberFormat="1" applyFont="1" applyFill="1" applyBorder="1" applyAlignment="1" applyProtection="1">
      <alignment horizontal="right" vertical="center" wrapText="1" indent="1"/>
      <protection locked="0"/>
    </xf>
    <xf numFmtId="0" fontId="45" fillId="0" borderId="0" xfId="0" applyFont="1" applyFill="1"/>
    <xf numFmtId="0" fontId="45" fillId="3" borderId="2" xfId="0" applyFont="1" applyFill="1" applyBorder="1" applyAlignment="1">
      <alignment wrapText="1"/>
    </xf>
    <xf numFmtId="164" fontId="9" fillId="3" borderId="14" xfId="0" applyNumberFormat="1" applyFont="1" applyFill="1" applyBorder="1" applyAlignment="1" applyProtection="1">
      <alignment horizontal="center" vertical="center" wrapText="1"/>
    </xf>
    <xf numFmtId="164" fontId="4" fillId="3" borderId="8" xfId="0" applyNumberFormat="1" applyFont="1" applyFill="1" applyBorder="1" applyAlignment="1" applyProtection="1">
      <alignment horizontal="left" vertical="center" wrapText="1"/>
      <protection locked="0"/>
    </xf>
    <xf numFmtId="164" fontId="47" fillId="3" borderId="7" xfId="0" applyNumberFormat="1" applyFont="1" applyFill="1" applyBorder="1" applyAlignment="1" applyProtection="1">
      <alignment horizontal="left" vertical="center" wrapText="1"/>
      <protection locked="0"/>
    </xf>
    <xf numFmtId="3" fontId="4" fillId="0" borderId="2" xfId="0" applyNumberFormat="1" applyFont="1" applyFill="1" applyBorder="1" applyAlignment="1" applyProtection="1">
      <alignment vertical="center" wrapText="1"/>
      <protection locked="0"/>
    </xf>
    <xf numFmtId="3" fontId="20" fillId="0" borderId="21" xfId="0" applyNumberFormat="1" applyFont="1" applyFill="1" applyBorder="1" applyAlignment="1" applyProtection="1">
      <alignment vertical="center" wrapText="1"/>
    </xf>
    <xf numFmtId="164" fontId="8" fillId="0" borderId="0" xfId="5" applyNumberFormat="1" applyFont="1" applyFill="1" applyBorder="1" applyAlignment="1" applyProtection="1">
      <alignment horizontal="center" vertical="center"/>
    </xf>
    <xf numFmtId="164" fontId="32" fillId="0" borderId="25" xfId="5" applyNumberFormat="1" applyFont="1" applyFill="1" applyBorder="1" applyAlignment="1" applyProtection="1">
      <alignment horizontal="left" vertical="center"/>
    </xf>
    <xf numFmtId="164" fontId="32" fillId="0" borderId="25" xfId="5" applyNumberFormat="1" applyFont="1" applyFill="1" applyBorder="1" applyAlignment="1" applyProtection="1">
      <alignment horizontal="left"/>
    </xf>
    <xf numFmtId="0" fontId="9" fillId="0" borderId="15" xfId="5" applyFont="1" applyFill="1" applyBorder="1" applyAlignment="1" applyProtection="1">
      <alignment horizontal="center" vertical="center" wrapText="1"/>
    </xf>
    <xf numFmtId="0" fontId="9" fillId="0" borderId="18" xfId="5" applyFont="1" applyFill="1" applyBorder="1" applyAlignment="1" applyProtection="1">
      <alignment horizontal="center" vertical="center" wrapText="1"/>
    </xf>
    <xf numFmtId="0" fontId="9" fillId="0" borderId="16" xfId="5" applyFont="1" applyFill="1" applyBorder="1" applyAlignment="1" applyProtection="1">
      <alignment horizontal="center" vertical="center" wrapText="1"/>
    </xf>
    <xf numFmtId="0" fontId="9" fillId="0" borderId="19" xfId="5" applyFont="1" applyFill="1" applyBorder="1" applyAlignment="1" applyProtection="1">
      <alignment horizontal="center" vertical="center" wrapText="1"/>
    </xf>
    <xf numFmtId="0" fontId="9" fillId="0" borderId="51" xfId="5" applyFont="1" applyFill="1" applyBorder="1" applyAlignment="1" applyProtection="1">
      <alignment horizontal="center" vertical="center" wrapText="1"/>
    </xf>
    <xf numFmtId="0" fontId="9" fillId="0" borderId="4" xfId="5" applyFont="1" applyFill="1" applyBorder="1" applyAlignment="1" applyProtection="1">
      <alignment horizontal="center" vertical="center" wrapText="1"/>
    </xf>
    <xf numFmtId="0" fontId="9" fillId="0" borderId="50" xfId="5" applyFont="1" applyFill="1" applyBorder="1" applyAlignment="1" applyProtection="1">
      <alignment horizontal="center" vertical="center" wrapText="1"/>
    </xf>
    <xf numFmtId="0" fontId="9" fillId="0" borderId="55" xfId="5" applyFont="1" applyFill="1" applyBorder="1" applyAlignment="1" applyProtection="1">
      <alignment horizontal="center" vertical="center" wrapText="1"/>
    </xf>
    <xf numFmtId="0" fontId="9" fillId="0" borderId="13" xfId="5" applyFont="1" applyFill="1" applyBorder="1" applyAlignment="1" applyProtection="1">
      <alignment horizontal="center" vertical="center" wrapText="1"/>
    </xf>
    <xf numFmtId="0" fontId="9" fillId="0" borderId="26" xfId="5" applyFont="1" applyFill="1" applyBorder="1" applyAlignment="1" applyProtection="1">
      <alignment horizontal="center" vertical="center" wrapText="1"/>
    </xf>
    <xf numFmtId="0" fontId="9" fillId="0" borderId="14" xfId="5" applyFont="1" applyFill="1" applyBorder="1" applyAlignment="1" applyProtection="1">
      <alignment horizontal="center" vertical="center" wrapText="1"/>
    </xf>
    <xf numFmtId="0" fontId="9" fillId="0" borderId="17" xfId="5" applyFont="1" applyFill="1" applyBorder="1" applyAlignment="1" applyProtection="1">
      <alignment horizontal="center" vertical="center" wrapText="1"/>
    </xf>
    <xf numFmtId="0" fontId="21" fillId="0" borderId="0" xfId="5" applyFont="1" applyFill="1" applyAlignment="1" applyProtection="1">
      <alignment horizontal="center"/>
    </xf>
    <xf numFmtId="164" fontId="28" fillId="0" borderId="52" xfId="0" applyNumberFormat="1" applyFont="1" applyFill="1" applyBorder="1" applyAlignment="1" applyProtection="1">
      <alignment horizontal="center" vertical="center" wrapText="1"/>
    </xf>
    <xf numFmtId="164" fontId="28" fillId="0" borderId="53" xfId="0" applyNumberFormat="1" applyFont="1" applyFill="1" applyBorder="1" applyAlignment="1" applyProtection="1">
      <alignment horizontal="center" vertical="center" wrapText="1"/>
    </xf>
    <xf numFmtId="164" fontId="17" fillId="0" borderId="0" xfId="0" applyNumberFormat="1" applyFont="1" applyFill="1" applyAlignment="1" applyProtection="1">
      <alignment horizontal="center" textRotation="180" wrapText="1"/>
    </xf>
    <xf numFmtId="164" fontId="42" fillId="0" borderId="43" xfId="0" applyNumberFormat="1" applyFont="1" applyFill="1" applyBorder="1" applyAlignment="1" applyProtection="1">
      <alignment horizontal="center" vertical="center" wrapText="1"/>
    </xf>
    <xf numFmtId="164" fontId="21" fillId="0" borderId="0" xfId="0" applyNumberFormat="1" applyFont="1" applyFill="1" applyAlignment="1">
      <alignment horizontal="center" vertical="center" wrapText="1"/>
    </xf>
    <xf numFmtId="0" fontId="9" fillId="0" borderId="35" xfId="0" applyFont="1" applyFill="1" applyBorder="1" applyAlignment="1" applyProtection="1">
      <alignment horizontal="center" vertical="center" wrapText="1"/>
    </xf>
    <xf numFmtId="0" fontId="9" fillId="0" borderId="44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>
      <alignment horizontal="center" vertical="center" wrapText="1"/>
    </xf>
    <xf numFmtId="0" fontId="9" fillId="0" borderId="29" xfId="0" applyFont="1" applyFill="1" applyBorder="1" applyAlignment="1" applyProtection="1">
      <alignment horizontal="center" vertical="center"/>
    </xf>
    <xf numFmtId="0" fontId="9" fillId="0" borderId="40" xfId="0" applyFont="1" applyFill="1" applyBorder="1" applyAlignment="1" applyProtection="1">
      <alignment horizontal="center" vertical="center"/>
    </xf>
    <xf numFmtId="0" fontId="9" fillId="0" borderId="44" xfId="0" applyFont="1" applyFill="1" applyBorder="1" applyAlignment="1" applyProtection="1">
      <alignment horizontal="center" vertical="center"/>
    </xf>
    <xf numFmtId="0" fontId="9" fillId="0" borderId="26" xfId="0" applyFont="1" applyFill="1" applyBorder="1" applyAlignment="1" applyProtection="1">
      <alignment horizontal="center" vertical="center"/>
    </xf>
  </cellXfs>
  <cellStyles count="7">
    <cellStyle name="Ezres 2" xfId="1"/>
    <cellStyle name="Ezres 3" xfId="2"/>
    <cellStyle name="Hiperhivatkozás" xfId="3"/>
    <cellStyle name="Már látott hiperhivatkozás" xfId="4"/>
    <cellStyle name="Normál" xfId="0" builtinId="0"/>
    <cellStyle name="Normál 2" xfId="6"/>
    <cellStyle name="Normál_KVRENMUNKA" xfId="5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41"/>
  <sheetViews>
    <sheetView zoomScaleNormal="100" workbookViewId="0">
      <selection activeCell="E21" sqref="E21"/>
    </sheetView>
  </sheetViews>
  <sheetFormatPr defaultRowHeight="12.75" x14ac:dyDescent="0.2"/>
  <cols>
    <col min="1" max="1" width="48.5" customWidth="1"/>
    <col min="2" max="2" width="73.5" customWidth="1"/>
    <col min="3" max="3" width="16.83203125" customWidth="1"/>
  </cols>
  <sheetData>
    <row r="1" spans="1:2" ht="18.75" x14ac:dyDescent="0.3">
      <c r="A1" s="264" t="s">
        <v>466</v>
      </c>
      <c r="B1" s="77"/>
    </row>
    <row r="2" spans="1:2" x14ac:dyDescent="0.2">
      <c r="A2" s="77"/>
      <c r="B2" s="77"/>
    </row>
    <row r="3" spans="1:2" x14ac:dyDescent="0.2">
      <c r="A3" s="266"/>
      <c r="B3" s="266"/>
    </row>
    <row r="4" spans="1:2" ht="15.75" x14ac:dyDescent="0.25">
      <c r="A4" s="79"/>
      <c r="B4" s="270"/>
    </row>
    <row r="5" spans="1:2" ht="15.75" x14ac:dyDescent="0.25">
      <c r="A5" s="79"/>
      <c r="B5" s="270"/>
    </row>
    <row r="6" spans="1:2" s="67" customFormat="1" ht="15.75" x14ac:dyDescent="0.25">
      <c r="A6" s="79" t="s">
        <v>474</v>
      </c>
      <c r="B6" s="266"/>
    </row>
    <row r="7" spans="1:2" s="67" customFormat="1" x14ac:dyDescent="0.2">
      <c r="A7" s="266"/>
      <c r="B7" s="266"/>
    </row>
    <row r="8" spans="1:2" s="67" customFormat="1" x14ac:dyDescent="0.2">
      <c r="A8" s="266"/>
      <c r="B8" s="266"/>
    </row>
    <row r="9" spans="1:2" x14ac:dyDescent="0.2">
      <c r="A9" s="266" t="s">
        <v>437</v>
      </c>
      <c r="B9" s="266" t="s">
        <v>416</v>
      </c>
    </row>
    <row r="10" spans="1:2" x14ac:dyDescent="0.2">
      <c r="A10" s="266" t="s">
        <v>435</v>
      </c>
      <c r="B10" s="266" t="s">
        <v>422</v>
      </c>
    </row>
    <row r="11" spans="1:2" x14ac:dyDescent="0.2">
      <c r="A11" s="266" t="s">
        <v>436</v>
      </c>
      <c r="B11" s="266" t="s">
        <v>423</v>
      </c>
    </row>
    <row r="12" spans="1:2" x14ac:dyDescent="0.2">
      <c r="A12" s="266"/>
      <c r="B12" s="266"/>
    </row>
    <row r="13" spans="1:2" ht="15.75" x14ac:dyDescent="0.25">
      <c r="A13" s="79" t="str">
        <f>+CONCATENATE(LEFT(A6,4),". évi előirányzat módosítások BEVÉTELEK")</f>
        <v>2017. évi előirányzat módosítások BEVÉTELEK</v>
      </c>
      <c r="B13" s="270"/>
    </row>
    <row r="14" spans="1:2" x14ac:dyDescent="0.2">
      <c r="A14" s="266"/>
      <c r="B14" s="266"/>
    </row>
    <row r="15" spans="1:2" s="67" customFormat="1" x14ac:dyDescent="0.2">
      <c r="A15" s="266" t="s">
        <v>438</v>
      </c>
      <c r="B15" s="266" t="s">
        <v>417</v>
      </c>
    </row>
    <row r="16" spans="1:2" x14ac:dyDescent="0.2">
      <c r="A16" s="266" t="s">
        <v>439</v>
      </c>
      <c r="B16" s="266" t="s">
        <v>424</v>
      </c>
    </row>
    <row r="17" spans="1:2" x14ac:dyDescent="0.2">
      <c r="A17" s="266" t="s">
        <v>440</v>
      </c>
      <c r="B17" s="266" t="s">
        <v>425</v>
      </c>
    </row>
    <row r="18" spans="1:2" x14ac:dyDescent="0.2">
      <c r="A18" s="266"/>
      <c r="B18" s="266"/>
    </row>
    <row r="19" spans="1:2" ht="14.25" x14ac:dyDescent="0.2">
      <c r="A19" s="273" t="str">
        <f>+CONCATENATE(LEFT(A6,4),". módosítás utáni módosított előrirányzatok BEVÉTELEK")</f>
        <v>2017. módosítás utáni módosított előrirányzatok BEVÉTELEK</v>
      </c>
      <c r="B19" s="270"/>
    </row>
    <row r="20" spans="1:2" x14ac:dyDescent="0.2">
      <c r="A20" s="266"/>
      <c r="B20" s="266"/>
    </row>
    <row r="21" spans="1:2" x14ac:dyDescent="0.2">
      <c r="A21" s="266" t="s">
        <v>441</v>
      </c>
      <c r="B21" s="266" t="s">
        <v>418</v>
      </c>
    </row>
    <row r="22" spans="1:2" x14ac:dyDescent="0.2">
      <c r="A22" s="266" t="s">
        <v>442</v>
      </c>
      <c r="B22" s="266" t="s">
        <v>426</v>
      </c>
    </row>
    <row r="23" spans="1:2" x14ac:dyDescent="0.2">
      <c r="A23" s="266" t="s">
        <v>443</v>
      </c>
      <c r="B23" s="266" t="s">
        <v>427</v>
      </c>
    </row>
    <row r="24" spans="1:2" x14ac:dyDescent="0.2">
      <c r="A24" s="266"/>
      <c r="B24" s="266"/>
    </row>
    <row r="25" spans="1:2" ht="15.75" x14ac:dyDescent="0.25">
      <c r="A25" s="79" t="str">
        <f>+CONCATENATE(LEFT(A6,4),". évi eredeti előirányzat KIADÁSOK")</f>
        <v>2017. évi eredeti előirányzat KIADÁSOK</v>
      </c>
      <c r="B25" s="270"/>
    </row>
    <row r="26" spans="1:2" x14ac:dyDescent="0.2">
      <c r="A26" s="266"/>
      <c r="B26" s="266"/>
    </row>
    <row r="27" spans="1:2" x14ac:dyDescent="0.2">
      <c r="A27" s="266" t="s">
        <v>444</v>
      </c>
      <c r="B27" s="266" t="s">
        <v>419</v>
      </c>
    </row>
    <row r="28" spans="1:2" x14ac:dyDescent="0.2">
      <c r="A28" s="266" t="s">
        <v>445</v>
      </c>
      <c r="B28" s="266" t="s">
        <v>428</v>
      </c>
    </row>
    <row r="29" spans="1:2" x14ac:dyDescent="0.2">
      <c r="A29" s="266" t="s">
        <v>446</v>
      </c>
      <c r="B29" s="266" t="s">
        <v>429</v>
      </c>
    </row>
    <row r="30" spans="1:2" x14ac:dyDescent="0.2">
      <c r="A30" s="266"/>
      <c r="B30" s="266"/>
    </row>
    <row r="31" spans="1:2" ht="15.75" x14ac:dyDescent="0.25">
      <c r="A31" s="79" t="str">
        <f>+CONCATENATE(LEFT(A6,4),". évi előirányzat módosítások KIADÁSOK")</f>
        <v>2017. évi előirányzat módosítások KIADÁSOK</v>
      </c>
      <c r="B31" s="270"/>
    </row>
    <row r="32" spans="1:2" x14ac:dyDescent="0.2">
      <c r="A32" s="266"/>
      <c r="B32" s="266"/>
    </row>
    <row r="33" spans="1:2" x14ac:dyDescent="0.2">
      <c r="A33" s="266" t="s">
        <v>447</v>
      </c>
      <c r="B33" s="266" t="s">
        <v>420</v>
      </c>
    </row>
    <row r="34" spans="1:2" x14ac:dyDescent="0.2">
      <c r="A34" s="266" t="s">
        <v>448</v>
      </c>
      <c r="B34" s="266" t="s">
        <v>430</v>
      </c>
    </row>
    <row r="35" spans="1:2" x14ac:dyDescent="0.2">
      <c r="A35" s="266" t="s">
        <v>449</v>
      </c>
      <c r="B35" s="266" t="s">
        <v>431</v>
      </c>
    </row>
    <row r="36" spans="1:2" x14ac:dyDescent="0.2">
      <c r="A36" s="266"/>
      <c r="B36" s="266"/>
    </row>
    <row r="37" spans="1:2" ht="15.75" x14ac:dyDescent="0.25">
      <c r="A37" s="272" t="str">
        <f>+CONCATENATE(LEFT(A6,4),". módosítás utáni módosított előirányzatok KIADÁSOK")</f>
        <v>2017. módosítás utáni módosított előirányzatok KIADÁSOK</v>
      </c>
      <c r="B37" s="270"/>
    </row>
    <row r="38" spans="1:2" x14ac:dyDescent="0.2">
      <c r="A38" s="266"/>
      <c r="B38" s="266"/>
    </row>
    <row r="39" spans="1:2" x14ac:dyDescent="0.2">
      <c r="A39" s="266" t="s">
        <v>450</v>
      </c>
      <c r="B39" s="266" t="s">
        <v>421</v>
      </c>
    </row>
    <row r="40" spans="1:2" x14ac:dyDescent="0.2">
      <c r="A40" s="266" t="s">
        <v>451</v>
      </c>
      <c r="B40" s="266" t="s">
        <v>432</v>
      </c>
    </row>
    <row r="41" spans="1:2" x14ac:dyDescent="0.2">
      <c r="A41" s="266" t="s">
        <v>452</v>
      </c>
      <c r="B41" s="266" t="s">
        <v>433</v>
      </c>
    </row>
  </sheetData>
  <phoneticPr fontId="27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28"/>
  <sheetViews>
    <sheetView topLeftCell="A4" zoomScaleNormal="100" workbookViewId="0">
      <selection activeCell="K22" sqref="K21:K22"/>
    </sheetView>
  </sheetViews>
  <sheetFormatPr defaultRowHeight="12.75" x14ac:dyDescent="0.2"/>
  <cols>
    <col min="1" max="1" width="54.1640625" style="28" customWidth="1"/>
    <col min="2" max="2" width="15.6640625" style="27" customWidth="1"/>
    <col min="3" max="3" width="16.33203125" style="27" customWidth="1"/>
    <col min="4" max="4" width="12.6640625" style="27" customWidth="1"/>
    <col min="5" max="6" width="18" style="27" customWidth="1"/>
    <col min="7" max="7" width="16.6640625" style="27" customWidth="1"/>
    <col min="8" max="8" width="18.83203125" style="27" customWidth="1"/>
    <col min="9" max="10" width="12.83203125" style="27" customWidth="1"/>
    <col min="11" max="11" width="13.83203125" style="27" customWidth="1"/>
    <col min="12" max="16384" width="9.33203125" style="27"/>
  </cols>
  <sheetData>
    <row r="1" spans="1:8" ht="24.75" customHeight="1" x14ac:dyDescent="0.2">
      <c r="A1" s="437" t="s">
        <v>1</v>
      </c>
      <c r="B1" s="437"/>
      <c r="C1" s="437"/>
      <c r="D1" s="437"/>
      <c r="E1" s="437"/>
      <c r="F1" s="437"/>
      <c r="G1" s="437"/>
      <c r="H1" s="437"/>
    </row>
    <row r="2" spans="1:8" ht="23.25" customHeight="1" thickBot="1" x14ac:dyDescent="0.3">
      <c r="A2" s="68"/>
      <c r="B2" s="36"/>
      <c r="C2" s="36"/>
      <c r="D2" s="36"/>
      <c r="E2" s="36"/>
      <c r="F2" s="36"/>
      <c r="G2" s="36"/>
      <c r="H2" s="31" t="str">
        <f>'3.sz.mell.'!H2</f>
        <v>ezer forintban!</v>
      </c>
    </row>
    <row r="3" spans="1:8" s="29" customFormat="1" ht="48.75" customHeight="1" thickBot="1" x14ac:dyDescent="0.25">
      <c r="A3" s="69" t="s">
        <v>50</v>
      </c>
      <c r="B3" s="70" t="s">
        <v>48</v>
      </c>
      <c r="C3" s="70" t="s">
        <v>49</v>
      </c>
      <c r="D3" s="70" t="str">
        <f>+'3.sz.mell.'!D3</f>
        <v>Felhasználás   2016. XII. 31-ig</v>
      </c>
      <c r="E3" s="70" t="str">
        <f>+CONCATENATE(LEFT(ÖSSZEFÜGGÉSEK!A6,4),". évi",CHAR(10),"eredeti előirányzat")</f>
        <v>2017. évi
eredeti előirányzat</v>
      </c>
      <c r="F3" s="70" t="s">
        <v>524</v>
      </c>
      <c r="G3" s="412" t="str">
        <f>+CONCATENATE("4. sz. módosítás",CHAR(10),LEFT(ÖSSZEFÜGGÉSEK!A6,4),".
(±)")</f>
        <v>4. sz. módosítás
2017.
(±)</v>
      </c>
      <c r="H3" s="32" t="str">
        <f>+CONCATENATE("Módosítás utáni",CHAR(10),LEFT(ÖSSZEFÜGGÉSEK!A6,4),". …….")</f>
        <v>Módosítás utáni
2017. …….</v>
      </c>
    </row>
    <row r="4" spans="1:8" s="36" customFormat="1" ht="15" customHeight="1" thickBot="1" x14ac:dyDescent="0.25">
      <c r="A4" s="358" t="s">
        <v>377</v>
      </c>
      <c r="B4" s="34" t="s">
        <v>378</v>
      </c>
      <c r="C4" s="34" t="s">
        <v>379</v>
      </c>
      <c r="D4" s="34" t="s">
        <v>381</v>
      </c>
      <c r="E4" s="34" t="s">
        <v>380</v>
      </c>
      <c r="F4" s="34" t="s">
        <v>382</v>
      </c>
      <c r="G4" s="34" t="s">
        <v>383</v>
      </c>
      <c r="H4" s="35" t="s">
        <v>525</v>
      </c>
    </row>
    <row r="5" spans="1:8" ht="30" x14ac:dyDescent="0.25">
      <c r="A5" s="359" t="s">
        <v>497</v>
      </c>
      <c r="B5" s="41">
        <v>3500</v>
      </c>
      <c r="C5" s="223" t="s">
        <v>481</v>
      </c>
      <c r="D5" s="41"/>
      <c r="E5" s="41">
        <v>3500</v>
      </c>
      <c r="F5" s="41">
        <v>3500</v>
      </c>
      <c r="G5" s="41"/>
      <c r="H5" s="42">
        <f>F5+G5</f>
        <v>3500</v>
      </c>
    </row>
    <row r="6" spans="1:8" ht="15.95" customHeight="1" x14ac:dyDescent="0.25">
      <c r="A6" s="359" t="s">
        <v>498</v>
      </c>
      <c r="B6" s="41">
        <v>3000</v>
      </c>
      <c r="C6" s="223" t="s">
        <v>481</v>
      </c>
      <c r="D6" s="41"/>
      <c r="E6" s="41">
        <v>3000</v>
      </c>
      <c r="F6" s="41">
        <v>5210</v>
      </c>
      <c r="G6" s="41">
        <v>0</v>
      </c>
      <c r="H6" s="42">
        <f>F6+G6</f>
        <v>5210</v>
      </c>
    </row>
    <row r="7" spans="1:8" ht="15.95" customHeight="1" x14ac:dyDescent="0.25">
      <c r="A7" s="359" t="s">
        <v>499</v>
      </c>
      <c r="B7" s="41">
        <v>2000</v>
      </c>
      <c r="C7" s="223" t="s">
        <v>481</v>
      </c>
      <c r="D7" s="41"/>
      <c r="E7" s="41">
        <v>2000</v>
      </c>
      <c r="F7" s="41">
        <v>2000</v>
      </c>
      <c r="G7" s="41"/>
      <c r="H7" s="42">
        <f t="shared" ref="H7:H27" si="0">F7+G7</f>
        <v>2000</v>
      </c>
    </row>
    <row r="8" spans="1:8" ht="15" x14ac:dyDescent="0.25">
      <c r="A8" s="411" t="s">
        <v>535</v>
      </c>
      <c r="B8" s="41">
        <v>2000</v>
      </c>
      <c r="C8" s="223" t="s">
        <v>481</v>
      </c>
      <c r="D8" s="41"/>
      <c r="E8" s="41">
        <v>2000</v>
      </c>
      <c r="F8" s="41">
        <v>2000</v>
      </c>
      <c r="G8" s="41"/>
      <c r="H8" s="42">
        <f t="shared" si="0"/>
        <v>2000</v>
      </c>
    </row>
    <row r="9" spans="1:8" ht="30" x14ac:dyDescent="0.25">
      <c r="A9" s="359" t="s">
        <v>500</v>
      </c>
      <c r="B9" s="41">
        <v>5000</v>
      </c>
      <c r="C9" s="223" t="s">
        <v>481</v>
      </c>
      <c r="D9" s="41"/>
      <c r="E9" s="41">
        <v>5000</v>
      </c>
      <c r="F9" s="41">
        <v>5000</v>
      </c>
      <c r="G9" s="41"/>
      <c r="H9" s="42">
        <f t="shared" si="0"/>
        <v>5000</v>
      </c>
    </row>
    <row r="10" spans="1:8" ht="15.95" customHeight="1" x14ac:dyDescent="0.25">
      <c r="A10" s="359" t="s">
        <v>501</v>
      </c>
      <c r="B10" s="41">
        <v>200</v>
      </c>
      <c r="C10" s="223" t="s">
        <v>481</v>
      </c>
      <c r="D10" s="41"/>
      <c r="E10" s="41">
        <v>200</v>
      </c>
      <c r="F10" s="41">
        <v>200</v>
      </c>
      <c r="G10" s="41"/>
      <c r="H10" s="42">
        <f t="shared" si="0"/>
        <v>200</v>
      </c>
    </row>
    <row r="11" spans="1:8" ht="15.95" customHeight="1" x14ac:dyDescent="0.2">
      <c r="A11" s="343" t="s">
        <v>502</v>
      </c>
      <c r="B11" s="41">
        <v>1000</v>
      </c>
      <c r="C11" s="223" t="s">
        <v>481</v>
      </c>
      <c r="D11" s="41"/>
      <c r="E11" s="41">
        <v>1000</v>
      </c>
      <c r="F11" s="41">
        <v>1000</v>
      </c>
      <c r="G11" s="41"/>
      <c r="H11" s="42">
        <f t="shared" si="0"/>
        <v>1000</v>
      </c>
    </row>
    <row r="12" spans="1:8" ht="31.5" x14ac:dyDescent="0.25">
      <c r="A12" s="356" t="s">
        <v>503</v>
      </c>
      <c r="B12" s="41">
        <v>2000</v>
      </c>
      <c r="C12" s="223" t="s">
        <v>481</v>
      </c>
      <c r="D12" s="41"/>
      <c r="E12" s="41">
        <v>2000</v>
      </c>
      <c r="F12" s="41">
        <v>2000</v>
      </c>
      <c r="G12" s="41"/>
      <c r="H12" s="42">
        <f t="shared" si="0"/>
        <v>2000</v>
      </c>
    </row>
    <row r="13" spans="1:8" ht="15.75" x14ac:dyDescent="0.25">
      <c r="A13" s="356" t="s">
        <v>504</v>
      </c>
      <c r="B13" s="41">
        <v>2000</v>
      </c>
      <c r="C13" s="223" t="s">
        <v>481</v>
      </c>
      <c r="D13" s="41"/>
      <c r="E13" s="41">
        <v>2000</v>
      </c>
      <c r="F13" s="41">
        <v>2000</v>
      </c>
      <c r="G13" s="41"/>
      <c r="H13" s="42">
        <f t="shared" si="0"/>
        <v>2000</v>
      </c>
    </row>
    <row r="14" spans="1:8" ht="15.75" x14ac:dyDescent="0.25">
      <c r="A14" s="356" t="s">
        <v>521</v>
      </c>
      <c r="B14" s="41">
        <v>1000</v>
      </c>
      <c r="C14" s="223" t="s">
        <v>481</v>
      </c>
      <c r="D14" s="41"/>
      <c r="E14" s="41">
        <v>1000</v>
      </c>
      <c r="F14" s="41">
        <v>1000</v>
      </c>
      <c r="G14" s="41"/>
      <c r="H14" s="42">
        <f t="shared" si="0"/>
        <v>1000</v>
      </c>
    </row>
    <row r="15" spans="1:8" ht="15.95" customHeight="1" x14ac:dyDescent="0.25">
      <c r="A15" s="356" t="s">
        <v>505</v>
      </c>
      <c r="B15" s="41">
        <v>5000</v>
      </c>
      <c r="C15" s="223" t="s">
        <v>481</v>
      </c>
      <c r="D15" s="41"/>
      <c r="E15" s="41">
        <v>5000</v>
      </c>
      <c r="F15" s="41">
        <v>5000</v>
      </c>
      <c r="G15" s="41"/>
      <c r="H15" s="42">
        <f t="shared" si="0"/>
        <v>5000</v>
      </c>
    </row>
    <row r="16" spans="1:8" ht="15.95" customHeight="1" x14ac:dyDescent="0.2">
      <c r="A16" s="360" t="s">
        <v>506</v>
      </c>
      <c r="B16" s="41">
        <v>6200</v>
      </c>
      <c r="C16" s="223" t="s">
        <v>481</v>
      </c>
      <c r="D16" s="41"/>
      <c r="E16" s="41">
        <v>6200</v>
      </c>
      <c r="F16" s="41">
        <v>6200</v>
      </c>
      <c r="G16" s="41"/>
      <c r="H16" s="42">
        <f t="shared" si="0"/>
        <v>6200</v>
      </c>
    </row>
    <row r="17" spans="1:8" ht="15.95" customHeight="1" x14ac:dyDescent="0.2">
      <c r="A17" s="360" t="s">
        <v>507</v>
      </c>
      <c r="B17" s="41">
        <v>800</v>
      </c>
      <c r="C17" s="223" t="s">
        <v>481</v>
      </c>
      <c r="D17" s="41"/>
      <c r="E17" s="41">
        <v>800</v>
      </c>
      <c r="F17" s="41">
        <v>800</v>
      </c>
      <c r="G17" s="41"/>
      <c r="H17" s="42">
        <f t="shared" si="0"/>
        <v>800</v>
      </c>
    </row>
    <row r="18" spans="1:8" ht="15.95" customHeight="1" x14ac:dyDescent="0.25">
      <c r="A18" s="357" t="s">
        <v>508</v>
      </c>
      <c r="B18" s="41">
        <v>2000</v>
      </c>
      <c r="C18" s="223" t="s">
        <v>481</v>
      </c>
      <c r="D18" s="41"/>
      <c r="E18" s="41">
        <v>2000</v>
      </c>
      <c r="F18" s="41">
        <v>2000</v>
      </c>
      <c r="G18" s="41"/>
      <c r="H18" s="42">
        <f t="shared" si="0"/>
        <v>2000</v>
      </c>
    </row>
    <row r="19" spans="1:8" ht="15.95" customHeight="1" x14ac:dyDescent="0.2">
      <c r="A19" s="360" t="s">
        <v>509</v>
      </c>
      <c r="B19" s="41">
        <v>190</v>
      </c>
      <c r="C19" s="223" t="s">
        <v>481</v>
      </c>
      <c r="D19" s="41"/>
      <c r="E19" s="41">
        <v>190</v>
      </c>
      <c r="F19" s="41">
        <v>190</v>
      </c>
      <c r="G19" s="41"/>
      <c r="H19" s="42">
        <f t="shared" si="0"/>
        <v>190</v>
      </c>
    </row>
    <row r="20" spans="1:8" ht="15.95" customHeight="1" x14ac:dyDescent="0.2">
      <c r="A20" s="360" t="s">
        <v>510</v>
      </c>
      <c r="B20" s="41">
        <v>587</v>
      </c>
      <c r="C20" s="223" t="s">
        <v>481</v>
      </c>
      <c r="D20" s="41"/>
      <c r="E20" s="41">
        <v>587</v>
      </c>
      <c r="F20" s="41">
        <v>587</v>
      </c>
      <c r="G20" s="41"/>
      <c r="H20" s="42">
        <f t="shared" si="0"/>
        <v>587</v>
      </c>
    </row>
    <row r="21" spans="1:8" ht="18" customHeight="1" x14ac:dyDescent="0.25">
      <c r="A21" s="356" t="s">
        <v>511</v>
      </c>
      <c r="B21" s="41">
        <v>467</v>
      </c>
      <c r="C21" s="223" t="s">
        <v>481</v>
      </c>
      <c r="D21" s="41"/>
      <c r="E21" s="41"/>
      <c r="F21" s="41">
        <v>467</v>
      </c>
      <c r="G21" s="41">
        <v>0</v>
      </c>
      <c r="H21" s="42">
        <f t="shared" si="0"/>
        <v>467</v>
      </c>
    </row>
    <row r="22" spans="1:8" ht="31.5" x14ac:dyDescent="0.25">
      <c r="A22" s="356" t="s">
        <v>512</v>
      </c>
      <c r="B22" s="41">
        <v>4705</v>
      </c>
      <c r="C22" s="223" t="s">
        <v>481</v>
      </c>
      <c r="D22" s="41"/>
      <c r="E22" s="41"/>
      <c r="F22" s="41">
        <v>4705</v>
      </c>
      <c r="G22" s="41">
        <v>0</v>
      </c>
      <c r="H22" s="42">
        <f t="shared" si="0"/>
        <v>4705</v>
      </c>
    </row>
    <row r="23" spans="1:8" ht="31.5" x14ac:dyDescent="0.25">
      <c r="A23" s="380" t="s">
        <v>518</v>
      </c>
      <c r="B23" s="376">
        <v>544</v>
      </c>
      <c r="C23" s="223" t="s">
        <v>481</v>
      </c>
      <c r="D23" s="44"/>
      <c r="E23" s="44"/>
      <c r="F23" s="44"/>
      <c r="G23" s="44">
        <v>544</v>
      </c>
      <c r="H23" s="42">
        <f t="shared" si="0"/>
        <v>544</v>
      </c>
    </row>
    <row r="24" spans="1:8" ht="15.75" x14ac:dyDescent="0.25">
      <c r="A24" s="378" t="s">
        <v>519</v>
      </c>
      <c r="B24" s="377">
        <v>4583</v>
      </c>
      <c r="C24" s="223" t="s">
        <v>481</v>
      </c>
      <c r="D24" s="44"/>
      <c r="E24" s="44"/>
      <c r="F24" s="44"/>
      <c r="G24" s="44">
        <v>4583</v>
      </c>
      <c r="H24" s="42">
        <f t="shared" si="0"/>
        <v>4583</v>
      </c>
    </row>
    <row r="25" spans="1:8" ht="15.75" x14ac:dyDescent="0.25">
      <c r="A25" s="378" t="s">
        <v>520</v>
      </c>
      <c r="B25" s="377">
        <v>329</v>
      </c>
      <c r="C25" s="223" t="s">
        <v>481</v>
      </c>
      <c r="D25" s="44"/>
      <c r="E25" s="44"/>
      <c r="F25" s="44"/>
      <c r="G25" s="44">
        <v>329</v>
      </c>
      <c r="H25" s="42">
        <f t="shared" si="0"/>
        <v>329</v>
      </c>
    </row>
    <row r="26" spans="1:8" ht="15.75" x14ac:dyDescent="0.25">
      <c r="A26" s="379"/>
      <c r="B26" s="377"/>
      <c r="C26" s="223" t="s">
        <v>481</v>
      </c>
      <c r="D26" s="44"/>
      <c r="E26" s="44"/>
      <c r="F26" s="44"/>
      <c r="G26" s="44"/>
      <c r="H26" s="42"/>
    </row>
    <row r="27" spans="1:8" ht="15.95" customHeight="1" thickBot="1" x14ac:dyDescent="0.25">
      <c r="A27" s="43"/>
      <c r="B27" s="44"/>
      <c r="C27" s="224"/>
      <c r="D27" s="44"/>
      <c r="E27" s="44"/>
      <c r="F27" s="44"/>
      <c r="G27" s="44"/>
      <c r="H27" s="42">
        <f t="shared" si="0"/>
        <v>0</v>
      </c>
    </row>
    <row r="28" spans="1:8" s="40" customFormat="1" ht="18" customHeight="1" thickBot="1" x14ac:dyDescent="0.25">
      <c r="A28" s="71" t="s">
        <v>46</v>
      </c>
      <c r="B28" s="72">
        <f>SUM(B5:B27)</f>
        <v>47105</v>
      </c>
      <c r="C28" s="55"/>
      <c r="D28" s="72">
        <f>SUM(D5:D27)</f>
        <v>0</v>
      </c>
      <c r="E28" s="72">
        <f>SUM(E5:E27)</f>
        <v>36477</v>
      </c>
      <c r="F28" s="72">
        <f>SUM(F5:F27)</f>
        <v>43859</v>
      </c>
      <c r="G28" s="72">
        <f>SUM(G5:G27)</f>
        <v>5456</v>
      </c>
      <c r="H28" s="45">
        <f>SUM(H5:H27)</f>
        <v>49315</v>
      </c>
    </row>
  </sheetData>
  <mergeCells count="1">
    <mergeCell ref="A1:H1"/>
  </mergeCells>
  <phoneticPr fontId="0" type="noConversion"/>
  <printOptions horizontalCentered="1"/>
  <pageMargins left="0.78740157480314965" right="0.78740157480314965" top="1.2369791666666667" bottom="0.98425196850393704" header="0.78740157480314965" footer="0.78740157480314965"/>
  <pageSetup paperSize="9" scale="72" orientation="landscape" horizontalDpi="300" verticalDpi="300" r:id="rId1"/>
  <headerFooter alignWithMargins="0">
    <oddHeader xml:space="preserve">&amp;R&amp;"Times New Roman CE,Félkövér dőlt"&amp;11 4. melléklet&amp;"Times New Roman CE,Normál"&amp;10
  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rgb="FF92D050"/>
  </sheetPr>
  <dimension ref="A1:K158"/>
  <sheetViews>
    <sheetView topLeftCell="A127" zoomScale="130" zoomScaleNormal="130" zoomScaleSheetLayoutView="100" workbookViewId="0">
      <selection activeCell="I21" sqref="I21"/>
    </sheetView>
  </sheetViews>
  <sheetFormatPr defaultRowHeight="12.75" x14ac:dyDescent="0.2"/>
  <cols>
    <col min="1" max="1" width="16.1640625" style="155" customWidth="1"/>
    <col min="2" max="2" width="62" style="156" customWidth="1"/>
    <col min="3" max="4" width="14.1640625" style="157" customWidth="1"/>
    <col min="5" max="6" width="14.1640625" style="2" customWidth="1"/>
    <col min="7" max="16384" width="9.33203125" style="2"/>
  </cols>
  <sheetData>
    <row r="1" spans="1:6" s="1" customFormat="1" ht="16.5" customHeight="1" thickBot="1" x14ac:dyDescent="0.25">
      <c r="A1" s="80"/>
      <c r="B1" s="82"/>
      <c r="F1" s="274" t="s">
        <v>468</v>
      </c>
    </row>
    <row r="2" spans="1:6" s="49" customFormat="1" ht="21" customHeight="1" thickBot="1" x14ac:dyDescent="0.25">
      <c r="A2" s="275" t="s">
        <v>44</v>
      </c>
      <c r="B2" s="441" t="s">
        <v>124</v>
      </c>
      <c r="C2" s="441"/>
      <c r="D2" s="441"/>
      <c r="E2" s="441"/>
      <c r="F2" s="276" t="s">
        <v>38</v>
      </c>
    </row>
    <row r="3" spans="1:6" s="49" customFormat="1" ht="24.75" thickBot="1" x14ac:dyDescent="0.25">
      <c r="A3" s="275" t="s">
        <v>121</v>
      </c>
      <c r="B3" s="441" t="s">
        <v>295</v>
      </c>
      <c r="C3" s="441"/>
      <c r="D3" s="441"/>
      <c r="E3" s="441"/>
      <c r="F3" s="277" t="s">
        <v>38</v>
      </c>
    </row>
    <row r="4" spans="1:6" s="50" customFormat="1" ht="15.95" customHeight="1" thickBot="1" x14ac:dyDescent="0.3">
      <c r="A4" s="83"/>
      <c r="B4" s="83"/>
      <c r="C4" s="84"/>
      <c r="D4" s="84"/>
      <c r="F4" s="318" t="str">
        <f>'4.sz.mell.'!H2</f>
        <v>ezer forintban!</v>
      </c>
    </row>
    <row r="5" spans="1:6" ht="36.75" thickBot="1" x14ac:dyDescent="0.25">
      <c r="A5" s="169" t="s">
        <v>122</v>
      </c>
      <c r="B5" s="85" t="s">
        <v>473</v>
      </c>
      <c r="C5" s="308" t="s">
        <v>410</v>
      </c>
      <c r="D5" s="365" t="s">
        <v>516</v>
      </c>
      <c r="E5" s="308" t="s">
        <v>534</v>
      </c>
      <c r="F5" s="309" t="str">
        <f>+CONCATENATE(LEFT(ÖSSZEFÜGGÉSEK!A7,4),"……….",CHAR(10),"Módosítás utáni")</f>
        <v>……….
Módosítás utáni</v>
      </c>
    </row>
    <row r="6" spans="1:6" s="46" customFormat="1" ht="12.95" customHeight="1" thickBot="1" x14ac:dyDescent="0.25">
      <c r="A6" s="74" t="s">
        <v>377</v>
      </c>
      <c r="B6" s="75" t="s">
        <v>378</v>
      </c>
      <c r="C6" s="75" t="s">
        <v>379</v>
      </c>
      <c r="D6" s="278" t="s">
        <v>381</v>
      </c>
      <c r="E6" s="278" t="s">
        <v>380</v>
      </c>
      <c r="F6" s="319" t="s">
        <v>517</v>
      </c>
    </row>
    <row r="7" spans="1:6" s="46" customFormat="1" ht="15.95" customHeight="1" thickBot="1" x14ac:dyDescent="0.25">
      <c r="A7" s="438" t="s">
        <v>39</v>
      </c>
      <c r="B7" s="439"/>
      <c r="C7" s="439"/>
      <c r="D7" s="439"/>
      <c r="E7" s="439"/>
      <c r="F7" s="440"/>
    </row>
    <row r="8" spans="1:6" s="46" customFormat="1" ht="12" customHeight="1" thickBot="1" x14ac:dyDescent="0.25">
      <c r="A8" s="25" t="s">
        <v>7</v>
      </c>
      <c r="B8" s="19" t="s">
        <v>146</v>
      </c>
      <c r="C8" s="162">
        <f>+C9+C10+C11+C12+C13+C14</f>
        <v>366720</v>
      </c>
      <c r="D8" s="162">
        <f t="shared" ref="D8:E8" si="0">+D9+D10+D11+D12+D13+D14</f>
        <v>371995</v>
      </c>
      <c r="E8" s="162">
        <f t="shared" si="0"/>
        <v>18359</v>
      </c>
      <c r="F8" s="99">
        <f>D8+E8</f>
        <v>390354</v>
      </c>
    </row>
    <row r="9" spans="1:6" s="51" customFormat="1" ht="12" customHeight="1" x14ac:dyDescent="0.2">
      <c r="A9" s="193" t="s">
        <v>63</v>
      </c>
      <c r="B9" s="176" t="s">
        <v>147</v>
      </c>
      <c r="C9" s="164">
        <v>117477</v>
      </c>
      <c r="D9" s="164">
        <v>117477</v>
      </c>
      <c r="E9" s="164"/>
      <c r="F9" s="206">
        <f t="shared" ref="F9:F14" si="1">C9+E9</f>
        <v>117477</v>
      </c>
    </row>
    <row r="10" spans="1:6" s="52" customFormat="1" ht="12" customHeight="1" x14ac:dyDescent="0.2">
      <c r="A10" s="194" t="s">
        <v>64</v>
      </c>
      <c r="B10" s="177" t="s">
        <v>148</v>
      </c>
      <c r="C10" s="163">
        <v>136511</v>
      </c>
      <c r="D10" s="163">
        <v>136511</v>
      </c>
      <c r="E10" s="163">
        <v>3504</v>
      </c>
      <c r="F10" s="206">
        <f t="shared" si="1"/>
        <v>140015</v>
      </c>
    </row>
    <row r="11" spans="1:6" s="52" customFormat="1" ht="12" customHeight="1" x14ac:dyDescent="0.2">
      <c r="A11" s="194" t="s">
        <v>65</v>
      </c>
      <c r="B11" s="177" t="s">
        <v>149</v>
      </c>
      <c r="C11" s="163">
        <v>105316</v>
      </c>
      <c r="D11" s="163">
        <v>108885</v>
      </c>
      <c r="E11" s="163">
        <v>2243</v>
      </c>
      <c r="F11" s="206">
        <f t="shared" si="1"/>
        <v>107559</v>
      </c>
    </row>
    <row r="12" spans="1:6" s="52" customFormat="1" ht="12" customHeight="1" x14ac:dyDescent="0.2">
      <c r="A12" s="194" t="s">
        <v>66</v>
      </c>
      <c r="B12" s="177" t="s">
        <v>150</v>
      </c>
      <c r="C12" s="163">
        <v>7416</v>
      </c>
      <c r="D12" s="163">
        <v>7416</v>
      </c>
      <c r="E12" s="163"/>
      <c r="F12" s="206">
        <f t="shared" si="1"/>
        <v>7416</v>
      </c>
    </row>
    <row r="13" spans="1:6" s="52" customFormat="1" ht="12" customHeight="1" x14ac:dyDescent="0.2">
      <c r="A13" s="194" t="s">
        <v>83</v>
      </c>
      <c r="B13" s="177" t="s">
        <v>385</v>
      </c>
      <c r="C13" s="163"/>
      <c r="D13" s="163">
        <v>1706</v>
      </c>
      <c r="E13" s="163">
        <v>12060</v>
      </c>
      <c r="F13" s="206">
        <f t="shared" si="1"/>
        <v>12060</v>
      </c>
    </row>
    <row r="14" spans="1:6" s="51" customFormat="1" ht="12" customHeight="1" thickBot="1" x14ac:dyDescent="0.25">
      <c r="A14" s="195" t="s">
        <v>67</v>
      </c>
      <c r="B14" s="178" t="s">
        <v>323</v>
      </c>
      <c r="C14" s="163"/>
      <c r="D14" s="163"/>
      <c r="E14" s="163">
        <v>552</v>
      </c>
      <c r="F14" s="206">
        <f t="shared" si="1"/>
        <v>552</v>
      </c>
    </row>
    <row r="15" spans="1:6" s="51" customFormat="1" ht="12" customHeight="1" thickBot="1" x14ac:dyDescent="0.25">
      <c r="A15" s="25" t="s">
        <v>8</v>
      </c>
      <c r="B15" s="100" t="s">
        <v>151</v>
      </c>
      <c r="C15" s="162">
        <f>+C16+C17+C18+C19+C20</f>
        <v>88000</v>
      </c>
      <c r="D15" s="162">
        <f t="shared" ref="D15:E15" si="2">+D16+D17+D18+D19+D20</f>
        <v>100644</v>
      </c>
      <c r="E15" s="162">
        <f t="shared" si="2"/>
        <v>-1587</v>
      </c>
      <c r="F15" s="99">
        <f>D15+E15</f>
        <v>99057</v>
      </c>
    </row>
    <row r="16" spans="1:6" s="51" customFormat="1" ht="12" customHeight="1" x14ac:dyDescent="0.2">
      <c r="A16" s="193" t="s">
        <v>69</v>
      </c>
      <c r="B16" s="176" t="s">
        <v>152</v>
      </c>
      <c r="C16" s="164"/>
      <c r="D16" s="164"/>
      <c r="E16" s="164"/>
      <c r="F16" s="206">
        <f t="shared" ref="F16:F21" si="3">C16+E16</f>
        <v>0</v>
      </c>
    </row>
    <row r="17" spans="1:6" s="51" customFormat="1" ht="12" customHeight="1" x14ac:dyDescent="0.2">
      <c r="A17" s="194" t="s">
        <v>70</v>
      </c>
      <c r="B17" s="177" t="s">
        <v>153</v>
      </c>
      <c r="C17" s="163"/>
      <c r="D17" s="163"/>
      <c r="E17" s="163"/>
      <c r="F17" s="206">
        <f t="shared" si="3"/>
        <v>0</v>
      </c>
    </row>
    <row r="18" spans="1:6" s="51" customFormat="1" ht="12" customHeight="1" x14ac:dyDescent="0.2">
      <c r="A18" s="194" t="s">
        <v>71</v>
      </c>
      <c r="B18" s="177" t="s">
        <v>315</v>
      </c>
      <c r="C18" s="163"/>
      <c r="D18" s="163"/>
      <c r="E18" s="163"/>
      <c r="F18" s="206">
        <f t="shared" si="3"/>
        <v>0</v>
      </c>
    </row>
    <row r="19" spans="1:6" s="51" customFormat="1" ht="12" customHeight="1" x14ac:dyDescent="0.2">
      <c r="A19" s="194" t="s">
        <v>72</v>
      </c>
      <c r="B19" s="177" t="s">
        <v>316</v>
      </c>
      <c r="C19" s="336"/>
      <c r="D19" s="336"/>
      <c r="E19" s="163"/>
      <c r="F19" s="206">
        <f t="shared" si="3"/>
        <v>0</v>
      </c>
    </row>
    <row r="20" spans="1:6" s="51" customFormat="1" ht="12" customHeight="1" x14ac:dyDescent="0.2">
      <c r="A20" s="194" t="s">
        <v>73</v>
      </c>
      <c r="B20" s="177" t="s">
        <v>154</v>
      </c>
      <c r="C20" s="391">
        <v>88000</v>
      </c>
      <c r="D20" s="391">
        <v>100644</v>
      </c>
      <c r="E20" s="163">
        <v>-1587</v>
      </c>
      <c r="F20" s="206">
        <v>99057</v>
      </c>
    </row>
    <row r="21" spans="1:6" s="52" customFormat="1" ht="12" customHeight="1" thickBot="1" x14ac:dyDescent="0.25">
      <c r="A21" s="195" t="s">
        <v>79</v>
      </c>
      <c r="B21" s="178" t="s">
        <v>155</v>
      </c>
      <c r="C21" s="335"/>
      <c r="D21" s="335"/>
      <c r="E21" s="165"/>
      <c r="F21" s="206">
        <f t="shared" si="3"/>
        <v>0</v>
      </c>
    </row>
    <row r="22" spans="1:6" s="52" customFormat="1" ht="12" customHeight="1" thickBot="1" x14ac:dyDescent="0.25">
      <c r="A22" s="25" t="s">
        <v>9</v>
      </c>
      <c r="B22" s="19" t="s">
        <v>156</v>
      </c>
      <c r="C22" s="364">
        <f>+C23+C24+C25+C26+C27</f>
        <v>18000</v>
      </c>
      <c r="D22" s="364">
        <f t="shared" ref="D22:E22" si="4">+D23+D24+D25+D26+D27</f>
        <v>23500</v>
      </c>
      <c r="E22" s="364">
        <f t="shared" si="4"/>
        <v>1018100</v>
      </c>
      <c r="F22" s="390">
        <f>D22+E22</f>
        <v>1041600</v>
      </c>
    </row>
    <row r="23" spans="1:6" s="52" customFormat="1" ht="12" customHeight="1" x14ac:dyDescent="0.2">
      <c r="A23" s="193" t="s">
        <v>52</v>
      </c>
      <c r="B23" s="176" t="s">
        <v>157</v>
      </c>
      <c r="C23" s="339"/>
      <c r="D23" s="339"/>
      <c r="E23" s="164"/>
      <c r="F23" s="206">
        <f t="shared" ref="F23:F28" si="5">C23+E23</f>
        <v>0</v>
      </c>
    </row>
    <row r="24" spans="1:6" s="51" customFormat="1" ht="12" customHeight="1" x14ac:dyDescent="0.2">
      <c r="A24" s="194" t="s">
        <v>53</v>
      </c>
      <c r="B24" s="177" t="s">
        <v>158</v>
      </c>
      <c r="C24" s="336"/>
      <c r="D24" s="336"/>
      <c r="E24" s="163"/>
      <c r="F24" s="206">
        <f t="shared" si="5"/>
        <v>0</v>
      </c>
    </row>
    <row r="25" spans="1:6" s="52" customFormat="1" ht="12" customHeight="1" x14ac:dyDescent="0.2">
      <c r="A25" s="194" t="s">
        <v>54</v>
      </c>
      <c r="B25" s="177" t="s">
        <v>317</v>
      </c>
      <c r="C25" s="336"/>
      <c r="D25" s="336"/>
      <c r="E25" s="163"/>
      <c r="F25" s="206">
        <f t="shared" si="5"/>
        <v>0</v>
      </c>
    </row>
    <row r="26" spans="1:6" s="52" customFormat="1" ht="12" customHeight="1" x14ac:dyDescent="0.2">
      <c r="A26" s="194" t="s">
        <v>55</v>
      </c>
      <c r="B26" s="177" t="s">
        <v>318</v>
      </c>
      <c r="C26" s="336"/>
      <c r="D26" s="336"/>
      <c r="E26" s="163"/>
      <c r="F26" s="206">
        <f t="shared" si="5"/>
        <v>0</v>
      </c>
    </row>
    <row r="27" spans="1:6" s="52" customFormat="1" ht="12" customHeight="1" x14ac:dyDescent="0.2">
      <c r="A27" s="194" t="s">
        <v>96</v>
      </c>
      <c r="B27" s="177" t="s">
        <v>159</v>
      </c>
      <c r="C27" s="336">
        <v>18000</v>
      </c>
      <c r="D27" s="336">
        <v>23500</v>
      </c>
      <c r="E27" s="163">
        <v>1018100</v>
      </c>
      <c r="F27" s="206">
        <f>D27+E27</f>
        <v>1041600</v>
      </c>
    </row>
    <row r="28" spans="1:6" s="52" customFormat="1" ht="12" customHeight="1" thickBot="1" x14ac:dyDescent="0.25">
      <c r="A28" s="195" t="s">
        <v>97</v>
      </c>
      <c r="B28" s="178" t="s">
        <v>160</v>
      </c>
      <c r="C28" s="335"/>
      <c r="D28" s="335"/>
      <c r="E28" s="165">
        <v>1018100</v>
      </c>
      <c r="F28" s="206">
        <f t="shared" si="5"/>
        <v>1018100</v>
      </c>
    </row>
    <row r="29" spans="1:6" s="52" customFormat="1" ht="12" customHeight="1" thickBot="1" x14ac:dyDescent="0.25">
      <c r="A29" s="25" t="s">
        <v>98</v>
      </c>
      <c r="B29" s="19" t="s">
        <v>464</v>
      </c>
      <c r="C29" s="364">
        <f>+C30+C31+C32+C33+C34+C35+C36</f>
        <v>279210</v>
      </c>
      <c r="D29" s="364">
        <f t="shared" ref="D29:F29" si="6">+D30+D31+D32+D33+D34+D35+D36</f>
        <v>279210</v>
      </c>
      <c r="E29" s="364">
        <f t="shared" si="6"/>
        <v>-39348</v>
      </c>
      <c r="F29" s="390">
        <f t="shared" si="6"/>
        <v>239862</v>
      </c>
    </row>
    <row r="30" spans="1:6" s="52" customFormat="1" ht="12" customHeight="1" x14ac:dyDescent="0.2">
      <c r="A30" s="193" t="s">
        <v>161</v>
      </c>
      <c r="B30" s="176" t="s">
        <v>457</v>
      </c>
      <c r="C30" s="392">
        <v>32000</v>
      </c>
      <c r="D30" s="392">
        <v>32000</v>
      </c>
      <c r="E30" s="207"/>
      <c r="F30" s="206">
        <f t="shared" ref="F30:F36" si="7">C30+E30</f>
        <v>32000</v>
      </c>
    </row>
    <row r="31" spans="1:6" s="52" customFormat="1" ht="12" customHeight="1" x14ac:dyDescent="0.2">
      <c r="A31" s="194" t="s">
        <v>162</v>
      </c>
      <c r="B31" s="177" t="s">
        <v>458</v>
      </c>
      <c r="C31" s="336"/>
      <c r="D31" s="336"/>
      <c r="E31" s="163"/>
      <c r="F31" s="206">
        <f t="shared" si="7"/>
        <v>0</v>
      </c>
    </row>
    <row r="32" spans="1:6" s="52" customFormat="1" ht="12" customHeight="1" x14ac:dyDescent="0.2">
      <c r="A32" s="194" t="s">
        <v>163</v>
      </c>
      <c r="B32" s="177" t="s">
        <v>459</v>
      </c>
      <c r="C32" s="336">
        <v>230000</v>
      </c>
      <c r="D32" s="336">
        <v>230000</v>
      </c>
      <c r="E32" s="163">
        <v>-39348</v>
      </c>
      <c r="F32" s="206">
        <f t="shared" si="7"/>
        <v>190652</v>
      </c>
    </row>
    <row r="33" spans="1:6" s="52" customFormat="1" ht="12" customHeight="1" x14ac:dyDescent="0.2">
      <c r="A33" s="194" t="s">
        <v>164</v>
      </c>
      <c r="B33" s="177" t="s">
        <v>460</v>
      </c>
      <c r="C33" s="336">
        <v>500</v>
      </c>
      <c r="D33" s="336">
        <v>500</v>
      </c>
      <c r="E33" s="163"/>
      <c r="F33" s="206">
        <f t="shared" si="7"/>
        <v>500</v>
      </c>
    </row>
    <row r="34" spans="1:6" s="52" customFormat="1" ht="12" customHeight="1" x14ac:dyDescent="0.2">
      <c r="A34" s="194" t="s">
        <v>461</v>
      </c>
      <c r="B34" s="177" t="s">
        <v>165</v>
      </c>
      <c r="C34" s="336">
        <v>16000</v>
      </c>
      <c r="D34" s="336">
        <v>16000</v>
      </c>
      <c r="E34" s="163"/>
      <c r="F34" s="206">
        <f t="shared" si="7"/>
        <v>16000</v>
      </c>
    </row>
    <row r="35" spans="1:6" s="52" customFormat="1" ht="12" customHeight="1" x14ac:dyDescent="0.2">
      <c r="A35" s="194" t="s">
        <v>462</v>
      </c>
      <c r="B35" s="177" t="s">
        <v>166</v>
      </c>
      <c r="C35" s="336">
        <v>710</v>
      </c>
      <c r="D35" s="336">
        <v>710</v>
      </c>
      <c r="E35" s="163"/>
      <c r="F35" s="206">
        <f t="shared" si="7"/>
        <v>710</v>
      </c>
    </row>
    <row r="36" spans="1:6" s="52" customFormat="1" ht="12" customHeight="1" thickBot="1" x14ac:dyDescent="0.25">
      <c r="A36" s="195" t="s">
        <v>463</v>
      </c>
      <c r="B36" s="178" t="s">
        <v>167</v>
      </c>
      <c r="C36" s="335"/>
      <c r="D36" s="335"/>
      <c r="E36" s="165"/>
      <c r="F36" s="206">
        <f t="shared" si="7"/>
        <v>0</v>
      </c>
    </row>
    <row r="37" spans="1:6" s="52" customFormat="1" ht="12" customHeight="1" thickBot="1" x14ac:dyDescent="0.25">
      <c r="A37" s="25" t="s">
        <v>11</v>
      </c>
      <c r="B37" s="19" t="s">
        <v>324</v>
      </c>
      <c r="C37" s="364">
        <f>SUM(C38:C48)</f>
        <v>30658</v>
      </c>
      <c r="D37" s="364">
        <f t="shared" ref="D37:F37" si="8">SUM(D38:D48)</f>
        <v>30658</v>
      </c>
      <c r="E37" s="364">
        <f t="shared" si="8"/>
        <v>0</v>
      </c>
      <c r="F37" s="390">
        <f t="shared" si="8"/>
        <v>30658</v>
      </c>
    </row>
    <row r="38" spans="1:6" s="52" customFormat="1" ht="12" customHeight="1" x14ac:dyDescent="0.2">
      <c r="A38" s="193" t="s">
        <v>56</v>
      </c>
      <c r="B38" s="176" t="s">
        <v>170</v>
      </c>
      <c r="C38" s="339">
        <v>50</v>
      </c>
      <c r="D38" s="339">
        <v>50</v>
      </c>
      <c r="E38" s="164"/>
      <c r="F38" s="206">
        <f t="shared" ref="F38:F48" si="9">C38+E38</f>
        <v>50</v>
      </c>
    </row>
    <row r="39" spans="1:6" s="52" customFormat="1" ht="12" customHeight="1" x14ac:dyDescent="0.2">
      <c r="A39" s="194" t="s">
        <v>57</v>
      </c>
      <c r="B39" s="177" t="s">
        <v>171</v>
      </c>
      <c r="C39" s="336">
        <v>23517</v>
      </c>
      <c r="D39" s="336">
        <v>23517</v>
      </c>
      <c r="E39" s="163"/>
      <c r="F39" s="206">
        <f t="shared" si="9"/>
        <v>23517</v>
      </c>
    </row>
    <row r="40" spans="1:6" s="52" customFormat="1" ht="12" customHeight="1" x14ac:dyDescent="0.2">
      <c r="A40" s="194" t="s">
        <v>58</v>
      </c>
      <c r="B40" s="177" t="s">
        <v>172</v>
      </c>
      <c r="C40" s="336">
        <v>1200</v>
      </c>
      <c r="D40" s="336">
        <v>1200</v>
      </c>
      <c r="E40" s="163"/>
      <c r="F40" s="206">
        <f t="shared" si="9"/>
        <v>1200</v>
      </c>
    </row>
    <row r="41" spans="1:6" s="52" customFormat="1" ht="12" customHeight="1" x14ac:dyDescent="0.2">
      <c r="A41" s="194" t="s">
        <v>100</v>
      </c>
      <c r="B41" s="177" t="s">
        <v>173</v>
      </c>
      <c r="C41" s="336"/>
      <c r="D41" s="336"/>
      <c r="E41" s="163"/>
      <c r="F41" s="206">
        <f t="shared" si="9"/>
        <v>0</v>
      </c>
    </row>
    <row r="42" spans="1:6" s="52" customFormat="1" ht="12" customHeight="1" x14ac:dyDescent="0.2">
      <c r="A42" s="194" t="s">
        <v>101</v>
      </c>
      <c r="B42" s="177" t="s">
        <v>174</v>
      </c>
      <c r="C42" s="336"/>
      <c r="D42" s="336"/>
      <c r="E42" s="163"/>
      <c r="F42" s="206">
        <f t="shared" si="9"/>
        <v>0</v>
      </c>
    </row>
    <row r="43" spans="1:6" s="52" customFormat="1" ht="12" customHeight="1" x14ac:dyDescent="0.2">
      <c r="A43" s="194" t="s">
        <v>102</v>
      </c>
      <c r="B43" s="177" t="s">
        <v>175</v>
      </c>
      <c r="C43" s="336">
        <v>4286</v>
      </c>
      <c r="D43" s="336">
        <v>4286</v>
      </c>
      <c r="E43" s="163"/>
      <c r="F43" s="206">
        <f t="shared" si="9"/>
        <v>4286</v>
      </c>
    </row>
    <row r="44" spans="1:6" s="52" customFormat="1" ht="12" customHeight="1" x14ac:dyDescent="0.2">
      <c r="A44" s="194" t="s">
        <v>103</v>
      </c>
      <c r="B44" s="177" t="s">
        <v>176</v>
      </c>
      <c r="C44" s="336">
        <v>1200</v>
      </c>
      <c r="D44" s="336">
        <v>1200</v>
      </c>
      <c r="E44" s="163"/>
      <c r="F44" s="206">
        <f t="shared" si="9"/>
        <v>1200</v>
      </c>
    </row>
    <row r="45" spans="1:6" s="52" customFormat="1" ht="12" customHeight="1" x14ac:dyDescent="0.2">
      <c r="A45" s="194" t="s">
        <v>104</v>
      </c>
      <c r="B45" s="177" t="s">
        <v>177</v>
      </c>
      <c r="C45" s="336">
        <v>350</v>
      </c>
      <c r="D45" s="336">
        <v>350</v>
      </c>
      <c r="E45" s="163"/>
      <c r="F45" s="206">
        <f t="shared" si="9"/>
        <v>350</v>
      </c>
    </row>
    <row r="46" spans="1:6" s="52" customFormat="1" ht="12" customHeight="1" x14ac:dyDescent="0.2">
      <c r="A46" s="194" t="s">
        <v>168</v>
      </c>
      <c r="B46" s="177" t="s">
        <v>178</v>
      </c>
      <c r="C46" s="336"/>
      <c r="D46" s="336"/>
      <c r="E46" s="166"/>
      <c r="F46" s="206">
        <f t="shared" si="9"/>
        <v>0</v>
      </c>
    </row>
    <row r="47" spans="1:6" s="52" customFormat="1" ht="12" customHeight="1" x14ac:dyDescent="0.2">
      <c r="A47" s="195" t="s">
        <v>169</v>
      </c>
      <c r="B47" s="178" t="s">
        <v>326</v>
      </c>
      <c r="C47" s="335">
        <v>50</v>
      </c>
      <c r="D47" s="335">
        <v>50</v>
      </c>
      <c r="E47" s="167"/>
      <c r="F47" s="206">
        <f t="shared" si="9"/>
        <v>50</v>
      </c>
    </row>
    <row r="48" spans="1:6" s="52" customFormat="1" ht="12" customHeight="1" thickBot="1" x14ac:dyDescent="0.25">
      <c r="A48" s="195" t="s">
        <v>325</v>
      </c>
      <c r="B48" s="178" t="s">
        <v>179</v>
      </c>
      <c r="C48" s="335">
        <v>5</v>
      </c>
      <c r="D48" s="335">
        <v>5</v>
      </c>
      <c r="E48" s="167"/>
      <c r="F48" s="206">
        <f t="shared" si="9"/>
        <v>5</v>
      </c>
    </row>
    <row r="49" spans="1:6" s="52" customFormat="1" ht="12" customHeight="1" thickBot="1" x14ac:dyDescent="0.25">
      <c r="A49" s="25" t="s">
        <v>12</v>
      </c>
      <c r="B49" s="19" t="s">
        <v>180</v>
      </c>
      <c r="C49" s="162">
        <f>SUM(C50:C54)</f>
        <v>0</v>
      </c>
      <c r="D49" s="162">
        <f t="shared" ref="D49:E49" si="10">SUM(D50:D54)</f>
        <v>100</v>
      </c>
      <c r="E49" s="162">
        <f t="shared" si="10"/>
        <v>3683</v>
      </c>
      <c r="F49" s="99">
        <f>D49+E49</f>
        <v>3783</v>
      </c>
    </row>
    <row r="50" spans="1:6" s="52" customFormat="1" ht="12" customHeight="1" x14ac:dyDescent="0.2">
      <c r="A50" s="193" t="s">
        <v>59</v>
      </c>
      <c r="B50" s="176" t="s">
        <v>184</v>
      </c>
      <c r="C50" s="218"/>
      <c r="D50" s="218"/>
      <c r="E50" s="218"/>
      <c r="F50" s="293">
        <f>C50+E50</f>
        <v>0</v>
      </c>
    </row>
    <row r="51" spans="1:6" s="52" customFormat="1" ht="12" customHeight="1" x14ac:dyDescent="0.2">
      <c r="A51" s="194" t="s">
        <v>60</v>
      </c>
      <c r="B51" s="177" t="s">
        <v>185</v>
      </c>
      <c r="C51" s="166"/>
      <c r="D51" s="166">
        <v>100</v>
      </c>
      <c r="E51" s="166">
        <v>3683</v>
      </c>
      <c r="F51" s="293">
        <f>D51+E51</f>
        <v>3783</v>
      </c>
    </row>
    <row r="52" spans="1:6" s="52" customFormat="1" ht="12" customHeight="1" x14ac:dyDescent="0.2">
      <c r="A52" s="194" t="s">
        <v>181</v>
      </c>
      <c r="B52" s="177" t="s">
        <v>186</v>
      </c>
      <c r="C52" s="166"/>
      <c r="D52" s="166"/>
      <c r="E52" s="166"/>
      <c r="F52" s="293">
        <f>C52+E52</f>
        <v>0</v>
      </c>
    </row>
    <row r="53" spans="1:6" s="52" customFormat="1" ht="12" customHeight="1" x14ac:dyDescent="0.2">
      <c r="A53" s="194" t="s">
        <v>182</v>
      </c>
      <c r="B53" s="177" t="s">
        <v>187</v>
      </c>
      <c r="C53" s="166"/>
      <c r="D53" s="166"/>
      <c r="E53" s="166"/>
      <c r="F53" s="293">
        <f>C53+E53</f>
        <v>0</v>
      </c>
    </row>
    <row r="54" spans="1:6" s="52" customFormat="1" ht="12" customHeight="1" thickBot="1" x14ac:dyDescent="0.25">
      <c r="A54" s="195" t="s">
        <v>183</v>
      </c>
      <c r="B54" s="178" t="s">
        <v>188</v>
      </c>
      <c r="C54" s="167"/>
      <c r="D54" s="167"/>
      <c r="E54" s="167"/>
      <c r="F54" s="293">
        <f>C54+E54</f>
        <v>0</v>
      </c>
    </row>
    <row r="55" spans="1:6" s="52" customFormat="1" ht="12" customHeight="1" thickBot="1" x14ac:dyDescent="0.25">
      <c r="A55" s="25" t="s">
        <v>105</v>
      </c>
      <c r="B55" s="19" t="s">
        <v>189</v>
      </c>
      <c r="C55" s="162">
        <f>SUM(C56:C58)</f>
        <v>1020</v>
      </c>
      <c r="D55" s="162">
        <f t="shared" ref="D55:E55" si="11">SUM(D56:D58)</f>
        <v>6002</v>
      </c>
      <c r="E55" s="162">
        <f t="shared" si="11"/>
        <v>0</v>
      </c>
      <c r="F55" s="99">
        <f>D55+E55</f>
        <v>6002</v>
      </c>
    </row>
    <row r="56" spans="1:6" s="52" customFormat="1" ht="12" customHeight="1" x14ac:dyDescent="0.2">
      <c r="A56" s="193" t="s">
        <v>61</v>
      </c>
      <c r="B56" s="176" t="s">
        <v>190</v>
      </c>
      <c r="C56" s="164"/>
      <c r="D56" s="164"/>
      <c r="E56" s="164"/>
      <c r="F56" s="206">
        <f>C56+E56</f>
        <v>0</v>
      </c>
    </row>
    <row r="57" spans="1:6" s="52" customFormat="1" ht="12" customHeight="1" x14ac:dyDescent="0.2">
      <c r="A57" s="194" t="s">
        <v>62</v>
      </c>
      <c r="B57" s="177" t="s">
        <v>319</v>
      </c>
      <c r="C57" s="163">
        <v>1020</v>
      </c>
      <c r="D57" s="163">
        <v>1020</v>
      </c>
      <c r="E57" s="163"/>
      <c r="F57" s="206">
        <f>C57+E57</f>
        <v>1020</v>
      </c>
    </row>
    <row r="58" spans="1:6" s="52" customFormat="1" ht="12" customHeight="1" x14ac:dyDescent="0.2">
      <c r="A58" s="194" t="s">
        <v>193</v>
      </c>
      <c r="B58" s="177" t="s">
        <v>191</v>
      </c>
      <c r="C58" s="163"/>
      <c r="D58" s="163">
        <v>4982</v>
      </c>
      <c r="E58" s="163"/>
      <c r="F58" s="206">
        <f>D58+E58</f>
        <v>4982</v>
      </c>
    </row>
    <row r="59" spans="1:6" s="52" customFormat="1" ht="12" customHeight="1" thickBot="1" x14ac:dyDescent="0.25">
      <c r="A59" s="195" t="s">
        <v>194</v>
      </c>
      <c r="B59" s="178" t="s">
        <v>192</v>
      </c>
      <c r="C59" s="165"/>
      <c r="D59" s="165"/>
      <c r="E59" s="165"/>
      <c r="F59" s="206">
        <f>C59+E59</f>
        <v>0</v>
      </c>
    </row>
    <row r="60" spans="1:6" s="52" customFormat="1" ht="12" customHeight="1" thickBot="1" x14ac:dyDescent="0.25">
      <c r="A60" s="25" t="s">
        <v>14</v>
      </c>
      <c r="B60" s="100" t="s">
        <v>195</v>
      </c>
      <c r="C60" s="162">
        <f>SUM(C61:C63)</f>
        <v>10896</v>
      </c>
      <c r="D60" s="162">
        <f t="shared" ref="D60:F60" si="12">SUM(D61:D63)</f>
        <v>5396</v>
      </c>
      <c r="E60" s="162">
        <f t="shared" si="12"/>
        <v>0</v>
      </c>
      <c r="F60" s="99">
        <f t="shared" si="12"/>
        <v>5396</v>
      </c>
    </row>
    <row r="61" spans="1:6" s="52" customFormat="1" ht="12" customHeight="1" x14ac:dyDescent="0.2">
      <c r="A61" s="193" t="s">
        <v>106</v>
      </c>
      <c r="B61" s="176" t="s">
        <v>197</v>
      </c>
      <c r="C61" s="166"/>
      <c r="D61" s="166"/>
      <c r="E61" s="166"/>
      <c r="F61" s="292">
        <f>C61+E61</f>
        <v>0</v>
      </c>
    </row>
    <row r="62" spans="1:6" s="52" customFormat="1" ht="12" customHeight="1" x14ac:dyDescent="0.2">
      <c r="A62" s="194" t="s">
        <v>107</v>
      </c>
      <c r="B62" s="177" t="s">
        <v>320</v>
      </c>
      <c r="C62" s="166">
        <v>4650</v>
      </c>
      <c r="D62" s="166">
        <v>4650</v>
      </c>
      <c r="E62" s="166"/>
      <c r="F62" s="292">
        <f>C62+E62</f>
        <v>4650</v>
      </c>
    </row>
    <row r="63" spans="1:6" s="52" customFormat="1" ht="12" customHeight="1" x14ac:dyDescent="0.2">
      <c r="A63" s="194" t="s">
        <v>128</v>
      </c>
      <c r="B63" s="177" t="s">
        <v>198</v>
      </c>
      <c r="C63" s="166">
        <v>6246</v>
      </c>
      <c r="D63" s="166">
        <v>746</v>
      </c>
      <c r="E63" s="166"/>
      <c r="F63" s="292">
        <v>746</v>
      </c>
    </row>
    <row r="64" spans="1:6" s="52" customFormat="1" ht="12" customHeight="1" thickBot="1" x14ac:dyDescent="0.25">
      <c r="A64" s="195" t="s">
        <v>196</v>
      </c>
      <c r="B64" s="178" t="s">
        <v>199</v>
      </c>
      <c r="C64" s="166"/>
      <c r="D64" s="166"/>
      <c r="E64" s="166"/>
      <c r="F64" s="292">
        <f>C64+E64</f>
        <v>0</v>
      </c>
    </row>
    <row r="65" spans="1:6" s="52" customFormat="1" ht="12" customHeight="1" thickBot="1" x14ac:dyDescent="0.25">
      <c r="A65" s="25" t="s">
        <v>15</v>
      </c>
      <c r="B65" s="19" t="s">
        <v>200</v>
      </c>
      <c r="C65" s="168">
        <f>+C8+C15+C22+C29+C37+C49+C55+C60</f>
        <v>794504</v>
      </c>
      <c r="D65" s="168">
        <f t="shared" ref="D65:E65" si="13">+D8+D15+D22+D29+D37+D49+D55+D60</f>
        <v>817505</v>
      </c>
      <c r="E65" s="168">
        <f t="shared" si="13"/>
        <v>999207</v>
      </c>
      <c r="F65" s="205">
        <f>D65+E65</f>
        <v>1816712</v>
      </c>
    </row>
    <row r="66" spans="1:6" s="52" customFormat="1" ht="12" customHeight="1" thickBot="1" x14ac:dyDescent="0.2">
      <c r="A66" s="196" t="s">
        <v>291</v>
      </c>
      <c r="B66" s="100" t="s">
        <v>202</v>
      </c>
      <c r="C66" s="162">
        <f>SUM(C67:C69)</f>
        <v>0</v>
      </c>
      <c r="D66" s="162"/>
      <c r="E66" s="162">
        <f>SUM(E67:E69)</f>
        <v>0</v>
      </c>
      <c r="F66" s="99">
        <f>SUM(F67:F69)</f>
        <v>0</v>
      </c>
    </row>
    <row r="67" spans="1:6" s="52" customFormat="1" ht="12" customHeight="1" x14ac:dyDescent="0.2">
      <c r="A67" s="193" t="s">
        <v>233</v>
      </c>
      <c r="B67" s="176" t="s">
        <v>203</v>
      </c>
      <c r="C67" s="166"/>
      <c r="D67" s="166"/>
      <c r="E67" s="166"/>
      <c r="F67" s="292">
        <f>C67+E67</f>
        <v>0</v>
      </c>
    </row>
    <row r="68" spans="1:6" s="52" customFormat="1" ht="12" customHeight="1" x14ac:dyDescent="0.2">
      <c r="A68" s="194" t="s">
        <v>242</v>
      </c>
      <c r="B68" s="177" t="s">
        <v>204</v>
      </c>
      <c r="C68" s="166"/>
      <c r="D68" s="166"/>
      <c r="E68" s="166"/>
      <c r="F68" s="292">
        <f>C68+E68</f>
        <v>0</v>
      </c>
    </row>
    <row r="69" spans="1:6" s="52" customFormat="1" ht="12" customHeight="1" thickBot="1" x14ac:dyDescent="0.25">
      <c r="A69" s="195" t="s">
        <v>243</v>
      </c>
      <c r="B69" s="179" t="s">
        <v>205</v>
      </c>
      <c r="C69" s="166"/>
      <c r="D69" s="166"/>
      <c r="E69" s="166"/>
      <c r="F69" s="292">
        <f>C69+E69</f>
        <v>0</v>
      </c>
    </row>
    <row r="70" spans="1:6" s="52" customFormat="1" ht="12" customHeight="1" thickBot="1" x14ac:dyDescent="0.2">
      <c r="A70" s="196" t="s">
        <v>206</v>
      </c>
      <c r="B70" s="100" t="s">
        <v>207</v>
      </c>
      <c r="C70" s="162">
        <f>SUM(C71:C74)</f>
        <v>0</v>
      </c>
      <c r="D70" s="162"/>
      <c r="E70" s="162">
        <f>SUM(E71:E74)</f>
        <v>0</v>
      </c>
      <c r="F70" s="99">
        <f>SUM(F71:F74)</f>
        <v>0</v>
      </c>
    </row>
    <row r="71" spans="1:6" s="52" customFormat="1" ht="12" customHeight="1" x14ac:dyDescent="0.2">
      <c r="A71" s="193" t="s">
        <v>84</v>
      </c>
      <c r="B71" s="176" t="s">
        <v>208</v>
      </c>
      <c r="C71" s="166"/>
      <c r="D71" s="166"/>
      <c r="E71" s="166"/>
      <c r="F71" s="292">
        <f>C71+E71</f>
        <v>0</v>
      </c>
    </row>
    <row r="72" spans="1:6" s="52" customFormat="1" ht="12" customHeight="1" x14ac:dyDescent="0.2">
      <c r="A72" s="194" t="s">
        <v>85</v>
      </c>
      <c r="B72" s="177" t="s">
        <v>209</v>
      </c>
      <c r="C72" s="166"/>
      <c r="D72" s="166"/>
      <c r="E72" s="166"/>
      <c r="F72" s="292">
        <f>C72+E72</f>
        <v>0</v>
      </c>
    </row>
    <row r="73" spans="1:6" s="52" customFormat="1" ht="12" customHeight="1" x14ac:dyDescent="0.2">
      <c r="A73" s="194" t="s">
        <v>234</v>
      </c>
      <c r="B73" s="177" t="s">
        <v>210</v>
      </c>
      <c r="C73" s="166"/>
      <c r="D73" s="166"/>
      <c r="E73" s="166"/>
      <c r="F73" s="292">
        <f>C73+E73</f>
        <v>0</v>
      </c>
    </row>
    <row r="74" spans="1:6" s="52" customFormat="1" ht="12" customHeight="1" thickBot="1" x14ac:dyDescent="0.25">
      <c r="A74" s="195" t="s">
        <v>235</v>
      </c>
      <c r="B74" s="178" t="s">
        <v>211</v>
      </c>
      <c r="C74" s="166"/>
      <c r="D74" s="166"/>
      <c r="E74" s="166"/>
      <c r="F74" s="292">
        <f>C74+E74</f>
        <v>0</v>
      </c>
    </row>
    <row r="75" spans="1:6" s="52" customFormat="1" ht="12" customHeight="1" thickBot="1" x14ac:dyDescent="0.2">
      <c r="A75" s="196" t="s">
        <v>212</v>
      </c>
      <c r="B75" s="100" t="s">
        <v>213</v>
      </c>
      <c r="C75" s="162">
        <f>SUM(C76:C77)</f>
        <v>132226</v>
      </c>
      <c r="D75" s="162">
        <f t="shared" ref="D75:F75" si="14">SUM(D76:D77)</f>
        <v>132226</v>
      </c>
      <c r="E75" s="162">
        <f t="shared" si="14"/>
        <v>28882</v>
      </c>
      <c r="F75" s="99">
        <f t="shared" si="14"/>
        <v>161108</v>
      </c>
    </row>
    <row r="76" spans="1:6" s="52" customFormat="1" ht="12" customHeight="1" x14ac:dyDescent="0.2">
      <c r="A76" s="193" t="s">
        <v>236</v>
      </c>
      <c r="B76" s="176" t="s">
        <v>214</v>
      </c>
      <c r="C76" s="166">
        <v>132226</v>
      </c>
      <c r="D76" s="166">
        <v>132226</v>
      </c>
      <c r="E76" s="166">
        <v>28882</v>
      </c>
      <c r="F76" s="292">
        <f>C76+E76</f>
        <v>161108</v>
      </c>
    </row>
    <row r="77" spans="1:6" s="52" customFormat="1" ht="12" customHeight="1" thickBot="1" x14ac:dyDescent="0.25">
      <c r="A77" s="195" t="s">
        <v>237</v>
      </c>
      <c r="B77" s="178" t="s">
        <v>215</v>
      </c>
      <c r="C77" s="166"/>
      <c r="D77" s="166"/>
      <c r="E77" s="166"/>
      <c r="F77" s="292">
        <f>C77+E77</f>
        <v>0</v>
      </c>
    </row>
    <row r="78" spans="1:6" s="51" customFormat="1" ht="12" customHeight="1" thickBot="1" x14ac:dyDescent="0.2">
      <c r="A78" s="196" t="s">
        <v>216</v>
      </c>
      <c r="B78" s="100" t="s">
        <v>217</v>
      </c>
      <c r="C78" s="162">
        <f>SUM(C79:C81)</f>
        <v>0</v>
      </c>
      <c r="D78" s="162"/>
      <c r="E78" s="162">
        <f>SUM(E79:E81)</f>
        <v>0</v>
      </c>
      <c r="F78" s="99">
        <f>SUM(F79:F81)</f>
        <v>0</v>
      </c>
    </row>
    <row r="79" spans="1:6" s="52" customFormat="1" ht="12" customHeight="1" x14ac:dyDescent="0.2">
      <c r="A79" s="193" t="s">
        <v>238</v>
      </c>
      <c r="B79" s="176" t="s">
        <v>218</v>
      </c>
      <c r="C79" s="166"/>
      <c r="D79" s="166"/>
      <c r="E79" s="166"/>
      <c r="F79" s="292">
        <f>C79+E79</f>
        <v>0</v>
      </c>
    </row>
    <row r="80" spans="1:6" s="52" customFormat="1" ht="12" customHeight="1" x14ac:dyDescent="0.2">
      <c r="A80" s="194" t="s">
        <v>239</v>
      </c>
      <c r="B80" s="177" t="s">
        <v>219</v>
      </c>
      <c r="C80" s="166"/>
      <c r="D80" s="166"/>
      <c r="E80" s="166"/>
      <c r="F80" s="292">
        <f>C80+E80</f>
        <v>0</v>
      </c>
    </row>
    <row r="81" spans="1:6" s="52" customFormat="1" ht="12" customHeight="1" thickBot="1" x14ac:dyDescent="0.25">
      <c r="A81" s="195" t="s">
        <v>240</v>
      </c>
      <c r="B81" s="178" t="s">
        <v>220</v>
      </c>
      <c r="C81" s="166"/>
      <c r="D81" s="166"/>
      <c r="E81" s="166"/>
      <c r="F81" s="292">
        <f>C81+E81</f>
        <v>0</v>
      </c>
    </row>
    <row r="82" spans="1:6" s="52" customFormat="1" ht="12" customHeight="1" thickBot="1" x14ac:dyDescent="0.2">
      <c r="A82" s="196" t="s">
        <v>221</v>
      </c>
      <c r="B82" s="100" t="s">
        <v>241</v>
      </c>
      <c r="C82" s="162">
        <f>SUM(C83:C86)</f>
        <v>0</v>
      </c>
      <c r="D82" s="162"/>
      <c r="E82" s="162">
        <f>SUM(E83:E86)</f>
        <v>0</v>
      </c>
      <c r="F82" s="99">
        <f>SUM(F83:F86)</f>
        <v>0</v>
      </c>
    </row>
    <row r="83" spans="1:6" s="52" customFormat="1" ht="12" customHeight="1" x14ac:dyDescent="0.2">
      <c r="A83" s="197" t="s">
        <v>222</v>
      </c>
      <c r="B83" s="176" t="s">
        <v>223</v>
      </c>
      <c r="C83" s="166"/>
      <c r="D83" s="166"/>
      <c r="E83" s="166"/>
      <c r="F83" s="292">
        <f t="shared" ref="F83:F88" si="15">C83+E83</f>
        <v>0</v>
      </c>
    </row>
    <row r="84" spans="1:6" s="52" customFormat="1" ht="12" customHeight="1" x14ac:dyDescent="0.2">
      <c r="A84" s="198" t="s">
        <v>224</v>
      </c>
      <c r="B84" s="177" t="s">
        <v>225</v>
      </c>
      <c r="C84" s="166"/>
      <c r="D84" s="166"/>
      <c r="E84" s="166"/>
      <c r="F84" s="292">
        <f t="shared" si="15"/>
        <v>0</v>
      </c>
    </row>
    <row r="85" spans="1:6" s="52" customFormat="1" ht="12" customHeight="1" x14ac:dyDescent="0.2">
      <c r="A85" s="198" t="s">
        <v>226</v>
      </c>
      <c r="B85" s="177" t="s">
        <v>227</v>
      </c>
      <c r="C85" s="166"/>
      <c r="D85" s="166"/>
      <c r="E85" s="166"/>
      <c r="F85" s="292">
        <f t="shared" si="15"/>
        <v>0</v>
      </c>
    </row>
    <row r="86" spans="1:6" s="51" customFormat="1" ht="12" customHeight="1" thickBot="1" x14ac:dyDescent="0.25">
      <c r="A86" s="199" t="s">
        <v>228</v>
      </c>
      <c r="B86" s="178" t="s">
        <v>229</v>
      </c>
      <c r="C86" s="166"/>
      <c r="D86" s="166"/>
      <c r="E86" s="166"/>
      <c r="F86" s="292">
        <f t="shared" si="15"/>
        <v>0</v>
      </c>
    </row>
    <row r="87" spans="1:6" s="51" customFormat="1" ht="12" customHeight="1" thickBot="1" x14ac:dyDescent="0.2">
      <c r="A87" s="196" t="s">
        <v>230</v>
      </c>
      <c r="B87" s="100" t="s">
        <v>365</v>
      </c>
      <c r="C87" s="221"/>
      <c r="D87" s="221"/>
      <c r="E87" s="221"/>
      <c r="F87" s="99">
        <f t="shared" si="15"/>
        <v>0</v>
      </c>
    </row>
    <row r="88" spans="1:6" s="51" customFormat="1" ht="12" customHeight="1" thickBot="1" x14ac:dyDescent="0.2">
      <c r="A88" s="196" t="s">
        <v>386</v>
      </c>
      <c r="B88" s="100" t="s">
        <v>231</v>
      </c>
      <c r="C88" s="221"/>
      <c r="D88" s="221"/>
      <c r="E88" s="221"/>
      <c r="F88" s="99">
        <f t="shared" si="15"/>
        <v>0</v>
      </c>
    </row>
    <row r="89" spans="1:6" s="51" customFormat="1" ht="12" customHeight="1" thickBot="1" x14ac:dyDescent="0.2">
      <c r="A89" s="196" t="s">
        <v>387</v>
      </c>
      <c r="B89" s="183" t="s">
        <v>368</v>
      </c>
      <c r="C89" s="168">
        <f>+C66+C70+C75+C78+C82+C88+C87</f>
        <v>132226</v>
      </c>
      <c r="D89" s="168">
        <f t="shared" ref="D89:F89" si="16">+D66+D70+D75+D78+D82+D88+D87</f>
        <v>132226</v>
      </c>
      <c r="E89" s="168">
        <f t="shared" si="16"/>
        <v>28882</v>
      </c>
      <c r="F89" s="205">
        <f t="shared" si="16"/>
        <v>161108</v>
      </c>
    </row>
    <row r="90" spans="1:6" s="51" customFormat="1" ht="12" customHeight="1" thickBot="1" x14ac:dyDescent="0.2">
      <c r="A90" s="200" t="s">
        <v>388</v>
      </c>
      <c r="B90" s="184" t="s">
        <v>389</v>
      </c>
      <c r="C90" s="168">
        <f>+C65+C89</f>
        <v>926730</v>
      </c>
      <c r="D90" s="168">
        <f t="shared" ref="D90:E90" si="17">+D65+D89</f>
        <v>949731</v>
      </c>
      <c r="E90" s="168">
        <f t="shared" si="17"/>
        <v>1028089</v>
      </c>
      <c r="F90" s="205">
        <f>+F65+F89</f>
        <v>1977820</v>
      </c>
    </row>
    <row r="91" spans="1:6" s="52" customFormat="1" ht="15" customHeight="1" thickBot="1" x14ac:dyDescent="0.25">
      <c r="A91" s="89"/>
      <c r="B91" s="90"/>
      <c r="C91" s="145"/>
      <c r="D91" s="145"/>
    </row>
    <row r="92" spans="1:6" s="46" customFormat="1" ht="16.5" customHeight="1" thickBot="1" x14ac:dyDescent="0.25">
      <c r="A92" s="438" t="s">
        <v>40</v>
      </c>
      <c r="B92" s="439"/>
      <c r="C92" s="439"/>
      <c r="D92" s="439"/>
      <c r="E92" s="439"/>
      <c r="F92" s="440"/>
    </row>
    <row r="93" spans="1:6" s="53" customFormat="1" ht="12" customHeight="1" thickBot="1" x14ac:dyDescent="0.25">
      <c r="A93" s="170" t="s">
        <v>7</v>
      </c>
      <c r="B93" s="24" t="s">
        <v>393</v>
      </c>
      <c r="C93" s="161">
        <f>+C94+C95+C96+C97+C98+C111</f>
        <v>658528</v>
      </c>
      <c r="D93" s="161">
        <f t="shared" ref="D93:E93" si="18">+D94+D95+D96+D97+D98+D111</f>
        <v>683942</v>
      </c>
      <c r="E93" s="161">
        <f t="shared" si="18"/>
        <v>23449</v>
      </c>
      <c r="F93" s="161">
        <f>D93+E93</f>
        <v>707391</v>
      </c>
    </row>
    <row r="94" spans="1:6" ht="12" customHeight="1" x14ac:dyDescent="0.2">
      <c r="A94" s="201" t="s">
        <v>63</v>
      </c>
      <c r="B94" s="8" t="s">
        <v>36</v>
      </c>
      <c r="C94" s="363">
        <v>24500</v>
      </c>
      <c r="D94" s="369">
        <v>37601</v>
      </c>
      <c r="E94" s="334">
        <v>414</v>
      </c>
      <c r="F94" s="396">
        <f>D94+E94</f>
        <v>38015</v>
      </c>
    </row>
    <row r="95" spans="1:6" ht="12" customHeight="1" x14ac:dyDescent="0.2">
      <c r="A95" s="194" t="s">
        <v>64</v>
      </c>
      <c r="B95" s="6" t="s">
        <v>108</v>
      </c>
      <c r="C95" s="336">
        <v>5232</v>
      </c>
      <c r="D95" s="370">
        <v>6673</v>
      </c>
      <c r="E95" s="246">
        <v>99</v>
      </c>
      <c r="F95" s="397">
        <f t="shared" ref="F95:F97" si="19">D95+E95</f>
        <v>6772</v>
      </c>
    </row>
    <row r="96" spans="1:6" ht="12" customHeight="1" x14ac:dyDescent="0.2">
      <c r="A96" s="194" t="s">
        <v>65</v>
      </c>
      <c r="B96" s="6" t="s">
        <v>82</v>
      </c>
      <c r="C96" s="335">
        <v>93836</v>
      </c>
      <c r="D96" s="371">
        <v>92971</v>
      </c>
      <c r="E96" s="247">
        <v>19764</v>
      </c>
      <c r="F96" s="397">
        <f t="shared" si="19"/>
        <v>112735</v>
      </c>
    </row>
    <row r="97" spans="1:6" ht="12" customHeight="1" x14ac:dyDescent="0.2">
      <c r="A97" s="194" t="s">
        <v>66</v>
      </c>
      <c r="B97" s="9" t="s">
        <v>109</v>
      </c>
      <c r="C97" s="335">
        <v>27100</v>
      </c>
      <c r="D97" s="371">
        <v>27100</v>
      </c>
      <c r="E97" s="247"/>
      <c r="F97" s="206">
        <f t="shared" si="19"/>
        <v>27100</v>
      </c>
    </row>
    <row r="98" spans="1:6" ht="12" customHeight="1" x14ac:dyDescent="0.2">
      <c r="A98" s="194" t="s">
        <v>74</v>
      </c>
      <c r="B98" s="17" t="s">
        <v>110</v>
      </c>
      <c r="C98" s="335">
        <f>C99+C100+C101+C102+C103+C104+C105+C106+C107+C108+C109+C110</f>
        <v>446760</v>
      </c>
      <c r="D98" s="335">
        <f>D99+D100+D101+D102+D103+D104+D105+D106+D107+D108+D109+D110</f>
        <v>450719</v>
      </c>
      <c r="E98" s="336">
        <f>E99+E100+E101+E102+E103+E104+E105+E106+E107+E108+E109+E110</f>
        <v>9714</v>
      </c>
      <c r="F98" s="291">
        <v>460433</v>
      </c>
    </row>
    <row r="99" spans="1:6" ht="12" customHeight="1" x14ac:dyDescent="0.2">
      <c r="A99" s="194" t="s">
        <v>67</v>
      </c>
      <c r="B99" s="6" t="s">
        <v>390</v>
      </c>
      <c r="C99" s="335"/>
      <c r="D99" s="335">
        <v>319</v>
      </c>
      <c r="E99" s="163"/>
      <c r="F99" s="291">
        <v>319</v>
      </c>
    </row>
    <row r="100" spans="1:6" ht="12" customHeight="1" x14ac:dyDescent="0.2">
      <c r="A100" s="194" t="s">
        <v>68</v>
      </c>
      <c r="B100" s="63" t="s">
        <v>331</v>
      </c>
      <c r="C100" s="335"/>
      <c r="D100" s="335"/>
      <c r="E100" s="163"/>
      <c r="F100" s="291">
        <f t="shared" ref="F100:F109" si="20">C100+E100</f>
        <v>0</v>
      </c>
    </row>
    <row r="101" spans="1:6" ht="12" customHeight="1" x14ac:dyDescent="0.2">
      <c r="A101" s="194" t="s">
        <v>75</v>
      </c>
      <c r="B101" s="63" t="s">
        <v>330</v>
      </c>
      <c r="C101" s="335"/>
      <c r="D101" s="335"/>
      <c r="E101" s="163"/>
      <c r="F101" s="291">
        <f t="shared" si="20"/>
        <v>0</v>
      </c>
    </row>
    <row r="102" spans="1:6" ht="12" customHeight="1" x14ac:dyDescent="0.2">
      <c r="A102" s="194" t="s">
        <v>76</v>
      </c>
      <c r="B102" s="63" t="s">
        <v>247</v>
      </c>
      <c r="C102" s="335"/>
      <c r="D102" s="335"/>
      <c r="E102" s="163"/>
      <c r="F102" s="291">
        <f t="shared" si="20"/>
        <v>0</v>
      </c>
    </row>
    <row r="103" spans="1:6" ht="12" customHeight="1" x14ac:dyDescent="0.2">
      <c r="A103" s="194" t="s">
        <v>77</v>
      </c>
      <c r="B103" s="64" t="s">
        <v>248</v>
      </c>
      <c r="C103" s="335"/>
      <c r="D103" s="335"/>
      <c r="E103" s="163"/>
      <c r="F103" s="291">
        <f t="shared" si="20"/>
        <v>0</v>
      </c>
    </row>
    <row r="104" spans="1:6" ht="12" customHeight="1" x14ac:dyDescent="0.2">
      <c r="A104" s="194" t="s">
        <v>78</v>
      </c>
      <c r="B104" s="64" t="s">
        <v>249</v>
      </c>
      <c r="C104" s="335"/>
      <c r="D104" s="335"/>
      <c r="E104" s="163"/>
      <c r="F104" s="291">
        <f t="shared" si="20"/>
        <v>0</v>
      </c>
    </row>
    <row r="105" spans="1:6" ht="12" customHeight="1" x14ac:dyDescent="0.2">
      <c r="A105" s="194" t="s">
        <v>80</v>
      </c>
      <c r="B105" s="63" t="s">
        <v>250</v>
      </c>
      <c r="C105" s="335">
        <v>320708</v>
      </c>
      <c r="D105" s="335">
        <v>323946</v>
      </c>
      <c r="E105" s="163">
        <v>9664</v>
      </c>
      <c r="F105" s="291">
        <v>333610</v>
      </c>
    </row>
    <row r="106" spans="1:6" ht="12" customHeight="1" x14ac:dyDescent="0.2">
      <c r="A106" s="194" t="s">
        <v>111</v>
      </c>
      <c r="B106" s="63" t="s">
        <v>251</v>
      </c>
      <c r="C106" s="335"/>
      <c r="D106" s="335"/>
      <c r="E106" s="163"/>
      <c r="F106" s="291">
        <f t="shared" si="20"/>
        <v>0</v>
      </c>
    </row>
    <row r="107" spans="1:6" ht="12" customHeight="1" x14ac:dyDescent="0.2">
      <c r="A107" s="194" t="s">
        <v>245</v>
      </c>
      <c r="B107" s="64" t="s">
        <v>252</v>
      </c>
      <c r="C107" s="335"/>
      <c r="D107" s="335"/>
      <c r="E107" s="163"/>
      <c r="F107" s="291">
        <f t="shared" si="20"/>
        <v>0</v>
      </c>
    </row>
    <row r="108" spans="1:6" ht="12" customHeight="1" x14ac:dyDescent="0.2">
      <c r="A108" s="202" t="s">
        <v>246</v>
      </c>
      <c r="B108" s="65" t="s">
        <v>253</v>
      </c>
      <c r="C108" s="335"/>
      <c r="D108" s="335"/>
      <c r="E108" s="163"/>
      <c r="F108" s="291">
        <f t="shared" si="20"/>
        <v>0</v>
      </c>
    </row>
    <row r="109" spans="1:6" ht="12" customHeight="1" x14ac:dyDescent="0.2">
      <c r="A109" s="194" t="s">
        <v>328</v>
      </c>
      <c r="B109" s="65" t="s">
        <v>254</v>
      </c>
      <c r="C109" s="335"/>
      <c r="D109" s="335"/>
      <c r="E109" s="163"/>
      <c r="F109" s="291">
        <f t="shared" si="20"/>
        <v>0</v>
      </c>
    </row>
    <row r="110" spans="1:6" ht="12" customHeight="1" x14ac:dyDescent="0.2">
      <c r="A110" s="194" t="s">
        <v>329</v>
      </c>
      <c r="B110" s="64" t="s">
        <v>255</v>
      </c>
      <c r="C110" s="336">
        <v>126052</v>
      </c>
      <c r="D110" s="336">
        <v>126454</v>
      </c>
      <c r="E110" s="163">
        <v>50</v>
      </c>
      <c r="F110" s="291">
        <v>127604</v>
      </c>
    </row>
    <row r="111" spans="1:6" ht="12" customHeight="1" x14ac:dyDescent="0.2">
      <c r="A111" s="194" t="s">
        <v>333</v>
      </c>
      <c r="B111" s="9" t="s">
        <v>37</v>
      </c>
      <c r="C111" s="336">
        <f>C112+C113</f>
        <v>61100</v>
      </c>
      <c r="D111" s="336">
        <f>D112+D113</f>
        <v>68878</v>
      </c>
      <c r="E111" s="336">
        <f>E112+E113</f>
        <v>-6542</v>
      </c>
      <c r="F111" s="336">
        <f>F112+F113</f>
        <v>62336</v>
      </c>
    </row>
    <row r="112" spans="1:6" ht="12" customHeight="1" x14ac:dyDescent="0.2">
      <c r="A112" s="195" t="s">
        <v>334</v>
      </c>
      <c r="B112" s="6" t="s">
        <v>391</v>
      </c>
      <c r="C112" s="335">
        <v>14508</v>
      </c>
      <c r="D112" s="371">
        <v>28273</v>
      </c>
      <c r="E112" s="246">
        <v>-11082</v>
      </c>
      <c r="F112" s="290">
        <v>17191</v>
      </c>
    </row>
    <row r="113" spans="1:6" ht="12" customHeight="1" thickBot="1" x14ac:dyDescent="0.25">
      <c r="A113" s="203" t="s">
        <v>335</v>
      </c>
      <c r="B113" s="66" t="s">
        <v>392</v>
      </c>
      <c r="C113" s="337">
        <v>46592</v>
      </c>
      <c r="D113" s="372">
        <v>40605</v>
      </c>
      <c r="E113" s="283">
        <v>4540</v>
      </c>
      <c r="F113" s="294">
        <v>45145</v>
      </c>
    </row>
    <row r="114" spans="1:6" ht="12" customHeight="1" thickBot="1" x14ac:dyDescent="0.25">
      <c r="A114" s="25" t="s">
        <v>8</v>
      </c>
      <c r="B114" s="23" t="s">
        <v>256</v>
      </c>
      <c r="C114" s="364">
        <f>+C115+C117+C119</f>
        <v>98404</v>
      </c>
      <c r="D114" s="364">
        <f t="shared" ref="D114:E114" si="21">+D115+D117+D119</f>
        <v>96600</v>
      </c>
      <c r="E114" s="364">
        <f t="shared" si="21"/>
        <v>1003451</v>
      </c>
      <c r="F114" s="364">
        <f>D114+E114</f>
        <v>1100051</v>
      </c>
    </row>
    <row r="115" spans="1:6" ht="12" customHeight="1" x14ac:dyDescent="0.2">
      <c r="A115" s="193" t="s">
        <v>69</v>
      </c>
      <c r="B115" s="6" t="s">
        <v>127</v>
      </c>
      <c r="C115" s="339">
        <v>55103</v>
      </c>
      <c r="D115" s="374">
        <v>45817</v>
      </c>
      <c r="E115" s="245">
        <v>997995</v>
      </c>
      <c r="F115" s="206">
        <f>D115+E115</f>
        <v>1043812</v>
      </c>
    </row>
    <row r="116" spans="1:6" ht="12" customHeight="1" x14ac:dyDescent="0.2">
      <c r="A116" s="193" t="s">
        <v>70</v>
      </c>
      <c r="B116" s="10" t="s">
        <v>260</v>
      </c>
      <c r="C116" s="339"/>
      <c r="D116" s="374"/>
      <c r="E116" s="245"/>
      <c r="F116" s="206">
        <f>C116+E116</f>
        <v>0</v>
      </c>
    </row>
    <row r="117" spans="1:6" ht="12" customHeight="1" x14ac:dyDescent="0.2">
      <c r="A117" s="193" t="s">
        <v>71</v>
      </c>
      <c r="B117" s="10" t="s">
        <v>112</v>
      </c>
      <c r="C117" s="336">
        <v>36477</v>
      </c>
      <c r="D117" s="370">
        <v>43859</v>
      </c>
      <c r="E117" s="246">
        <v>5456</v>
      </c>
      <c r="F117" s="290">
        <f>D117+E117</f>
        <v>49315</v>
      </c>
    </row>
    <row r="118" spans="1:6" ht="12" customHeight="1" x14ac:dyDescent="0.2">
      <c r="A118" s="193" t="s">
        <v>72</v>
      </c>
      <c r="B118" s="10" t="s">
        <v>261</v>
      </c>
      <c r="C118" s="336"/>
      <c r="D118" s="370"/>
      <c r="E118" s="246"/>
      <c r="F118" s="290">
        <f>C118+E118</f>
        <v>0</v>
      </c>
    </row>
    <row r="119" spans="1:6" ht="12" customHeight="1" x14ac:dyDescent="0.2">
      <c r="A119" s="193" t="s">
        <v>73</v>
      </c>
      <c r="B119" s="102" t="s">
        <v>129</v>
      </c>
      <c r="C119" s="336">
        <f>C120+C121+C122+C123+C124+C125+C126+C127</f>
        <v>6824</v>
      </c>
      <c r="D119" s="336">
        <f t="shared" ref="D119:F119" si="22">D120+D121+D122+D123+D124+D125+D126+D127</f>
        <v>6924</v>
      </c>
      <c r="E119" s="336">
        <f t="shared" si="22"/>
        <v>0</v>
      </c>
      <c r="F119" s="336">
        <f t="shared" si="22"/>
        <v>6924</v>
      </c>
    </row>
    <row r="120" spans="1:6" ht="12" customHeight="1" x14ac:dyDescent="0.2">
      <c r="A120" s="193" t="s">
        <v>79</v>
      </c>
      <c r="B120" s="101" t="s">
        <v>321</v>
      </c>
      <c r="C120" s="336"/>
      <c r="D120" s="370"/>
      <c r="E120" s="246"/>
      <c r="F120" s="290">
        <f t="shared" ref="F120:F126" si="23">C120+E120</f>
        <v>0</v>
      </c>
    </row>
    <row r="121" spans="1:6" ht="12" customHeight="1" x14ac:dyDescent="0.2">
      <c r="A121" s="193" t="s">
        <v>81</v>
      </c>
      <c r="B121" s="172" t="s">
        <v>266</v>
      </c>
      <c r="C121" s="336"/>
      <c r="D121" s="370"/>
      <c r="E121" s="246"/>
      <c r="F121" s="290">
        <f t="shared" si="23"/>
        <v>0</v>
      </c>
    </row>
    <row r="122" spans="1:6" ht="12" customHeight="1" x14ac:dyDescent="0.2">
      <c r="A122" s="193" t="s">
        <v>113</v>
      </c>
      <c r="B122" s="64" t="s">
        <v>249</v>
      </c>
      <c r="C122" s="336"/>
      <c r="D122" s="370"/>
      <c r="E122" s="246"/>
      <c r="F122" s="290">
        <f t="shared" si="23"/>
        <v>0</v>
      </c>
    </row>
    <row r="123" spans="1:6" ht="12" customHeight="1" x14ac:dyDescent="0.2">
      <c r="A123" s="193" t="s">
        <v>114</v>
      </c>
      <c r="B123" s="64" t="s">
        <v>265</v>
      </c>
      <c r="C123" s="336">
        <v>3854</v>
      </c>
      <c r="D123" s="370">
        <v>3854</v>
      </c>
      <c r="E123" s="246"/>
      <c r="F123" s="290">
        <f t="shared" si="23"/>
        <v>3854</v>
      </c>
    </row>
    <row r="124" spans="1:6" ht="12" customHeight="1" x14ac:dyDescent="0.2">
      <c r="A124" s="193" t="s">
        <v>115</v>
      </c>
      <c r="B124" s="64" t="s">
        <v>264</v>
      </c>
      <c r="C124" s="336"/>
      <c r="D124" s="370"/>
      <c r="E124" s="246"/>
      <c r="F124" s="290">
        <f t="shared" si="23"/>
        <v>0</v>
      </c>
    </row>
    <row r="125" spans="1:6" ht="12" customHeight="1" x14ac:dyDescent="0.2">
      <c r="A125" s="193" t="s">
        <v>257</v>
      </c>
      <c r="B125" s="64" t="s">
        <v>252</v>
      </c>
      <c r="C125" s="336"/>
      <c r="D125" s="370"/>
      <c r="E125" s="246"/>
      <c r="F125" s="290">
        <f t="shared" si="23"/>
        <v>0</v>
      </c>
    </row>
    <row r="126" spans="1:6" ht="12" customHeight="1" x14ac:dyDescent="0.2">
      <c r="A126" s="193" t="s">
        <v>258</v>
      </c>
      <c r="B126" s="64" t="s">
        <v>263</v>
      </c>
      <c r="C126" s="336"/>
      <c r="D126" s="370"/>
      <c r="E126" s="246"/>
      <c r="F126" s="290">
        <f t="shared" si="23"/>
        <v>0</v>
      </c>
    </row>
    <row r="127" spans="1:6" ht="12" customHeight="1" thickBot="1" x14ac:dyDescent="0.25">
      <c r="A127" s="202" t="s">
        <v>259</v>
      </c>
      <c r="B127" s="64" t="s">
        <v>262</v>
      </c>
      <c r="C127" s="335">
        <v>2970</v>
      </c>
      <c r="D127" s="371">
        <v>3070</v>
      </c>
      <c r="E127" s="247"/>
      <c r="F127" s="291">
        <v>3070</v>
      </c>
    </row>
    <row r="128" spans="1:6" ht="12" customHeight="1" thickBot="1" x14ac:dyDescent="0.25">
      <c r="A128" s="25" t="s">
        <v>9</v>
      </c>
      <c r="B128" s="57" t="s">
        <v>338</v>
      </c>
      <c r="C128" s="364">
        <f>+C93+C114</f>
        <v>756932</v>
      </c>
      <c r="D128" s="364">
        <f t="shared" ref="D128:E128" si="24">+D93+D114</f>
        <v>780542</v>
      </c>
      <c r="E128" s="364">
        <f t="shared" si="24"/>
        <v>1026900</v>
      </c>
      <c r="F128" s="364">
        <f>D128+E128</f>
        <v>1807442</v>
      </c>
    </row>
    <row r="129" spans="1:11" ht="12" customHeight="1" thickBot="1" x14ac:dyDescent="0.25">
      <c r="A129" s="25" t="s">
        <v>10</v>
      </c>
      <c r="B129" s="57" t="s">
        <v>339</v>
      </c>
      <c r="C129" s="364">
        <f>+C130+C131+C132</f>
        <v>5554</v>
      </c>
      <c r="D129" s="364">
        <f t="shared" ref="D129:F129" si="25">+D130+D131+D132</f>
        <v>3390</v>
      </c>
      <c r="E129" s="364">
        <f t="shared" si="25"/>
        <v>0</v>
      </c>
      <c r="F129" s="364">
        <f t="shared" si="25"/>
        <v>3390</v>
      </c>
    </row>
    <row r="130" spans="1:11" s="53" customFormat="1" ht="12" customHeight="1" x14ac:dyDescent="0.2">
      <c r="A130" s="193" t="s">
        <v>161</v>
      </c>
      <c r="B130" s="7" t="s">
        <v>396</v>
      </c>
      <c r="C130" s="336">
        <v>1948</v>
      </c>
      <c r="D130" s="370">
        <v>1948</v>
      </c>
      <c r="E130" s="246"/>
      <c r="F130" s="290">
        <f>C130+E130</f>
        <v>1948</v>
      </c>
    </row>
    <row r="131" spans="1:11" ht="12" customHeight="1" x14ac:dyDescent="0.2">
      <c r="A131" s="193" t="s">
        <v>162</v>
      </c>
      <c r="B131" s="7" t="s">
        <v>347</v>
      </c>
      <c r="C131" s="336"/>
      <c r="D131" s="370"/>
      <c r="E131" s="246"/>
      <c r="F131" s="290">
        <f>C131+E131</f>
        <v>0</v>
      </c>
    </row>
    <row r="132" spans="1:11" ht="12" customHeight="1" thickBot="1" x14ac:dyDescent="0.25">
      <c r="A132" s="202" t="s">
        <v>163</v>
      </c>
      <c r="B132" s="5" t="s">
        <v>395</v>
      </c>
      <c r="C132" s="336">
        <v>3606</v>
      </c>
      <c r="D132" s="370">
        <v>1442</v>
      </c>
      <c r="E132" s="246"/>
      <c r="F132" s="290">
        <v>1442</v>
      </c>
    </row>
    <row r="133" spans="1:11" ht="12" customHeight="1" thickBot="1" x14ac:dyDescent="0.25">
      <c r="A133" s="25" t="s">
        <v>11</v>
      </c>
      <c r="B133" s="57" t="s">
        <v>340</v>
      </c>
      <c r="C133" s="364">
        <f>+C134+C135+C136+C137+C138+C139</f>
        <v>0</v>
      </c>
      <c r="D133" s="373"/>
      <c r="E133" s="244">
        <f>SUM(E134:E139)</f>
        <v>0</v>
      </c>
      <c r="F133" s="99">
        <f>SUM(F134:F139)</f>
        <v>0</v>
      </c>
    </row>
    <row r="134" spans="1:11" ht="12" customHeight="1" x14ac:dyDescent="0.2">
      <c r="A134" s="193" t="s">
        <v>56</v>
      </c>
      <c r="B134" s="7" t="s">
        <v>349</v>
      </c>
      <c r="C134" s="336"/>
      <c r="D134" s="370"/>
      <c r="E134" s="246"/>
      <c r="F134" s="290">
        <f t="shared" ref="F134:F139" si="26">C134+E134</f>
        <v>0</v>
      </c>
    </row>
    <row r="135" spans="1:11" ht="12" customHeight="1" x14ac:dyDescent="0.2">
      <c r="A135" s="193" t="s">
        <v>57</v>
      </c>
      <c r="B135" s="7" t="s">
        <v>341</v>
      </c>
      <c r="C135" s="336"/>
      <c r="D135" s="370"/>
      <c r="E135" s="246"/>
      <c r="F135" s="290">
        <f t="shared" si="26"/>
        <v>0</v>
      </c>
    </row>
    <row r="136" spans="1:11" ht="12" customHeight="1" x14ac:dyDescent="0.2">
      <c r="A136" s="193" t="s">
        <v>58</v>
      </c>
      <c r="B136" s="7" t="s">
        <v>342</v>
      </c>
      <c r="C136" s="336"/>
      <c r="D136" s="370"/>
      <c r="E136" s="246"/>
      <c r="F136" s="290">
        <f t="shared" si="26"/>
        <v>0</v>
      </c>
    </row>
    <row r="137" spans="1:11" ht="12" customHeight="1" x14ac:dyDescent="0.2">
      <c r="A137" s="193" t="s">
        <v>100</v>
      </c>
      <c r="B137" s="7" t="s">
        <v>394</v>
      </c>
      <c r="C137" s="336"/>
      <c r="D137" s="370"/>
      <c r="E137" s="246"/>
      <c r="F137" s="290">
        <f t="shared" si="26"/>
        <v>0</v>
      </c>
    </row>
    <row r="138" spans="1:11" ht="12" customHeight="1" x14ac:dyDescent="0.2">
      <c r="A138" s="193" t="s">
        <v>101</v>
      </c>
      <c r="B138" s="7" t="s">
        <v>344</v>
      </c>
      <c r="C138" s="336"/>
      <c r="D138" s="370"/>
      <c r="E138" s="246"/>
      <c r="F138" s="290">
        <f t="shared" si="26"/>
        <v>0</v>
      </c>
    </row>
    <row r="139" spans="1:11" s="53" customFormat="1" ht="12" customHeight="1" thickBot="1" x14ac:dyDescent="0.25">
      <c r="A139" s="202" t="s">
        <v>102</v>
      </c>
      <c r="B139" s="5" t="s">
        <v>345</v>
      </c>
      <c r="C139" s="336"/>
      <c r="D139" s="370"/>
      <c r="E139" s="246"/>
      <c r="F139" s="290">
        <f t="shared" si="26"/>
        <v>0</v>
      </c>
    </row>
    <row r="140" spans="1:11" ht="12" customHeight="1" thickBot="1" x14ac:dyDescent="0.25">
      <c r="A140" s="25" t="s">
        <v>12</v>
      </c>
      <c r="B140" s="57" t="s">
        <v>409</v>
      </c>
      <c r="C140" s="364">
        <f>+C141+C142+C144+C145+C143</f>
        <v>164244</v>
      </c>
      <c r="D140" s="364">
        <f t="shared" ref="D140:E140" si="27">+D141+D142+D144+D145+D143</f>
        <v>165799</v>
      </c>
      <c r="E140" s="364">
        <f t="shared" si="27"/>
        <v>1189</v>
      </c>
      <c r="F140" s="364">
        <f>D140+E140</f>
        <v>166988</v>
      </c>
      <c r="K140" s="98"/>
    </row>
    <row r="141" spans="1:11" x14ac:dyDescent="0.2">
      <c r="A141" s="193" t="s">
        <v>59</v>
      </c>
      <c r="B141" s="7" t="s">
        <v>267</v>
      </c>
      <c r="C141" s="336"/>
      <c r="D141" s="370"/>
      <c r="E141" s="246"/>
      <c r="F141" s="290">
        <f>C141+E141</f>
        <v>0</v>
      </c>
    </row>
    <row r="142" spans="1:11" ht="12" customHeight="1" x14ac:dyDescent="0.2">
      <c r="A142" s="193" t="s">
        <v>60</v>
      </c>
      <c r="B142" s="7" t="s">
        <v>268</v>
      </c>
      <c r="C142" s="336">
        <v>12810</v>
      </c>
      <c r="D142" s="370">
        <v>12810</v>
      </c>
      <c r="E142" s="246"/>
      <c r="F142" s="290">
        <f>C142+E142</f>
        <v>12810</v>
      </c>
    </row>
    <row r="143" spans="1:11" ht="12" customHeight="1" x14ac:dyDescent="0.2">
      <c r="A143" s="193" t="s">
        <v>181</v>
      </c>
      <c r="B143" s="7" t="s">
        <v>408</v>
      </c>
      <c r="C143" s="336">
        <v>151434</v>
      </c>
      <c r="D143" s="370">
        <v>152989</v>
      </c>
      <c r="E143" s="246">
        <v>1189</v>
      </c>
      <c r="F143" s="290">
        <v>154178</v>
      </c>
    </row>
    <row r="144" spans="1:11" s="53" customFormat="1" ht="12" customHeight="1" x14ac:dyDescent="0.2">
      <c r="A144" s="193" t="s">
        <v>182</v>
      </c>
      <c r="B144" s="7" t="s">
        <v>354</v>
      </c>
      <c r="C144" s="336"/>
      <c r="D144" s="371"/>
      <c r="E144" s="247"/>
      <c r="F144" s="291">
        <f>C144+E144</f>
        <v>0</v>
      </c>
    </row>
    <row r="145" spans="1:6" s="53" customFormat="1" ht="12" customHeight="1" thickBot="1" x14ac:dyDescent="0.25">
      <c r="A145" s="202" t="s">
        <v>183</v>
      </c>
      <c r="B145" s="5" t="s">
        <v>287</v>
      </c>
      <c r="C145" s="336"/>
      <c r="D145" s="371"/>
      <c r="E145" s="247"/>
      <c r="F145" s="291">
        <f>C145+E145</f>
        <v>0</v>
      </c>
    </row>
    <row r="146" spans="1:6" s="53" customFormat="1" ht="12" customHeight="1" thickBot="1" x14ac:dyDescent="0.25">
      <c r="A146" s="25" t="s">
        <v>13</v>
      </c>
      <c r="B146" s="57" t="s">
        <v>355</v>
      </c>
      <c r="C146" s="362"/>
      <c r="D146" s="375"/>
      <c r="E146" s="232">
        <f t="shared" ref="E146:F146" si="28">+E147+E148+E149+E150+E151</f>
        <v>0</v>
      </c>
      <c r="F146" s="325">
        <f t="shared" si="28"/>
        <v>0</v>
      </c>
    </row>
    <row r="147" spans="1:6" s="53" customFormat="1" ht="12" customHeight="1" x14ac:dyDescent="0.2">
      <c r="A147" s="193" t="s">
        <v>61</v>
      </c>
      <c r="B147" s="7" t="s">
        <v>350</v>
      </c>
      <c r="C147" s="336"/>
      <c r="D147" s="370"/>
      <c r="E147" s="246"/>
      <c r="F147" s="290">
        <f t="shared" ref="F147:F153" si="29">C147+E147</f>
        <v>0</v>
      </c>
    </row>
    <row r="148" spans="1:6" s="53" customFormat="1" ht="12" customHeight="1" x14ac:dyDescent="0.2">
      <c r="A148" s="193" t="s">
        <v>62</v>
      </c>
      <c r="B148" s="7" t="s">
        <v>357</v>
      </c>
      <c r="C148" s="336"/>
      <c r="D148" s="370"/>
      <c r="E148" s="246"/>
      <c r="F148" s="290">
        <f t="shared" si="29"/>
        <v>0</v>
      </c>
    </row>
    <row r="149" spans="1:6" s="53" customFormat="1" ht="12" customHeight="1" x14ac:dyDescent="0.2">
      <c r="A149" s="193" t="s">
        <v>193</v>
      </c>
      <c r="B149" s="7" t="s">
        <v>352</v>
      </c>
      <c r="C149" s="163"/>
      <c r="D149" s="246"/>
      <c r="E149" s="246"/>
      <c r="F149" s="290">
        <f t="shared" si="29"/>
        <v>0</v>
      </c>
    </row>
    <row r="150" spans="1:6" s="53" customFormat="1" ht="12" customHeight="1" x14ac:dyDescent="0.2">
      <c r="A150" s="193" t="s">
        <v>194</v>
      </c>
      <c r="B150" s="7" t="s">
        <v>397</v>
      </c>
      <c r="C150" s="163"/>
      <c r="D150" s="246"/>
      <c r="E150" s="246"/>
      <c r="F150" s="290">
        <f t="shared" si="29"/>
        <v>0</v>
      </c>
    </row>
    <row r="151" spans="1:6" ht="12.75" customHeight="1" thickBot="1" x14ac:dyDescent="0.25">
      <c r="A151" s="202" t="s">
        <v>356</v>
      </c>
      <c r="B151" s="5" t="s">
        <v>359</v>
      </c>
      <c r="C151" s="165"/>
      <c r="D151" s="247"/>
      <c r="E151" s="246"/>
      <c r="F151" s="291">
        <f t="shared" si="29"/>
        <v>0</v>
      </c>
    </row>
    <row r="152" spans="1:6" ht="12.75" customHeight="1" thickBot="1" x14ac:dyDescent="0.25">
      <c r="A152" s="231" t="s">
        <v>14</v>
      </c>
      <c r="B152" s="57" t="s">
        <v>360</v>
      </c>
      <c r="C152" s="236"/>
      <c r="D152" s="249"/>
      <c r="E152" s="250"/>
      <c r="F152" s="296">
        <f t="shared" si="29"/>
        <v>0</v>
      </c>
    </row>
    <row r="153" spans="1:6" ht="12.75" customHeight="1" thickBot="1" x14ac:dyDescent="0.25">
      <c r="A153" s="231" t="s">
        <v>15</v>
      </c>
      <c r="B153" s="57" t="s">
        <v>361</v>
      </c>
      <c r="C153" s="236"/>
      <c r="D153" s="249"/>
      <c r="E153" s="250"/>
      <c r="F153" s="206">
        <f t="shared" si="29"/>
        <v>0</v>
      </c>
    </row>
    <row r="154" spans="1:6" ht="12" customHeight="1" thickBot="1" x14ac:dyDescent="0.25">
      <c r="A154" s="25" t="s">
        <v>16</v>
      </c>
      <c r="B154" s="57" t="s">
        <v>363</v>
      </c>
      <c r="C154" s="238">
        <f>+C129+C133+C140+C146+C152+C153</f>
        <v>169798</v>
      </c>
      <c r="D154" s="238">
        <f t="shared" ref="D154:F154" si="30">+D129+D133+D140+D146+D152+D153</f>
        <v>169189</v>
      </c>
      <c r="E154" s="238">
        <f t="shared" si="30"/>
        <v>1189</v>
      </c>
      <c r="F154" s="238">
        <f t="shared" si="30"/>
        <v>170378</v>
      </c>
    </row>
    <row r="155" spans="1:6" ht="15" customHeight="1" thickBot="1" x14ac:dyDescent="0.25">
      <c r="A155" s="204" t="s">
        <v>17</v>
      </c>
      <c r="B155" s="149" t="s">
        <v>362</v>
      </c>
      <c r="C155" s="238">
        <f>+C128+C154</f>
        <v>926730</v>
      </c>
      <c r="D155" s="238">
        <f t="shared" ref="D155:F155" si="31">+D128+D154</f>
        <v>949731</v>
      </c>
      <c r="E155" s="238">
        <f t="shared" si="31"/>
        <v>1028089</v>
      </c>
      <c r="F155" s="238">
        <f t="shared" si="31"/>
        <v>1977820</v>
      </c>
    </row>
    <row r="156" spans="1:6" ht="13.5" thickBot="1" x14ac:dyDescent="0.25">
      <c r="A156" s="152"/>
      <c r="B156" s="153"/>
      <c r="C156" s="154"/>
      <c r="D156" s="154"/>
      <c r="E156" s="154"/>
      <c r="F156" s="154"/>
    </row>
    <row r="157" spans="1:6" ht="15" customHeight="1" thickBot="1" x14ac:dyDescent="0.25">
      <c r="A157" s="96" t="s">
        <v>398</v>
      </c>
      <c r="B157" s="97"/>
      <c r="C157" s="282">
        <v>3</v>
      </c>
      <c r="D157" s="282">
        <v>3</v>
      </c>
      <c r="E157" s="282"/>
      <c r="F157" s="295">
        <v>3</v>
      </c>
    </row>
    <row r="158" spans="1:6" ht="14.25" customHeight="1" thickBot="1" x14ac:dyDescent="0.25">
      <c r="A158" s="96" t="s">
        <v>123</v>
      </c>
      <c r="B158" s="97"/>
      <c r="C158" s="282">
        <v>33</v>
      </c>
      <c r="D158" s="282">
        <v>33</v>
      </c>
      <c r="E158" s="282"/>
      <c r="F158" s="295">
        <v>33</v>
      </c>
    </row>
  </sheetData>
  <sheetProtection formatCells="0"/>
  <mergeCells count="4">
    <mergeCell ref="A7:F7"/>
    <mergeCell ref="B2:E2"/>
    <mergeCell ref="B3:E3"/>
    <mergeCell ref="A92:F92"/>
  </mergeCells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0" orientation="portrait" verticalDpi="300" r:id="rId1"/>
  <headerFooter alignWithMargins="0"/>
  <rowBreaks count="2" manualBreakCount="2">
    <brk id="69" max="16383" man="1"/>
    <brk id="90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61"/>
  <sheetViews>
    <sheetView topLeftCell="A37" zoomScale="130" zoomScaleNormal="130" workbookViewId="0">
      <selection activeCell="H51" sqref="H51"/>
    </sheetView>
  </sheetViews>
  <sheetFormatPr defaultRowHeight="12.75" x14ac:dyDescent="0.2"/>
  <cols>
    <col min="1" max="1" width="13" style="94" customWidth="1"/>
    <col min="2" max="2" width="59" style="95" customWidth="1"/>
    <col min="3" max="6" width="15.83203125" style="95" customWidth="1"/>
    <col min="7" max="16384" width="9.33203125" style="95"/>
  </cols>
  <sheetData>
    <row r="1" spans="1:6" s="81" customFormat="1" ht="21" customHeight="1" thickBot="1" x14ac:dyDescent="0.25">
      <c r="A1" s="80"/>
      <c r="B1" s="82"/>
      <c r="C1" s="1"/>
      <c r="D1" s="1"/>
      <c r="E1" s="1"/>
      <c r="F1" s="274" t="s">
        <v>469</v>
      </c>
    </row>
    <row r="2" spans="1:6" s="213" customFormat="1" ht="24.75" thickBot="1" x14ac:dyDescent="0.25">
      <c r="A2" s="73" t="s">
        <v>434</v>
      </c>
      <c r="B2" s="442" t="s">
        <v>479</v>
      </c>
      <c r="C2" s="443"/>
      <c r="D2" s="443"/>
      <c r="E2" s="444"/>
      <c r="F2" s="284" t="s">
        <v>42</v>
      </c>
    </row>
    <row r="3" spans="1:6" s="213" customFormat="1" ht="24.75" thickBot="1" x14ac:dyDescent="0.25">
      <c r="A3" s="73" t="s">
        <v>121</v>
      </c>
      <c r="B3" s="442" t="s">
        <v>295</v>
      </c>
      <c r="C3" s="443"/>
      <c r="D3" s="443"/>
      <c r="E3" s="444"/>
      <c r="F3" s="284" t="s">
        <v>38</v>
      </c>
    </row>
    <row r="4" spans="1:6" s="214" customFormat="1" ht="15.95" customHeight="1" thickBot="1" x14ac:dyDescent="0.3">
      <c r="A4" s="83"/>
      <c r="B4" s="83"/>
      <c r="C4" s="84"/>
      <c r="D4" s="84"/>
      <c r="E4" s="50"/>
      <c r="F4" s="318" t="str">
        <f>'4.sz.mell.'!H2</f>
        <v>ezer forintban!</v>
      </c>
    </row>
    <row r="5" spans="1:6" ht="24.75" thickBot="1" x14ac:dyDescent="0.25">
      <c r="A5" s="169" t="s">
        <v>122</v>
      </c>
      <c r="B5" s="85" t="s">
        <v>473</v>
      </c>
      <c r="C5" s="308" t="s">
        <v>410</v>
      </c>
      <c r="D5" s="367" t="s">
        <v>516</v>
      </c>
      <c r="E5" s="367" t="s">
        <v>534</v>
      </c>
      <c r="F5" s="368" t="str">
        <f>+CONCATENATE(LEFT(ÖSSZEFÜGGÉSEK!A7,4),"……….",CHAR(10),"Módosítás utáni")</f>
        <v>……….
Módosítás utáni</v>
      </c>
    </row>
    <row r="6" spans="1:6" s="215" customFormat="1" ht="12.95" customHeight="1" thickBot="1" x14ac:dyDescent="0.25">
      <c r="A6" s="74" t="s">
        <v>377</v>
      </c>
      <c r="B6" s="75" t="s">
        <v>378</v>
      </c>
      <c r="C6" s="75" t="s">
        <v>379</v>
      </c>
      <c r="D6" s="278" t="s">
        <v>381</v>
      </c>
      <c r="E6" s="278" t="s">
        <v>380</v>
      </c>
      <c r="F6" s="319" t="s">
        <v>517</v>
      </c>
    </row>
    <row r="7" spans="1:6" s="215" customFormat="1" ht="15.95" customHeight="1" thickBot="1" x14ac:dyDescent="0.25">
      <c r="A7" s="438" t="s">
        <v>39</v>
      </c>
      <c r="B7" s="439"/>
      <c r="C7" s="439"/>
      <c r="D7" s="439"/>
      <c r="E7" s="439"/>
      <c r="F7" s="440"/>
    </row>
    <row r="8" spans="1:6" s="148" customFormat="1" ht="12" customHeight="1" thickBot="1" x14ac:dyDescent="0.25">
      <c r="A8" s="74" t="s">
        <v>7</v>
      </c>
      <c r="B8" s="86" t="s">
        <v>399</v>
      </c>
      <c r="C8" s="110">
        <f>SUM(C9:C19)</f>
        <v>2377</v>
      </c>
      <c r="D8" s="110">
        <f t="shared" ref="D8:F8" si="0">SUM(D9:D19)</f>
        <v>2377</v>
      </c>
      <c r="E8" s="110">
        <f t="shared" si="0"/>
        <v>0</v>
      </c>
      <c r="F8" s="110">
        <f t="shared" si="0"/>
        <v>2377</v>
      </c>
    </row>
    <row r="9" spans="1:6" s="148" customFormat="1" ht="12" customHeight="1" x14ac:dyDescent="0.2">
      <c r="A9" s="208" t="s">
        <v>63</v>
      </c>
      <c r="B9" s="8" t="s">
        <v>170</v>
      </c>
      <c r="C9" s="263"/>
      <c r="D9" s="341"/>
      <c r="E9" s="341"/>
      <c r="F9" s="310">
        <f>D9+E9</f>
        <v>0</v>
      </c>
    </row>
    <row r="10" spans="1:6" s="148" customFormat="1" ht="12" customHeight="1" x14ac:dyDescent="0.2">
      <c r="A10" s="209" t="s">
        <v>64</v>
      </c>
      <c r="B10" s="6" t="s">
        <v>171</v>
      </c>
      <c r="C10" s="107">
        <v>200</v>
      </c>
      <c r="D10" s="255">
        <v>200</v>
      </c>
      <c r="E10" s="255"/>
      <c r="F10" s="305">
        <f>D10+E10</f>
        <v>200</v>
      </c>
    </row>
    <row r="11" spans="1:6" s="148" customFormat="1" ht="12" customHeight="1" x14ac:dyDescent="0.2">
      <c r="A11" s="209" t="s">
        <v>65</v>
      </c>
      <c r="B11" s="6" t="s">
        <v>172</v>
      </c>
      <c r="C11" s="107">
        <v>1510</v>
      </c>
      <c r="D11" s="255">
        <v>1510</v>
      </c>
      <c r="E11" s="255"/>
      <c r="F11" s="305">
        <f t="shared" ref="F11:F19" si="1">D11+E11</f>
        <v>1510</v>
      </c>
    </row>
    <row r="12" spans="1:6" s="148" customFormat="1" ht="12" customHeight="1" x14ac:dyDescent="0.2">
      <c r="A12" s="209" t="s">
        <v>66</v>
      </c>
      <c r="B12" s="6" t="s">
        <v>173</v>
      </c>
      <c r="C12" s="107"/>
      <c r="D12" s="255"/>
      <c r="E12" s="255"/>
      <c r="F12" s="305">
        <f t="shared" si="1"/>
        <v>0</v>
      </c>
    </row>
    <row r="13" spans="1:6" s="148" customFormat="1" ht="12" customHeight="1" x14ac:dyDescent="0.2">
      <c r="A13" s="209" t="s">
        <v>83</v>
      </c>
      <c r="B13" s="6" t="s">
        <v>174</v>
      </c>
      <c r="C13" s="107"/>
      <c r="D13" s="255"/>
      <c r="E13" s="255"/>
      <c r="F13" s="305">
        <f t="shared" si="1"/>
        <v>0</v>
      </c>
    </row>
    <row r="14" spans="1:6" s="148" customFormat="1" ht="12" customHeight="1" x14ac:dyDescent="0.2">
      <c r="A14" s="209" t="s">
        <v>67</v>
      </c>
      <c r="B14" s="6" t="s">
        <v>296</v>
      </c>
      <c r="C14" s="107">
        <v>462</v>
      </c>
      <c r="D14" s="255">
        <v>462</v>
      </c>
      <c r="E14" s="255"/>
      <c r="F14" s="305">
        <f t="shared" si="1"/>
        <v>462</v>
      </c>
    </row>
    <row r="15" spans="1:6" s="148" customFormat="1" ht="12" customHeight="1" x14ac:dyDescent="0.2">
      <c r="A15" s="209" t="s">
        <v>68</v>
      </c>
      <c r="B15" s="5" t="s">
        <v>297</v>
      </c>
      <c r="C15" s="107">
        <v>200</v>
      </c>
      <c r="D15" s="255">
        <v>200</v>
      </c>
      <c r="E15" s="255"/>
      <c r="F15" s="305">
        <f t="shared" si="1"/>
        <v>200</v>
      </c>
    </row>
    <row r="16" spans="1:6" s="148" customFormat="1" ht="12" customHeight="1" x14ac:dyDescent="0.2">
      <c r="A16" s="209" t="s">
        <v>75</v>
      </c>
      <c r="B16" s="6" t="s">
        <v>177</v>
      </c>
      <c r="C16" s="261">
        <v>4</v>
      </c>
      <c r="D16" s="288">
        <v>4</v>
      </c>
      <c r="E16" s="288"/>
      <c r="F16" s="305">
        <f t="shared" si="1"/>
        <v>4</v>
      </c>
    </row>
    <row r="17" spans="1:6" s="216" customFormat="1" ht="12" customHeight="1" x14ac:dyDescent="0.2">
      <c r="A17" s="209" t="s">
        <v>76</v>
      </c>
      <c r="B17" s="6" t="s">
        <v>178</v>
      </c>
      <c r="C17" s="107"/>
      <c r="D17" s="255"/>
      <c r="E17" s="255"/>
      <c r="F17" s="305">
        <f t="shared" si="1"/>
        <v>0</v>
      </c>
    </row>
    <row r="18" spans="1:6" s="216" customFormat="1" ht="12" customHeight="1" x14ac:dyDescent="0.2">
      <c r="A18" s="209" t="s">
        <v>77</v>
      </c>
      <c r="B18" s="6" t="s">
        <v>326</v>
      </c>
      <c r="C18" s="109"/>
      <c r="D18" s="256"/>
      <c r="E18" s="256"/>
      <c r="F18" s="305">
        <f t="shared" si="1"/>
        <v>0</v>
      </c>
    </row>
    <row r="19" spans="1:6" s="216" customFormat="1" ht="12" customHeight="1" thickBot="1" x14ac:dyDescent="0.25">
      <c r="A19" s="209" t="s">
        <v>78</v>
      </c>
      <c r="B19" s="5" t="s">
        <v>179</v>
      </c>
      <c r="C19" s="109">
        <v>1</v>
      </c>
      <c r="D19" s="256">
        <v>1</v>
      </c>
      <c r="E19" s="256"/>
      <c r="F19" s="305">
        <f t="shared" si="1"/>
        <v>1</v>
      </c>
    </row>
    <row r="20" spans="1:6" s="148" customFormat="1" ht="12" customHeight="1" thickBot="1" x14ac:dyDescent="0.25">
      <c r="A20" s="74" t="s">
        <v>8</v>
      </c>
      <c r="B20" s="86" t="s">
        <v>298</v>
      </c>
      <c r="C20" s="110">
        <f>SUM(C21:C23)</f>
        <v>18382</v>
      </c>
      <c r="D20" s="110">
        <f t="shared" ref="D20:F20" si="2">SUM(D21:D23)</f>
        <v>18382</v>
      </c>
      <c r="E20" s="110">
        <f t="shared" si="2"/>
        <v>0</v>
      </c>
      <c r="F20" s="110">
        <f t="shared" si="2"/>
        <v>18382</v>
      </c>
    </row>
    <row r="21" spans="1:6" s="216" customFormat="1" ht="12" customHeight="1" x14ac:dyDescent="0.2">
      <c r="A21" s="209" t="s">
        <v>69</v>
      </c>
      <c r="B21" s="7" t="s">
        <v>152</v>
      </c>
      <c r="C21" s="107"/>
      <c r="D21" s="255"/>
      <c r="E21" s="255"/>
      <c r="F21" s="305">
        <f>C21+E21</f>
        <v>0</v>
      </c>
    </row>
    <row r="22" spans="1:6" s="216" customFormat="1" ht="12" customHeight="1" x14ac:dyDescent="0.2">
      <c r="A22" s="209" t="s">
        <v>70</v>
      </c>
      <c r="B22" s="6" t="s">
        <v>299</v>
      </c>
      <c r="C22" s="107"/>
      <c r="D22" s="255"/>
      <c r="E22" s="255"/>
      <c r="F22" s="305"/>
    </row>
    <row r="23" spans="1:6" s="216" customFormat="1" ht="12" customHeight="1" x14ac:dyDescent="0.2">
      <c r="A23" s="209" t="s">
        <v>71</v>
      </c>
      <c r="B23" s="6" t="s">
        <v>300</v>
      </c>
      <c r="C23" s="107">
        <v>18382</v>
      </c>
      <c r="D23" s="255">
        <v>18382</v>
      </c>
      <c r="E23" s="255"/>
      <c r="F23" s="305">
        <f>D23+E23</f>
        <v>18382</v>
      </c>
    </row>
    <row r="24" spans="1:6" s="216" customFormat="1" ht="12" customHeight="1" thickBot="1" x14ac:dyDescent="0.25">
      <c r="A24" s="209" t="s">
        <v>72</v>
      </c>
      <c r="B24" s="6" t="s">
        <v>400</v>
      </c>
      <c r="C24" s="107"/>
      <c r="D24" s="255"/>
      <c r="E24" s="255"/>
      <c r="F24" s="305">
        <f>C24+E24</f>
        <v>0</v>
      </c>
    </row>
    <row r="25" spans="1:6" s="216" customFormat="1" ht="12" customHeight="1" thickBot="1" x14ac:dyDescent="0.25">
      <c r="A25" s="76" t="s">
        <v>9</v>
      </c>
      <c r="B25" s="57" t="s">
        <v>99</v>
      </c>
      <c r="C25" s="285"/>
      <c r="D25" s="287"/>
      <c r="E25" s="287"/>
      <c r="F25" s="144"/>
    </row>
    <row r="26" spans="1:6" s="216" customFormat="1" ht="12" customHeight="1" thickBot="1" x14ac:dyDescent="0.25">
      <c r="A26" s="76" t="s">
        <v>10</v>
      </c>
      <c r="B26" s="57" t="s">
        <v>401</v>
      </c>
      <c r="C26" s="110">
        <f>+C27+C28+C29</f>
        <v>0</v>
      </c>
      <c r="D26" s="257"/>
      <c r="E26" s="257">
        <f>+E27+E28+E29</f>
        <v>0</v>
      </c>
      <c r="F26" s="144">
        <f>+F27+F28+F29</f>
        <v>0</v>
      </c>
    </row>
    <row r="27" spans="1:6" s="216" customFormat="1" ht="12" customHeight="1" x14ac:dyDescent="0.2">
      <c r="A27" s="210" t="s">
        <v>161</v>
      </c>
      <c r="B27" s="211" t="s">
        <v>157</v>
      </c>
      <c r="C27" s="262"/>
      <c r="D27" s="59"/>
      <c r="E27" s="59"/>
      <c r="F27" s="307">
        <f>C27+E27</f>
        <v>0</v>
      </c>
    </row>
    <row r="28" spans="1:6" s="216" customFormat="1" ht="12" customHeight="1" x14ac:dyDescent="0.2">
      <c r="A28" s="210" t="s">
        <v>162</v>
      </c>
      <c r="B28" s="211" t="s">
        <v>299</v>
      </c>
      <c r="C28" s="107"/>
      <c r="D28" s="255"/>
      <c r="E28" s="255"/>
      <c r="F28" s="305">
        <f>C28+E28</f>
        <v>0</v>
      </c>
    </row>
    <row r="29" spans="1:6" s="216" customFormat="1" ht="12" customHeight="1" x14ac:dyDescent="0.2">
      <c r="A29" s="210" t="s">
        <v>163</v>
      </c>
      <c r="B29" s="212" t="s">
        <v>302</v>
      </c>
      <c r="C29" s="107"/>
      <c r="D29" s="255"/>
      <c r="E29" s="255"/>
      <c r="F29" s="305">
        <f>C29+E29</f>
        <v>0</v>
      </c>
    </row>
    <row r="30" spans="1:6" s="216" customFormat="1" ht="12" customHeight="1" thickBot="1" x14ac:dyDescent="0.25">
      <c r="A30" s="209" t="s">
        <v>164</v>
      </c>
      <c r="B30" s="62" t="s">
        <v>402</v>
      </c>
      <c r="C30" s="48"/>
      <c r="D30" s="289"/>
      <c r="E30" s="289"/>
      <c r="F30" s="312">
        <f>C30+E30</f>
        <v>0</v>
      </c>
    </row>
    <row r="31" spans="1:6" s="216" customFormat="1" ht="12" customHeight="1" thickBot="1" x14ac:dyDescent="0.25">
      <c r="A31" s="76" t="s">
        <v>11</v>
      </c>
      <c r="B31" s="57" t="s">
        <v>303</v>
      </c>
      <c r="C31" s="110">
        <f>+C32+C33+C34</f>
        <v>0</v>
      </c>
      <c r="D31" s="257"/>
      <c r="E31" s="257">
        <f>+E32+E33+E34</f>
        <v>0</v>
      </c>
      <c r="F31" s="144">
        <f>+F32+F33+F34</f>
        <v>0</v>
      </c>
    </row>
    <row r="32" spans="1:6" s="216" customFormat="1" ht="12" customHeight="1" x14ac:dyDescent="0.2">
      <c r="A32" s="210" t="s">
        <v>56</v>
      </c>
      <c r="B32" s="211" t="s">
        <v>184</v>
      </c>
      <c r="C32" s="262"/>
      <c r="D32" s="59"/>
      <c r="E32" s="59"/>
      <c r="F32" s="307">
        <f>C32+E32</f>
        <v>0</v>
      </c>
    </row>
    <row r="33" spans="1:6" s="216" customFormat="1" ht="12" customHeight="1" x14ac:dyDescent="0.2">
      <c r="A33" s="210" t="s">
        <v>57</v>
      </c>
      <c r="B33" s="212" t="s">
        <v>185</v>
      </c>
      <c r="C33" s="111"/>
      <c r="D33" s="258"/>
      <c r="E33" s="258"/>
      <c r="F33" s="302">
        <f>C33+E33</f>
        <v>0</v>
      </c>
    </row>
    <row r="34" spans="1:6" s="216" customFormat="1" ht="12" customHeight="1" thickBot="1" x14ac:dyDescent="0.25">
      <c r="A34" s="209" t="s">
        <v>58</v>
      </c>
      <c r="B34" s="62" t="s">
        <v>186</v>
      </c>
      <c r="C34" s="48"/>
      <c r="D34" s="289"/>
      <c r="E34" s="289"/>
      <c r="F34" s="312">
        <f>C34+E34</f>
        <v>0</v>
      </c>
    </row>
    <row r="35" spans="1:6" s="148" customFormat="1" ht="12" customHeight="1" thickBot="1" x14ac:dyDescent="0.25">
      <c r="A35" s="76" t="s">
        <v>12</v>
      </c>
      <c r="B35" s="57" t="s">
        <v>272</v>
      </c>
      <c r="C35" s="285"/>
      <c r="D35" s="287"/>
      <c r="E35" s="287"/>
      <c r="F35" s="144">
        <f>C35+E35</f>
        <v>0</v>
      </c>
    </row>
    <row r="36" spans="1:6" s="148" customFormat="1" ht="12" customHeight="1" thickBot="1" x14ac:dyDescent="0.25">
      <c r="A36" s="76" t="s">
        <v>13</v>
      </c>
      <c r="B36" s="57" t="s">
        <v>304</v>
      </c>
      <c r="C36" s="285"/>
      <c r="D36" s="287"/>
      <c r="E36" s="287"/>
      <c r="F36" s="144">
        <f>C36+E36</f>
        <v>0</v>
      </c>
    </row>
    <row r="37" spans="1:6" s="148" customFormat="1" ht="12" customHeight="1" thickBot="1" x14ac:dyDescent="0.25">
      <c r="A37" s="74" t="s">
        <v>14</v>
      </c>
      <c r="B37" s="57" t="s">
        <v>305</v>
      </c>
      <c r="C37" s="110">
        <f>+C8+C20+C25+C26+C31+C35+C36</f>
        <v>20759</v>
      </c>
      <c r="D37" s="110">
        <f t="shared" ref="D37:F37" si="3">+D8+D20+D25+D26+D31+D35+D36</f>
        <v>20759</v>
      </c>
      <c r="E37" s="110">
        <f t="shared" si="3"/>
        <v>0</v>
      </c>
      <c r="F37" s="110">
        <f t="shared" si="3"/>
        <v>20759</v>
      </c>
    </row>
    <row r="38" spans="1:6" s="148" customFormat="1" ht="12" customHeight="1" thickBot="1" x14ac:dyDescent="0.25">
      <c r="A38" s="87" t="s">
        <v>15</v>
      </c>
      <c r="B38" s="57" t="s">
        <v>306</v>
      </c>
      <c r="C38" s="110">
        <f>+C39+C40+C41</f>
        <v>136008</v>
      </c>
      <c r="D38" s="110">
        <f t="shared" ref="D38:F38" si="4">+D39+D40+D41</f>
        <v>138300</v>
      </c>
      <c r="E38" s="110">
        <f t="shared" si="4"/>
        <v>0</v>
      </c>
      <c r="F38" s="110">
        <f t="shared" si="4"/>
        <v>138300</v>
      </c>
    </row>
    <row r="39" spans="1:6" s="148" customFormat="1" ht="12" customHeight="1" x14ac:dyDescent="0.2">
      <c r="A39" s="210" t="s">
        <v>307</v>
      </c>
      <c r="B39" s="211" t="s">
        <v>134</v>
      </c>
      <c r="C39" s="262">
        <v>123</v>
      </c>
      <c r="D39" s="59">
        <v>860</v>
      </c>
      <c r="E39" s="59"/>
      <c r="F39" s="307">
        <f>D39+E39</f>
        <v>860</v>
      </c>
    </row>
    <row r="40" spans="1:6" s="148" customFormat="1" ht="12" customHeight="1" x14ac:dyDescent="0.2">
      <c r="A40" s="210" t="s">
        <v>308</v>
      </c>
      <c r="B40" s="212" t="s">
        <v>2</v>
      </c>
      <c r="C40" s="111"/>
      <c r="D40" s="258"/>
      <c r="E40" s="258"/>
      <c r="F40" s="302">
        <f>C40+E40</f>
        <v>0</v>
      </c>
    </row>
    <row r="41" spans="1:6" s="216" customFormat="1" ht="12" customHeight="1" thickBot="1" x14ac:dyDescent="0.25">
      <c r="A41" s="209" t="s">
        <v>309</v>
      </c>
      <c r="B41" s="62" t="s">
        <v>310</v>
      </c>
      <c r="C41" s="48">
        <v>135885</v>
      </c>
      <c r="D41" s="289">
        <v>137440</v>
      </c>
      <c r="E41" s="289"/>
      <c r="F41" s="312">
        <f>D41+E41</f>
        <v>137440</v>
      </c>
    </row>
    <row r="42" spans="1:6" s="216" customFormat="1" ht="15" customHeight="1" thickBot="1" x14ac:dyDescent="0.25">
      <c r="A42" s="87" t="s">
        <v>16</v>
      </c>
      <c r="B42" s="88" t="s">
        <v>311</v>
      </c>
      <c r="C42" s="286">
        <f>+C37+C38</f>
        <v>156767</v>
      </c>
      <c r="D42" s="286">
        <f t="shared" ref="D42:F42" si="5">+D37+D38</f>
        <v>159059</v>
      </c>
      <c r="E42" s="286">
        <f t="shared" si="5"/>
        <v>0</v>
      </c>
      <c r="F42" s="286">
        <f t="shared" si="5"/>
        <v>159059</v>
      </c>
    </row>
    <row r="43" spans="1:6" s="216" customFormat="1" ht="15" customHeight="1" x14ac:dyDescent="0.2">
      <c r="A43" s="89"/>
      <c r="B43" s="90"/>
      <c r="C43" s="145"/>
      <c r="D43" s="145"/>
    </row>
    <row r="44" spans="1:6" ht="13.5" thickBot="1" x14ac:dyDescent="0.25">
      <c r="A44" s="91"/>
      <c r="B44" s="92"/>
      <c r="C44" s="146"/>
      <c r="D44" s="146"/>
    </row>
    <row r="45" spans="1:6" s="215" customFormat="1" ht="16.5" customHeight="1" thickBot="1" x14ac:dyDescent="0.25">
      <c r="A45" s="438" t="s">
        <v>40</v>
      </c>
      <c r="B45" s="439"/>
      <c r="C45" s="439"/>
      <c r="D45" s="439"/>
      <c r="E45" s="439"/>
      <c r="F45" s="440"/>
    </row>
    <row r="46" spans="1:6" s="217" customFormat="1" ht="12" customHeight="1" thickBot="1" x14ac:dyDescent="0.25">
      <c r="A46" s="76" t="s">
        <v>7</v>
      </c>
      <c r="B46" s="57" t="s">
        <v>312</v>
      </c>
      <c r="C46" s="110">
        <f>SUM(C47:C51)</f>
        <v>155624</v>
      </c>
      <c r="D46" s="110">
        <f t="shared" ref="D46:F46" si="6">SUM(D47:D51)</f>
        <v>157916</v>
      </c>
      <c r="E46" s="110">
        <f t="shared" si="6"/>
        <v>0</v>
      </c>
      <c r="F46" s="110">
        <f t="shared" si="6"/>
        <v>157916</v>
      </c>
    </row>
    <row r="47" spans="1:6" ht="12" customHeight="1" x14ac:dyDescent="0.2">
      <c r="A47" s="209" t="s">
        <v>63</v>
      </c>
      <c r="B47" s="7" t="s">
        <v>36</v>
      </c>
      <c r="C47" s="262">
        <v>102261</v>
      </c>
      <c r="D47" s="59">
        <v>103621</v>
      </c>
      <c r="E47" s="59"/>
      <c r="F47" s="307">
        <f>D47+E47</f>
        <v>103621</v>
      </c>
    </row>
    <row r="48" spans="1:6" ht="12" customHeight="1" x14ac:dyDescent="0.2">
      <c r="A48" s="209" t="s">
        <v>64</v>
      </c>
      <c r="B48" s="6" t="s">
        <v>108</v>
      </c>
      <c r="C48" s="47">
        <v>22708</v>
      </c>
      <c r="D48" s="60">
        <v>22903</v>
      </c>
      <c r="E48" s="60"/>
      <c r="F48" s="303">
        <f>D48+E48</f>
        <v>22903</v>
      </c>
    </row>
    <row r="49" spans="1:6" ht="12" customHeight="1" x14ac:dyDescent="0.2">
      <c r="A49" s="209" t="s">
        <v>65</v>
      </c>
      <c r="B49" s="6" t="s">
        <v>82</v>
      </c>
      <c r="C49" s="47">
        <v>30655</v>
      </c>
      <c r="D49" s="60">
        <v>31392</v>
      </c>
      <c r="E49" s="60"/>
      <c r="F49" s="303">
        <f>D49+E49</f>
        <v>31392</v>
      </c>
    </row>
    <row r="50" spans="1:6" ht="12" customHeight="1" x14ac:dyDescent="0.2">
      <c r="A50" s="209" t="s">
        <v>66</v>
      </c>
      <c r="B50" s="6" t="s">
        <v>109</v>
      </c>
      <c r="C50" s="47"/>
      <c r="D50" s="60"/>
      <c r="E50" s="60"/>
      <c r="F50" s="303">
        <f>C50+E50</f>
        <v>0</v>
      </c>
    </row>
    <row r="51" spans="1:6" ht="12" customHeight="1" thickBot="1" x14ac:dyDescent="0.25">
      <c r="A51" s="209" t="s">
        <v>83</v>
      </c>
      <c r="B51" s="6" t="s">
        <v>110</v>
      </c>
      <c r="C51" s="47"/>
      <c r="D51" s="60"/>
      <c r="E51" s="60"/>
      <c r="F51" s="303">
        <f>C51+E51</f>
        <v>0</v>
      </c>
    </row>
    <row r="52" spans="1:6" ht="12" customHeight="1" thickBot="1" x14ac:dyDescent="0.25">
      <c r="A52" s="76" t="s">
        <v>8</v>
      </c>
      <c r="B52" s="57" t="s">
        <v>313</v>
      </c>
      <c r="C52" s="110">
        <f>SUM(C53:C55)</f>
        <v>1143</v>
      </c>
      <c r="D52" s="110">
        <f t="shared" ref="D52:F52" si="7">SUM(D53:D55)</f>
        <v>1143</v>
      </c>
      <c r="E52" s="110">
        <f t="shared" si="7"/>
        <v>0</v>
      </c>
      <c r="F52" s="110">
        <f t="shared" si="7"/>
        <v>1143</v>
      </c>
    </row>
    <row r="53" spans="1:6" s="217" customFormat="1" ht="12" customHeight="1" x14ac:dyDescent="0.2">
      <c r="A53" s="209" t="s">
        <v>69</v>
      </c>
      <c r="B53" s="7" t="s">
        <v>127</v>
      </c>
      <c r="C53" s="262">
        <v>1143</v>
      </c>
      <c r="D53" s="59">
        <v>1143</v>
      </c>
      <c r="E53" s="59"/>
      <c r="F53" s="307">
        <f>C53+E53</f>
        <v>1143</v>
      </c>
    </row>
    <row r="54" spans="1:6" ht="12" customHeight="1" x14ac:dyDescent="0.2">
      <c r="A54" s="209" t="s">
        <v>70</v>
      </c>
      <c r="B54" s="6" t="s">
        <v>112</v>
      </c>
      <c r="C54" s="47"/>
      <c r="D54" s="60"/>
      <c r="E54" s="60"/>
      <c r="F54" s="303">
        <f>C54+E54</f>
        <v>0</v>
      </c>
    </row>
    <row r="55" spans="1:6" ht="12" customHeight="1" x14ac:dyDescent="0.2">
      <c r="A55" s="209" t="s">
        <v>71</v>
      </c>
      <c r="B55" s="6" t="s">
        <v>41</v>
      </c>
      <c r="C55" s="47"/>
      <c r="D55" s="60"/>
      <c r="E55" s="60"/>
      <c r="F55" s="303">
        <f>C55+E55</f>
        <v>0</v>
      </c>
    </row>
    <row r="56" spans="1:6" ht="12" customHeight="1" thickBot="1" x14ac:dyDescent="0.25">
      <c r="A56" s="209" t="s">
        <v>72</v>
      </c>
      <c r="B56" s="6" t="s">
        <v>403</v>
      </c>
      <c r="C56" s="47"/>
      <c r="D56" s="60"/>
      <c r="E56" s="60"/>
      <c r="F56" s="303">
        <f>C56+E56</f>
        <v>0</v>
      </c>
    </row>
    <row r="57" spans="1:6" ht="12" customHeight="1" thickBot="1" x14ac:dyDescent="0.25">
      <c r="A57" s="76" t="s">
        <v>9</v>
      </c>
      <c r="B57" s="57" t="s">
        <v>4</v>
      </c>
      <c r="C57" s="285"/>
      <c r="D57" s="285"/>
      <c r="E57" s="285"/>
      <c r="F57" s="285"/>
    </row>
    <row r="58" spans="1:6" ht="15" customHeight="1" thickBot="1" x14ac:dyDescent="0.25">
      <c r="A58" s="76" t="s">
        <v>10</v>
      </c>
      <c r="B58" s="93" t="s">
        <v>407</v>
      </c>
      <c r="C58" s="286">
        <f>+C46+C52+C57</f>
        <v>156767</v>
      </c>
      <c r="D58" s="286">
        <f t="shared" ref="D58:F58" si="8">+D46+D52+D57</f>
        <v>159059</v>
      </c>
      <c r="E58" s="286">
        <f t="shared" si="8"/>
        <v>0</v>
      </c>
      <c r="F58" s="286">
        <f t="shared" si="8"/>
        <v>159059</v>
      </c>
    </row>
    <row r="59" spans="1:6" ht="13.5" thickBot="1" x14ac:dyDescent="0.25">
      <c r="C59" s="147"/>
      <c r="D59" s="147"/>
      <c r="E59" s="147"/>
      <c r="F59" s="147"/>
    </row>
    <row r="60" spans="1:6" ht="15" customHeight="1" thickBot="1" x14ac:dyDescent="0.25">
      <c r="A60" s="96" t="s">
        <v>398</v>
      </c>
      <c r="B60" s="97"/>
      <c r="C60" s="282">
        <v>3</v>
      </c>
      <c r="D60" s="282">
        <v>3</v>
      </c>
      <c r="E60" s="282"/>
      <c r="F60" s="295">
        <f>C60+E60</f>
        <v>3</v>
      </c>
    </row>
    <row r="61" spans="1:6" ht="14.25" customHeight="1" thickBot="1" x14ac:dyDescent="0.25">
      <c r="A61" s="96" t="s">
        <v>123</v>
      </c>
      <c r="B61" s="97"/>
      <c r="C61" s="282"/>
      <c r="D61" s="282">
        <v>0</v>
      </c>
      <c r="E61" s="282"/>
      <c r="F61" s="295">
        <f>C61+E61</f>
        <v>0</v>
      </c>
    </row>
  </sheetData>
  <sheetProtection formatCells="0"/>
  <mergeCells count="4">
    <mergeCell ref="B2:E2"/>
    <mergeCell ref="B3:E3"/>
    <mergeCell ref="A7:F7"/>
    <mergeCell ref="A45:F45"/>
  </mergeCells>
  <phoneticPr fontId="27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0" orientation="portrait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60"/>
  <sheetViews>
    <sheetView topLeftCell="A28" zoomScale="145" zoomScaleNormal="145" workbookViewId="0">
      <selection activeCell="H58" sqref="H58"/>
    </sheetView>
  </sheetViews>
  <sheetFormatPr defaultRowHeight="12.75" x14ac:dyDescent="0.2"/>
  <cols>
    <col min="1" max="1" width="13.83203125" style="94" customWidth="1"/>
    <col min="2" max="2" width="54.5" style="95" customWidth="1"/>
    <col min="3" max="6" width="15.83203125" style="95" customWidth="1"/>
    <col min="7" max="16384" width="9.33203125" style="95"/>
  </cols>
  <sheetData>
    <row r="1" spans="1:6" s="81" customFormat="1" ht="16.5" thickBot="1" x14ac:dyDescent="0.25">
      <c r="A1" s="80"/>
      <c r="B1" s="82"/>
      <c r="C1" s="1"/>
      <c r="D1" s="1"/>
      <c r="E1" s="1"/>
      <c r="F1" s="274" t="s">
        <v>470</v>
      </c>
    </row>
    <row r="2" spans="1:6" s="213" customFormat="1" ht="25.5" customHeight="1" thickBot="1" x14ac:dyDescent="0.25">
      <c r="A2" s="73" t="s">
        <v>434</v>
      </c>
      <c r="B2" s="442" t="s">
        <v>478</v>
      </c>
      <c r="C2" s="443"/>
      <c r="D2" s="443"/>
      <c r="E2" s="444"/>
      <c r="F2" s="284" t="s">
        <v>43</v>
      </c>
    </row>
    <row r="3" spans="1:6" s="213" customFormat="1" ht="24.75" thickBot="1" x14ac:dyDescent="0.25">
      <c r="A3" s="73" t="s">
        <v>121</v>
      </c>
      <c r="B3" s="442" t="s">
        <v>295</v>
      </c>
      <c r="C3" s="443"/>
      <c r="D3" s="443"/>
      <c r="E3" s="444"/>
      <c r="F3" s="284" t="s">
        <v>38</v>
      </c>
    </row>
    <row r="4" spans="1:6" s="214" customFormat="1" ht="15.95" customHeight="1" thickBot="1" x14ac:dyDescent="0.3">
      <c r="A4" s="83"/>
      <c r="B4" s="83"/>
      <c r="C4" s="84"/>
      <c r="D4" s="84"/>
      <c r="E4" s="50"/>
      <c r="F4" s="318" t="str">
        <f>'4.sz.mell.'!H2</f>
        <v>ezer forintban!</v>
      </c>
    </row>
    <row r="5" spans="1:6" ht="24.75" thickBot="1" x14ac:dyDescent="0.25">
      <c r="A5" s="169" t="s">
        <v>122</v>
      </c>
      <c r="B5" s="85" t="s">
        <v>473</v>
      </c>
      <c r="C5" s="308" t="s">
        <v>410</v>
      </c>
      <c r="D5" s="367" t="s">
        <v>516</v>
      </c>
      <c r="E5" s="367" t="s">
        <v>534</v>
      </c>
      <c r="F5" s="368" t="str">
        <f>+CONCATENATE(LEFT(ÖSSZEFÜGGÉSEK!A7,4),"……….",CHAR(10),"Módosítás utáni")</f>
        <v>……….
Módosítás utáni</v>
      </c>
    </row>
    <row r="6" spans="1:6" s="215" customFormat="1" ht="12.95" customHeight="1" thickBot="1" x14ac:dyDescent="0.25">
      <c r="A6" s="74" t="s">
        <v>377</v>
      </c>
      <c r="B6" s="75" t="s">
        <v>378</v>
      </c>
      <c r="C6" s="75" t="s">
        <v>379</v>
      </c>
      <c r="D6" s="278" t="s">
        <v>381</v>
      </c>
      <c r="E6" s="278" t="s">
        <v>380</v>
      </c>
      <c r="F6" s="319" t="s">
        <v>517</v>
      </c>
    </row>
    <row r="7" spans="1:6" s="215" customFormat="1" ht="15.95" customHeight="1" thickBot="1" x14ac:dyDescent="0.25">
      <c r="A7" s="438" t="s">
        <v>39</v>
      </c>
      <c r="B7" s="439"/>
      <c r="C7" s="439"/>
      <c r="D7" s="439"/>
      <c r="E7" s="439"/>
      <c r="F7" s="440"/>
    </row>
    <row r="8" spans="1:6" s="148" customFormat="1" ht="12" customHeight="1" thickBot="1" x14ac:dyDescent="0.25">
      <c r="A8" s="74" t="s">
        <v>7</v>
      </c>
      <c r="B8" s="86" t="s">
        <v>399</v>
      </c>
      <c r="C8" s="110">
        <f>SUM(C9:C19)</f>
        <v>371</v>
      </c>
      <c r="D8" s="110">
        <f t="shared" ref="D8:F8" si="0">SUM(D9:D19)</f>
        <v>371</v>
      </c>
      <c r="E8" s="110">
        <f t="shared" si="0"/>
        <v>0</v>
      </c>
      <c r="F8" s="110">
        <f t="shared" si="0"/>
        <v>371</v>
      </c>
    </row>
    <row r="9" spans="1:6" s="148" customFormat="1" ht="12" customHeight="1" x14ac:dyDescent="0.2">
      <c r="A9" s="208" t="s">
        <v>63</v>
      </c>
      <c r="B9" s="8" t="s">
        <v>170</v>
      </c>
      <c r="C9" s="263">
        <v>10</v>
      </c>
      <c r="D9" s="341">
        <v>10</v>
      </c>
      <c r="E9" s="341"/>
      <c r="F9" s="310">
        <f>D9+E9</f>
        <v>10</v>
      </c>
    </row>
    <row r="10" spans="1:6" s="148" customFormat="1" ht="12" customHeight="1" x14ac:dyDescent="0.2">
      <c r="A10" s="209" t="s">
        <v>64</v>
      </c>
      <c r="B10" s="6" t="s">
        <v>171</v>
      </c>
      <c r="C10" s="107">
        <v>350</v>
      </c>
      <c r="D10" s="255">
        <v>350</v>
      </c>
      <c r="E10" s="255"/>
      <c r="F10" s="305">
        <f>D10+E10</f>
        <v>350</v>
      </c>
    </row>
    <row r="11" spans="1:6" s="148" customFormat="1" ht="12" customHeight="1" x14ac:dyDescent="0.2">
      <c r="A11" s="209" t="s">
        <v>65</v>
      </c>
      <c r="B11" s="6" t="s">
        <v>172</v>
      </c>
      <c r="C11" s="107"/>
      <c r="D11" s="255"/>
      <c r="E11" s="255"/>
      <c r="F11" s="305">
        <f t="shared" ref="F11:F19" si="1">D11+E11</f>
        <v>0</v>
      </c>
    </row>
    <row r="12" spans="1:6" s="148" customFormat="1" ht="12" customHeight="1" x14ac:dyDescent="0.2">
      <c r="A12" s="209" t="s">
        <v>66</v>
      </c>
      <c r="B12" s="6" t="s">
        <v>173</v>
      </c>
      <c r="C12" s="107"/>
      <c r="D12" s="255"/>
      <c r="E12" s="255"/>
      <c r="F12" s="305">
        <f t="shared" si="1"/>
        <v>0</v>
      </c>
    </row>
    <row r="13" spans="1:6" s="148" customFormat="1" ht="12" customHeight="1" x14ac:dyDescent="0.2">
      <c r="A13" s="209" t="s">
        <v>83</v>
      </c>
      <c r="B13" s="6" t="s">
        <v>174</v>
      </c>
      <c r="C13" s="107"/>
      <c r="D13" s="255"/>
      <c r="E13" s="255"/>
      <c r="F13" s="305">
        <f t="shared" si="1"/>
        <v>0</v>
      </c>
    </row>
    <row r="14" spans="1:6" s="148" customFormat="1" ht="12" customHeight="1" x14ac:dyDescent="0.2">
      <c r="A14" s="209" t="s">
        <v>67</v>
      </c>
      <c r="B14" s="6" t="s">
        <v>296</v>
      </c>
      <c r="C14" s="107"/>
      <c r="D14" s="255"/>
      <c r="E14" s="255"/>
      <c r="F14" s="305">
        <f t="shared" si="1"/>
        <v>0</v>
      </c>
    </row>
    <row r="15" spans="1:6" s="148" customFormat="1" ht="12" customHeight="1" x14ac:dyDescent="0.2">
      <c r="A15" s="209" t="s">
        <v>68</v>
      </c>
      <c r="B15" s="5" t="s">
        <v>297</v>
      </c>
      <c r="C15" s="107"/>
      <c r="D15" s="255"/>
      <c r="E15" s="255"/>
      <c r="F15" s="305">
        <f t="shared" si="1"/>
        <v>0</v>
      </c>
    </row>
    <row r="16" spans="1:6" s="148" customFormat="1" ht="12" customHeight="1" x14ac:dyDescent="0.2">
      <c r="A16" s="209" t="s">
        <v>75</v>
      </c>
      <c r="B16" s="6" t="s">
        <v>177</v>
      </c>
      <c r="C16" s="261">
        <v>1</v>
      </c>
      <c r="D16" s="288">
        <v>1</v>
      </c>
      <c r="E16" s="288"/>
      <c r="F16" s="305">
        <f t="shared" si="1"/>
        <v>1</v>
      </c>
    </row>
    <row r="17" spans="1:6" s="216" customFormat="1" ht="12" customHeight="1" x14ac:dyDescent="0.2">
      <c r="A17" s="209" t="s">
        <v>76</v>
      </c>
      <c r="B17" s="6" t="s">
        <v>178</v>
      </c>
      <c r="C17" s="107"/>
      <c r="D17" s="255"/>
      <c r="E17" s="255"/>
      <c r="F17" s="305">
        <f t="shared" si="1"/>
        <v>0</v>
      </c>
    </row>
    <row r="18" spans="1:6" s="216" customFormat="1" ht="12" customHeight="1" x14ac:dyDescent="0.2">
      <c r="A18" s="209" t="s">
        <v>77</v>
      </c>
      <c r="B18" s="6" t="s">
        <v>326</v>
      </c>
      <c r="C18" s="109"/>
      <c r="D18" s="256"/>
      <c r="E18" s="256"/>
      <c r="F18" s="305">
        <f t="shared" si="1"/>
        <v>0</v>
      </c>
    </row>
    <row r="19" spans="1:6" s="216" customFormat="1" ht="12" customHeight="1" thickBot="1" x14ac:dyDescent="0.25">
      <c r="A19" s="209" t="s">
        <v>78</v>
      </c>
      <c r="B19" s="5" t="s">
        <v>179</v>
      </c>
      <c r="C19" s="109">
        <v>10</v>
      </c>
      <c r="D19" s="256">
        <v>10</v>
      </c>
      <c r="E19" s="256"/>
      <c r="F19" s="305">
        <f t="shared" si="1"/>
        <v>10</v>
      </c>
    </row>
    <row r="20" spans="1:6" s="148" customFormat="1" ht="12" customHeight="1" thickBot="1" x14ac:dyDescent="0.25">
      <c r="A20" s="74" t="s">
        <v>8</v>
      </c>
      <c r="B20" s="86" t="s">
        <v>298</v>
      </c>
      <c r="C20" s="110">
        <f>SUM(C21:C23)</f>
        <v>0</v>
      </c>
      <c r="D20" s="257"/>
      <c r="E20" s="257">
        <f>SUM(E21:E23)</f>
        <v>0</v>
      </c>
      <c r="F20" s="144">
        <f>SUM(F21:F23)</f>
        <v>0</v>
      </c>
    </row>
    <row r="21" spans="1:6" s="216" customFormat="1" ht="12" customHeight="1" x14ac:dyDescent="0.2">
      <c r="A21" s="209" t="s">
        <v>69</v>
      </c>
      <c r="B21" s="7" t="s">
        <v>152</v>
      </c>
      <c r="C21" s="107"/>
      <c r="D21" s="255"/>
      <c r="E21" s="255"/>
      <c r="F21" s="305">
        <f t="shared" ref="F21:F25" si="2">C21+E21</f>
        <v>0</v>
      </c>
    </row>
    <row r="22" spans="1:6" s="216" customFormat="1" ht="12" customHeight="1" x14ac:dyDescent="0.2">
      <c r="A22" s="209" t="s">
        <v>70</v>
      </c>
      <c r="B22" s="6" t="s">
        <v>299</v>
      </c>
      <c r="C22" s="107"/>
      <c r="D22" s="255"/>
      <c r="E22" s="255"/>
      <c r="F22" s="305">
        <f t="shared" si="2"/>
        <v>0</v>
      </c>
    </row>
    <row r="23" spans="1:6" s="216" customFormat="1" ht="12" customHeight="1" x14ac:dyDescent="0.2">
      <c r="A23" s="209" t="s">
        <v>71</v>
      </c>
      <c r="B23" s="6" t="s">
        <v>300</v>
      </c>
      <c r="C23" s="107"/>
      <c r="D23" s="255"/>
      <c r="E23" s="255"/>
      <c r="F23" s="305">
        <f t="shared" si="2"/>
        <v>0</v>
      </c>
    </row>
    <row r="24" spans="1:6" s="216" customFormat="1" ht="12" customHeight="1" thickBot="1" x14ac:dyDescent="0.25">
      <c r="A24" s="209" t="s">
        <v>72</v>
      </c>
      <c r="B24" s="6" t="s">
        <v>404</v>
      </c>
      <c r="C24" s="107"/>
      <c r="D24" s="255"/>
      <c r="E24" s="255"/>
      <c r="F24" s="305">
        <f t="shared" si="2"/>
        <v>0</v>
      </c>
    </row>
    <row r="25" spans="1:6" s="216" customFormat="1" ht="12" customHeight="1" thickBot="1" x14ac:dyDescent="0.25">
      <c r="A25" s="76" t="s">
        <v>9</v>
      </c>
      <c r="B25" s="57" t="s">
        <v>99</v>
      </c>
      <c r="C25" s="285"/>
      <c r="D25" s="287"/>
      <c r="E25" s="287"/>
      <c r="F25" s="144">
        <f t="shared" si="2"/>
        <v>0</v>
      </c>
    </row>
    <row r="26" spans="1:6" s="216" customFormat="1" ht="12" customHeight="1" thickBot="1" x14ac:dyDescent="0.25">
      <c r="A26" s="76" t="s">
        <v>10</v>
      </c>
      <c r="B26" s="57" t="s">
        <v>301</v>
      </c>
      <c r="C26" s="110">
        <f>+C27+C28</f>
        <v>0</v>
      </c>
      <c r="D26" s="257"/>
      <c r="E26" s="257">
        <f>+E27+E28</f>
        <v>0</v>
      </c>
      <c r="F26" s="144">
        <f>+F27+F28+F29</f>
        <v>0</v>
      </c>
    </row>
    <row r="27" spans="1:6" s="216" customFormat="1" ht="12" customHeight="1" x14ac:dyDescent="0.2">
      <c r="A27" s="210" t="s">
        <v>161</v>
      </c>
      <c r="B27" s="211" t="s">
        <v>299</v>
      </c>
      <c r="C27" s="262"/>
      <c r="D27" s="59"/>
      <c r="E27" s="59"/>
      <c r="F27" s="307">
        <f>C27+E27</f>
        <v>0</v>
      </c>
    </row>
    <row r="28" spans="1:6" s="216" customFormat="1" ht="12" customHeight="1" x14ac:dyDescent="0.2">
      <c r="A28" s="210" t="s">
        <v>162</v>
      </c>
      <c r="B28" s="212" t="s">
        <v>302</v>
      </c>
      <c r="C28" s="111"/>
      <c r="D28" s="258"/>
      <c r="E28" s="258"/>
      <c r="F28" s="305">
        <f>C28+E28</f>
        <v>0</v>
      </c>
    </row>
    <row r="29" spans="1:6" s="216" customFormat="1" ht="12" customHeight="1" thickBot="1" x14ac:dyDescent="0.25">
      <c r="A29" s="209" t="s">
        <v>163</v>
      </c>
      <c r="B29" s="62" t="s">
        <v>405</v>
      </c>
      <c r="C29" s="48"/>
      <c r="D29" s="314"/>
      <c r="E29" s="314"/>
      <c r="F29" s="311">
        <f>C29+E29</f>
        <v>0</v>
      </c>
    </row>
    <row r="30" spans="1:6" s="216" customFormat="1" ht="12" customHeight="1" thickBot="1" x14ac:dyDescent="0.25">
      <c r="A30" s="76" t="s">
        <v>11</v>
      </c>
      <c r="B30" s="57" t="s">
        <v>303</v>
      </c>
      <c r="C30" s="110">
        <f>+C31+C32+C33</f>
        <v>0</v>
      </c>
      <c r="D30" s="257"/>
      <c r="E30" s="257">
        <f>+E31+E32+E33</f>
        <v>0</v>
      </c>
      <c r="F30" s="315">
        <f>C30+E30</f>
        <v>0</v>
      </c>
    </row>
    <row r="31" spans="1:6" s="216" customFormat="1" ht="12" customHeight="1" x14ac:dyDescent="0.2">
      <c r="A31" s="210" t="s">
        <v>56</v>
      </c>
      <c r="B31" s="211" t="s">
        <v>184</v>
      </c>
      <c r="C31" s="262"/>
      <c r="D31" s="59"/>
      <c r="E31" s="59"/>
      <c r="F31" s="316">
        <f>+F32+F33+F34</f>
        <v>0</v>
      </c>
    </row>
    <row r="32" spans="1:6" s="216" customFormat="1" ht="12" customHeight="1" x14ac:dyDescent="0.2">
      <c r="A32" s="210" t="s">
        <v>57</v>
      </c>
      <c r="B32" s="212" t="s">
        <v>185</v>
      </c>
      <c r="C32" s="111"/>
      <c r="D32" s="258"/>
      <c r="E32" s="258"/>
      <c r="F32" s="307">
        <f>C32+E32</f>
        <v>0</v>
      </c>
    </row>
    <row r="33" spans="1:6" s="216" customFormat="1" ht="12" customHeight="1" thickBot="1" x14ac:dyDescent="0.25">
      <c r="A33" s="209" t="s">
        <v>58</v>
      </c>
      <c r="B33" s="62" t="s">
        <v>186</v>
      </c>
      <c r="C33" s="48"/>
      <c r="D33" s="289"/>
      <c r="E33" s="289"/>
      <c r="F33" s="302">
        <f>C33+E33</f>
        <v>0</v>
      </c>
    </row>
    <row r="34" spans="1:6" s="148" customFormat="1" ht="12" customHeight="1" thickBot="1" x14ac:dyDescent="0.25">
      <c r="A34" s="76" t="s">
        <v>12</v>
      </c>
      <c r="B34" s="57" t="s">
        <v>272</v>
      </c>
      <c r="C34" s="285"/>
      <c r="D34" s="287"/>
      <c r="E34" s="287"/>
      <c r="F34" s="317">
        <f>C34+E34</f>
        <v>0</v>
      </c>
    </row>
    <row r="35" spans="1:6" s="148" customFormat="1" ht="12" customHeight="1" thickBot="1" x14ac:dyDescent="0.25">
      <c r="A35" s="76" t="s">
        <v>13</v>
      </c>
      <c r="B35" s="57" t="s">
        <v>304</v>
      </c>
      <c r="C35" s="285"/>
      <c r="D35" s="287"/>
      <c r="E35" s="287"/>
      <c r="F35" s="144">
        <f>C35+E35</f>
        <v>0</v>
      </c>
    </row>
    <row r="36" spans="1:6" s="148" customFormat="1" ht="12" customHeight="1" thickBot="1" x14ac:dyDescent="0.25">
      <c r="A36" s="74" t="s">
        <v>14</v>
      </c>
      <c r="B36" s="57" t="s">
        <v>406</v>
      </c>
      <c r="C36" s="110">
        <f>+C8+C20+C25+C26+C30+C34+C35</f>
        <v>371</v>
      </c>
      <c r="D36" s="110">
        <f t="shared" ref="D36:F36" si="3">+D8+D20+D25+D26+D30+D34+D35</f>
        <v>371</v>
      </c>
      <c r="E36" s="110">
        <f t="shared" si="3"/>
        <v>0</v>
      </c>
      <c r="F36" s="110">
        <f t="shared" si="3"/>
        <v>371</v>
      </c>
    </row>
    <row r="37" spans="1:6" s="148" customFormat="1" ht="12" customHeight="1" thickBot="1" x14ac:dyDescent="0.25">
      <c r="A37" s="87" t="s">
        <v>15</v>
      </c>
      <c r="B37" s="57" t="s">
        <v>306</v>
      </c>
      <c r="C37" s="110">
        <f>+C38+C39+C40</f>
        <v>15583</v>
      </c>
      <c r="D37" s="110">
        <f t="shared" ref="D37:F37" si="4">+D38+D39+D40</f>
        <v>15583</v>
      </c>
      <c r="E37" s="110">
        <f t="shared" si="4"/>
        <v>1202</v>
      </c>
      <c r="F37" s="110">
        <f t="shared" si="4"/>
        <v>16785</v>
      </c>
    </row>
    <row r="38" spans="1:6" s="148" customFormat="1" ht="12" customHeight="1" x14ac:dyDescent="0.2">
      <c r="A38" s="210" t="s">
        <v>307</v>
      </c>
      <c r="B38" s="211" t="s">
        <v>134</v>
      </c>
      <c r="C38" s="262">
        <v>34</v>
      </c>
      <c r="D38" s="59">
        <v>34</v>
      </c>
      <c r="E38" s="59">
        <v>13</v>
      </c>
      <c r="F38" s="361">
        <f>D38+E38</f>
        <v>47</v>
      </c>
    </row>
    <row r="39" spans="1:6" s="148" customFormat="1" ht="12" customHeight="1" x14ac:dyDescent="0.2">
      <c r="A39" s="210" t="s">
        <v>308</v>
      </c>
      <c r="B39" s="212" t="s">
        <v>2</v>
      </c>
      <c r="C39" s="111"/>
      <c r="D39" s="258"/>
      <c r="E39" s="258"/>
      <c r="F39" s="307"/>
    </row>
    <row r="40" spans="1:6" s="216" customFormat="1" ht="12" customHeight="1" thickBot="1" x14ac:dyDescent="0.25">
      <c r="A40" s="209" t="s">
        <v>309</v>
      </c>
      <c r="B40" s="62" t="s">
        <v>310</v>
      </c>
      <c r="C40" s="48">
        <v>15549</v>
      </c>
      <c r="D40" s="289">
        <v>15549</v>
      </c>
      <c r="E40" s="289">
        <v>1189</v>
      </c>
      <c r="F40" s="302">
        <f>D40+E40</f>
        <v>16738</v>
      </c>
    </row>
    <row r="41" spans="1:6" s="216" customFormat="1" ht="15" customHeight="1" thickBot="1" x14ac:dyDescent="0.25">
      <c r="A41" s="87" t="s">
        <v>16</v>
      </c>
      <c r="B41" s="88" t="s">
        <v>311</v>
      </c>
      <c r="C41" s="286">
        <f>+C36+C37</f>
        <v>15954</v>
      </c>
      <c r="D41" s="286">
        <f t="shared" ref="D41:F41" si="5">+D36+D37</f>
        <v>15954</v>
      </c>
      <c r="E41" s="286">
        <f t="shared" si="5"/>
        <v>1202</v>
      </c>
      <c r="F41" s="286">
        <f t="shared" si="5"/>
        <v>17156</v>
      </c>
    </row>
    <row r="42" spans="1:6" s="216" customFormat="1" ht="15" customHeight="1" x14ac:dyDescent="0.2">
      <c r="A42" s="89"/>
      <c r="B42" s="90"/>
      <c r="C42" s="145"/>
      <c r="D42" s="145"/>
      <c r="F42" s="313"/>
    </row>
    <row r="43" spans="1:6" ht="13.5" thickBot="1" x14ac:dyDescent="0.25">
      <c r="A43" s="91"/>
      <c r="B43" s="92"/>
      <c r="C43" s="146"/>
      <c r="D43" s="146"/>
    </row>
    <row r="44" spans="1:6" s="215" customFormat="1" ht="16.5" customHeight="1" thickBot="1" x14ac:dyDescent="0.25">
      <c r="A44" s="438" t="s">
        <v>40</v>
      </c>
      <c r="B44" s="439"/>
      <c r="C44" s="439"/>
      <c r="D44" s="439"/>
      <c r="E44" s="439"/>
      <c r="F44" s="440"/>
    </row>
    <row r="45" spans="1:6" s="217" customFormat="1" ht="12" customHeight="1" thickBot="1" x14ac:dyDescent="0.25">
      <c r="A45" s="76" t="s">
        <v>7</v>
      </c>
      <c r="B45" s="57" t="s">
        <v>312</v>
      </c>
      <c r="C45" s="110">
        <f>SUM(C46:C50)</f>
        <v>15573</v>
      </c>
      <c r="D45" s="110">
        <f t="shared" ref="D45:F45" si="6">SUM(D46:D50)</f>
        <v>15573</v>
      </c>
      <c r="E45" s="110">
        <f t="shared" si="6"/>
        <v>845</v>
      </c>
      <c r="F45" s="110">
        <f t="shared" si="6"/>
        <v>16418</v>
      </c>
    </row>
    <row r="46" spans="1:6" ht="12" customHeight="1" x14ac:dyDescent="0.2">
      <c r="A46" s="209" t="s">
        <v>63</v>
      </c>
      <c r="B46" s="7" t="s">
        <v>36</v>
      </c>
      <c r="C46" s="262">
        <v>6148</v>
      </c>
      <c r="D46" s="59">
        <v>6148</v>
      </c>
      <c r="E46" s="59">
        <v>0</v>
      </c>
      <c r="F46" s="307">
        <f>D46+E46</f>
        <v>6148</v>
      </c>
    </row>
    <row r="47" spans="1:6" ht="12" customHeight="1" x14ac:dyDescent="0.2">
      <c r="A47" s="209" t="s">
        <v>64</v>
      </c>
      <c r="B47" s="6" t="s">
        <v>108</v>
      </c>
      <c r="C47" s="47">
        <v>1359</v>
      </c>
      <c r="D47" s="60">
        <v>1359</v>
      </c>
      <c r="E47" s="60">
        <v>0</v>
      </c>
      <c r="F47" s="307">
        <f t="shared" ref="F47:F49" si="7">D47+E47</f>
        <v>1359</v>
      </c>
    </row>
    <row r="48" spans="1:6" ht="12" customHeight="1" x14ac:dyDescent="0.2">
      <c r="A48" s="209" t="s">
        <v>65</v>
      </c>
      <c r="B48" s="6" t="s">
        <v>82</v>
      </c>
      <c r="C48" s="47">
        <v>8066</v>
      </c>
      <c r="D48" s="60">
        <v>8066</v>
      </c>
      <c r="E48" s="60">
        <v>845</v>
      </c>
      <c r="F48" s="307">
        <f t="shared" si="7"/>
        <v>8911</v>
      </c>
    </row>
    <row r="49" spans="1:6" ht="12" customHeight="1" x14ac:dyDescent="0.2">
      <c r="A49" s="209" t="s">
        <v>66</v>
      </c>
      <c r="B49" s="6" t="s">
        <v>109</v>
      </c>
      <c r="C49" s="47"/>
      <c r="D49" s="60"/>
      <c r="E49" s="60"/>
      <c r="F49" s="307">
        <f t="shared" si="7"/>
        <v>0</v>
      </c>
    </row>
    <row r="50" spans="1:6" ht="12" customHeight="1" thickBot="1" x14ac:dyDescent="0.25">
      <c r="A50" s="209" t="s">
        <v>83</v>
      </c>
      <c r="B50" s="6" t="s">
        <v>110</v>
      </c>
      <c r="C50" s="47"/>
      <c r="D50" s="60"/>
      <c r="E50" s="60"/>
      <c r="F50" s="303">
        <f>C50+E50</f>
        <v>0</v>
      </c>
    </row>
    <row r="51" spans="1:6" ht="12" customHeight="1" thickBot="1" x14ac:dyDescent="0.25">
      <c r="A51" s="76" t="s">
        <v>8</v>
      </c>
      <c r="B51" s="57" t="s">
        <v>313</v>
      </c>
      <c r="C51" s="110">
        <f>SUM(C52:C54)</f>
        <v>381</v>
      </c>
      <c r="D51" s="110">
        <f t="shared" ref="D51:F51" si="8">SUM(D52:D54)</f>
        <v>381</v>
      </c>
      <c r="E51" s="110">
        <f t="shared" si="8"/>
        <v>357</v>
      </c>
      <c r="F51" s="110">
        <f t="shared" si="8"/>
        <v>738</v>
      </c>
    </row>
    <row r="52" spans="1:6" s="217" customFormat="1" ht="12" customHeight="1" x14ac:dyDescent="0.2">
      <c r="A52" s="209" t="s">
        <v>69</v>
      </c>
      <c r="B52" s="7" t="s">
        <v>127</v>
      </c>
      <c r="C52" s="262">
        <v>381</v>
      </c>
      <c r="D52" s="59">
        <v>381</v>
      </c>
      <c r="E52" s="59">
        <v>357</v>
      </c>
      <c r="F52" s="307">
        <f>D52+E52</f>
        <v>738</v>
      </c>
    </row>
    <row r="53" spans="1:6" ht="12" customHeight="1" x14ac:dyDescent="0.2">
      <c r="A53" s="209" t="s">
        <v>70</v>
      </c>
      <c r="B53" s="6" t="s">
        <v>112</v>
      </c>
      <c r="C53" s="47"/>
      <c r="D53" s="60"/>
      <c r="E53" s="60"/>
      <c r="F53" s="303">
        <f>C53+E53</f>
        <v>0</v>
      </c>
    </row>
    <row r="54" spans="1:6" ht="12" customHeight="1" x14ac:dyDescent="0.2">
      <c r="A54" s="209" t="s">
        <v>71</v>
      </c>
      <c r="B54" s="6" t="s">
        <v>41</v>
      </c>
      <c r="C54" s="47"/>
      <c r="D54" s="60"/>
      <c r="E54" s="60"/>
      <c r="F54" s="303">
        <f>C54+E54</f>
        <v>0</v>
      </c>
    </row>
    <row r="55" spans="1:6" ht="12" customHeight="1" thickBot="1" x14ac:dyDescent="0.25">
      <c r="A55" s="209" t="s">
        <v>72</v>
      </c>
      <c r="B55" s="6" t="s">
        <v>403</v>
      </c>
      <c r="C55" s="47"/>
      <c r="D55" s="60"/>
      <c r="E55" s="60"/>
      <c r="F55" s="303">
        <f>C55+E55</f>
        <v>0</v>
      </c>
    </row>
    <row r="56" spans="1:6" ht="15" customHeight="1" thickBot="1" x14ac:dyDescent="0.25">
      <c r="A56" s="76" t="s">
        <v>9</v>
      </c>
      <c r="B56" s="57" t="s">
        <v>4</v>
      </c>
      <c r="C56" s="285"/>
      <c r="D56" s="287"/>
      <c r="E56" s="287"/>
      <c r="F56" s="144">
        <f>C56+E56</f>
        <v>0</v>
      </c>
    </row>
    <row r="57" spans="1:6" ht="13.5" thickBot="1" x14ac:dyDescent="0.25">
      <c r="A57" s="76" t="s">
        <v>10</v>
      </c>
      <c r="B57" s="93" t="s">
        <v>407</v>
      </c>
      <c r="C57" s="286">
        <f>+C45+C51+C56</f>
        <v>15954</v>
      </c>
      <c r="D57" s="286">
        <f t="shared" ref="D57:F57" si="9">+D45+D51+D56</f>
        <v>15954</v>
      </c>
      <c r="E57" s="286">
        <f t="shared" si="9"/>
        <v>1202</v>
      </c>
      <c r="F57" s="286">
        <f t="shared" si="9"/>
        <v>17156</v>
      </c>
    </row>
    <row r="58" spans="1:6" ht="15" customHeight="1" thickBot="1" x14ac:dyDescent="0.25">
      <c r="C58" s="147"/>
      <c r="D58" s="147"/>
      <c r="F58" s="147"/>
    </row>
    <row r="59" spans="1:6" ht="14.25" customHeight="1" thickBot="1" x14ac:dyDescent="0.25">
      <c r="A59" s="96" t="s">
        <v>398</v>
      </c>
      <c r="B59" s="97"/>
      <c r="C59" s="282">
        <v>2</v>
      </c>
      <c r="D59" s="282">
        <v>2</v>
      </c>
      <c r="E59" s="282"/>
      <c r="F59" s="295">
        <f>C59+E59</f>
        <v>2</v>
      </c>
    </row>
    <row r="60" spans="1:6" ht="13.5" thickBot="1" x14ac:dyDescent="0.25">
      <c r="A60" s="96" t="s">
        <v>123</v>
      </c>
      <c r="B60" s="97"/>
      <c r="C60" s="282"/>
      <c r="D60" s="282">
        <v>0</v>
      </c>
      <c r="E60" s="282"/>
      <c r="F60" s="295">
        <f>C60+E60</f>
        <v>0</v>
      </c>
    </row>
  </sheetData>
  <sheetProtection formatCells="0"/>
  <mergeCells count="4">
    <mergeCell ref="B2:E2"/>
    <mergeCell ref="B3:E3"/>
    <mergeCell ref="A7:F7"/>
    <mergeCell ref="A44:F44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2" orientation="portrait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V34" sqref="V34"/>
    </sheetView>
  </sheetViews>
  <sheetFormatPr defaultRowHeight="12.75" x14ac:dyDescent="0.2"/>
  <sheetData/>
  <phoneticPr fontId="27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92D050"/>
    <pageSetUpPr fitToPage="1"/>
  </sheetPr>
  <dimension ref="A1:J161"/>
  <sheetViews>
    <sheetView topLeftCell="A112" zoomScale="130" zoomScaleNormal="130" zoomScaleSheetLayoutView="100" workbookViewId="0">
      <selection activeCell="F160" sqref="F160"/>
    </sheetView>
  </sheetViews>
  <sheetFormatPr defaultRowHeight="15.75" x14ac:dyDescent="0.25"/>
  <cols>
    <col min="1" max="1" width="9.5" style="150" customWidth="1"/>
    <col min="2" max="2" width="59.6640625" style="150" customWidth="1"/>
    <col min="3" max="3" width="14.83203125" style="151" customWidth="1"/>
    <col min="4" max="4" width="13.83203125" style="151" customWidth="1"/>
    <col min="5" max="5" width="14.1640625" style="173" customWidth="1"/>
    <col min="6" max="6" width="17.33203125" style="173" customWidth="1"/>
    <col min="7" max="16384" width="9.33203125" style="173"/>
  </cols>
  <sheetData>
    <row r="1" spans="1:6" ht="15.95" customHeight="1" x14ac:dyDescent="0.25">
      <c r="A1" s="417" t="s">
        <v>5</v>
      </c>
      <c r="B1" s="417"/>
      <c r="C1" s="417"/>
      <c r="D1" s="417"/>
      <c r="E1" s="417"/>
      <c r="F1" s="417"/>
    </row>
    <row r="2" spans="1:6" ht="15.95" customHeight="1" thickBot="1" x14ac:dyDescent="0.3">
      <c r="A2" s="418" t="s">
        <v>86</v>
      </c>
      <c r="B2" s="418"/>
      <c r="C2" s="105"/>
      <c r="D2" s="239"/>
      <c r="F2" s="239" t="s">
        <v>514</v>
      </c>
    </row>
    <row r="3" spans="1:6" x14ac:dyDescent="0.25">
      <c r="A3" s="420" t="s">
        <v>51</v>
      </c>
      <c r="B3" s="422" t="s">
        <v>6</v>
      </c>
      <c r="C3" s="424" t="str">
        <f>+CONCATENATE(LEFT(ÖSSZEFÜGGÉSEK!A6,4),". évi")</f>
        <v>2017. évi</v>
      </c>
      <c r="D3" s="424"/>
      <c r="E3" s="425"/>
      <c r="F3" s="426"/>
    </row>
    <row r="4" spans="1:6" ht="40.5" thickBot="1" x14ac:dyDescent="0.3">
      <c r="A4" s="421"/>
      <c r="B4" s="423"/>
      <c r="C4" s="240" t="s">
        <v>477</v>
      </c>
      <c r="D4" s="240" t="s">
        <v>516</v>
      </c>
      <c r="E4" s="240" t="s">
        <v>533</v>
      </c>
      <c r="F4" s="241" t="str">
        <f>+CONCATENATE(LEFT(ÖSSZEFÜGGÉSEK!A6,4),"……….",CHAR(10),"Módosítás utáni")</f>
        <v>2017……….
Módosítás utáni</v>
      </c>
    </row>
    <row r="5" spans="1:6" s="174" customFormat="1" ht="12" customHeight="1" thickBot="1" x14ac:dyDescent="0.25">
      <c r="A5" s="170" t="s">
        <v>377</v>
      </c>
      <c r="B5" s="171" t="s">
        <v>378</v>
      </c>
      <c r="C5" s="171" t="s">
        <v>379</v>
      </c>
      <c r="D5" s="171"/>
      <c r="E5" s="171" t="s">
        <v>381</v>
      </c>
      <c r="F5" s="319" t="s">
        <v>472</v>
      </c>
    </row>
    <row r="6" spans="1:6" s="175" customFormat="1" ht="12" customHeight="1" thickBot="1" x14ac:dyDescent="0.25">
      <c r="A6" s="18" t="s">
        <v>7</v>
      </c>
      <c r="B6" s="19" t="s">
        <v>146</v>
      </c>
      <c r="C6" s="162">
        <f>+C7+C8+C9+C10+C11+C12</f>
        <v>366720</v>
      </c>
      <c r="D6" s="162">
        <f t="shared" ref="D6:F6" si="0">+D7+D8+D9+D10+D11+D12</f>
        <v>371995</v>
      </c>
      <c r="E6" s="162">
        <f t="shared" si="0"/>
        <v>18359</v>
      </c>
      <c r="F6" s="322">
        <f t="shared" si="0"/>
        <v>390354</v>
      </c>
    </row>
    <row r="7" spans="1:6" s="175" customFormat="1" ht="12" customHeight="1" x14ac:dyDescent="0.2">
      <c r="A7" s="13" t="s">
        <v>63</v>
      </c>
      <c r="B7" s="176" t="s">
        <v>147</v>
      </c>
      <c r="C7" s="164">
        <v>117477</v>
      </c>
      <c r="D7" s="245">
        <v>117477</v>
      </c>
      <c r="E7" s="245"/>
      <c r="F7" s="393">
        <f>D7+E7</f>
        <v>117477</v>
      </c>
    </row>
    <row r="8" spans="1:6" s="175" customFormat="1" ht="12" customHeight="1" x14ac:dyDescent="0.2">
      <c r="A8" s="12" t="s">
        <v>64</v>
      </c>
      <c r="B8" s="177" t="s">
        <v>148</v>
      </c>
      <c r="C8" s="163">
        <v>136511</v>
      </c>
      <c r="D8" s="246">
        <v>136511</v>
      </c>
      <c r="E8" s="246">
        <v>3504</v>
      </c>
      <c r="F8" s="393">
        <f>D8+E8</f>
        <v>140015</v>
      </c>
    </row>
    <row r="9" spans="1:6" s="175" customFormat="1" ht="12" customHeight="1" x14ac:dyDescent="0.2">
      <c r="A9" s="12" t="s">
        <v>65</v>
      </c>
      <c r="B9" s="177" t="s">
        <v>149</v>
      </c>
      <c r="C9" s="163">
        <v>105316</v>
      </c>
      <c r="D9" s="246">
        <v>108885</v>
      </c>
      <c r="E9" s="246">
        <v>2243</v>
      </c>
      <c r="F9" s="393">
        <f t="shared" ref="F9:F12" si="1">D9+E9</f>
        <v>111128</v>
      </c>
    </row>
    <row r="10" spans="1:6" s="175" customFormat="1" ht="12" customHeight="1" x14ac:dyDescent="0.2">
      <c r="A10" s="12" t="s">
        <v>66</v>
      </c>
      <c r="B10" s="177" t="s">
        <v>150</v>
      </c>
      <c r="C10" s="163">
        <v>7416</v>
      </c>
      <c r="D10" s="246">
        <v>7416</v>
      </c>
      <c r="E10" s="246"/>
      <c r="F10" s="393">
        <f t="shared" si="1"/>
        <v>7416</v>
      </c>
    </row>
    <row r="11" spans="1:6" s="175" customFormat="1" ht="12" customHeight="1" thickBot="1" x14ac:dyDescent="0.25">
      <c r="A11" s="12" t="s">
        <v>83</v>
      </c>
      <c r="B11" s="101" t="s">
        <v>322</v>
      </c>
      <c r="C11" s="163"/>
      <c r="D11" s="246">
        <v>1706</v>
      </c>
      <c r="E11" s="246">
        <v>12060</v>
      </c>
      <c r="F11" s="393">
        <f t="shared" si="1"/>
        <v>13766</v>
      </c>
    </row>
    <row r="12" spans="1:6" s="175" customFormat="1" ht="12" customHeight="1" thickBot="1" x14ac:dyDescent="0.25">
      <c r="A12" s="14" t="s">
        <v>67</v>
      </c>
      <c r="B12" s="102" t="s">
        <v>323</v>
      </c>
      <c r="C12" s="162"/>
      <c r="D12" s="384"/>
      <c r="E12" s="246">
        <v>552</v>
      </c>
      <c r="F12" s="393">
        <f t="shared" si="1"/>
        <v>552</v>
      </c>
    </row>
    <row r="13" spans="1:6" s="175" customFormat="1" ht="12" customHeight="1" thickBot="1" x14ac:dyDescent="0.25">
      <c r="A13" s="18" t="s">
        <v>8</v>
      </c>
      <c r="B13" s="100" t="s">
        <v>151</v>
      </c>
      <c r="C13" s="162">
        <f>+C14+C15+C16+C17+C18</f>
        <v>106382</v>
      </c>
      <c r="D13" s="162">
        <f t="shared" ref="D13:F13" si="2">+D14+D15+D16+D17+D18</f>
        <v>119026</v>
      </c>
      <c r="E13" s="162">
        <f t="shared" si="2"/>
        <v>-1587</v>
      </c>
      <c r="F13" s="322">
        <f t="shared" si="2"/>
        <v>117439</v>
      </c>
    </row>
    <row r="14" spans="1:6" s="175" customFormat="1" ht="12" customHeight="1" x14ac:dyDescent="0.2">
      <c r="A14" s="13" t="s">
        <v>69</v>
      </c>
      <c r="B14" s="176" t="s">
        <v>152</v>
      </c>
      <c r="C14" s="164"/>
      <c r="D14" s="245"/>
      <c r="E14" s="245"/>
      <c r="F14" s="393">
        <f>D14+E14</f>
        <v>0</v>
      </c>
    </row>
    <row r="15" spans="1:6" s="175" customFormat="1" ht="12" customHeight="1" x14ac:dyDescent="0.2">
      <c r="A15" s="12" t="s">
        <v>70</v>
      </c>
      <c r="B15" s="177" t="s">
        <v>153</v>
      </c>
      <c r="C15" s="163"/>
      <c r="D15" s="246"/>
      <c r="E15" s="246"/>
      <c r="F15" s="393">
        <f>D15+E15</f>
        <v>0</v>
      </c>
    </row>
    <row r="16" spans="1:6" s="175" customFormat="1" ht="12" customHeight="1" x14ac:dyDescent="0.2">
      <c r="A16" s="12" t="s">
        <v>71</v>
      </c>
      <c r="B16" s="177" t="s">
        <v>315</v>
      </c>
      <c r="C16" s="163"/>
      <c r="D16" s="246"/>
      <c r="E16" s="246"/>
      <c r="F16" s="393">
        <f t="shared" ref="F16:F19" si="3">D16+E16</f>
        <v>0</v>
      </c>
    </row>
    <row r="17" spans="1:6" s="175" customFormat="1" ht="12" customHeight="1" x14ac:dyDescent="0.2">
      <c r="A17" s="12" t="s">
        <v>72</v>
      </c>
      <c r="B17" s="177" t="s">
        <v>316</v>
      </c>
      <c r="C17" s="163"/>
      <c r="D17" s="246"/>
      <c r="E17" s="246"/>
      <c r="F17" s="393">
        <f t="shared" si="3"/>
        <v>0</v>
      </c>
    </row>
    <row r="18" spans="1:6" s="175" customFormat="1" ht="12" customHeight="1" x14ac:dyDescent="0.2">
      <c r="A18" s="12" t="s">
        <v>73</v>
      </c>
      <c r="B18" s="177" t="s">
        <v>154</v>
      </c>
      <c r="C18" s="336">
        <v>106382</v>
      </c>
      <c r="D18" s="370">
        <v>119026</v>
      </c>
      <c r="E18" s="246">
        <v>-1587</v>
      </c>
      <c r="F18" s="393">
        <f t="shared" si="3"/>
        <v>117439</v>
      </c>
    </row>
    <row r="19" spans="1:6" s="175" customFormat="1" ht="12" customHeight="1" thickBot="1" x14ac:dyDescent="0.25">
      <c r="A19" s="14" t="s">
        <v>79</v>
      </c>
      <c r="B19" s="102" t="s">
        <v>155</v>
      </c>
      <c r="C19" s="165"/>
      <c r="D19" s="247"/>
      <c r="E19" s="247"/>
      <c r="F19" s="393">
        <f t="shared" si="3"/>
        <v>0</v>
      </c>
    </row>
    <row r="20" spans="1:6" s="175" customFormat="1" ht="12" customHeight="1" thickBot="1" x14ac:dyDescent="0.25">
      <c r="A20" s="18" t="s">
        <v>9</v>
      </c>
      <c r="B20" s="19" t="s">
        <v>156</v>
      </c>
      <c r="C20" s="162">
        <f>+C21+C22+C23+C24+C25</f>
        <v>18000</v>
      </c>
      <c r="D20" s="162">
        <f t="shared" ref="D20:F20" si="4">+D21+D22+D23+D24+D25</f>
        <v>23500</v>
      </c>
      <c r="E20" s="162">
        <f t="shared" si="4"/>
        <v>1018100</v>
      </c>
      <c r="F20" s="322">
        <f t="shared" si="4"/>
        <v>1041600</v>
      </c>
    </row>
    <row r="21" spans="1:6" s="175" customFormat="1" ht="12" customHeight="1" x14ac:dyDescent="0.2">
      <c r="A21" s="13" t="s">
        <v>52</v>
      </c>
      <c r="B21" s="176" t="s">
        <v>157</v>
      </c>
      <c r="C21" s="164"/>
      <c r="D21" s="245"/>
      <c r="E21" s="245"/>
      <c r="F21" s="393">
        <f>D21+E21</f>
        <v>0</v>
      </c>
    </row>
    <row r="22" spans="1:6" s="175" customFormat="1" ht="12" customHeight="1" x14ac:dyDescent="0.2">
      <c r="A22" s="12" t="s">
        <v>53</v>
      </c>
      <c r="B22" s="177" t="s">
        <v>158</v>
      </c>
      <c r="C22" s="163"/>
      <c r="D22" s="246"/>
      <c r="E22" s="246"/>
      <c r="F22" s="393">
        <f>D22+E22</f>
        <v>0</v>
      </c>
    </row>
    <row r="23" spans="1:6" s="175" customFormat="1" ht="12" customHeight="1" x14ac:dyDescent="0.2">
      <c r="A23" s="12" t="s">
        <v>54</v>
      </c>
      <c r="B23" s="177" t="s">
        <v>317</v>
      </c>
      <c r="C23" s="163"/>
      <c r="D23" s="246"/>
      <c r="E23" s="246"/>
      <c r="F23" s="393">
        <f t="shared" ref="F23:F26" si="5">D23+E23</f>
        <v>0</v>
      </c>
    </row>
    <row r="24" spans="1:6" s="175" customFormat="1" ht="12" customHeight="1" x14ac:dyDescent="0.2">
      <c r="A24" s="12" t="s">
        <v>55</v>
      </c>
      <c r="B24" s="177" t="s">
        <v>318</v>
      </c>
      <c r="C24" s="163"/>
      <c r="D24" s="246"/>
      <c r="E24" s="246"/>
      <c r="F24" s="393">
        <f t="shared" si="5"/>
        <v>0</v>
      </c>
    </row>
    <row r="25" spans="1:6" s="175" customFormat="1" ht="12" customHeight="1" x14ac:dyDescent="0.2">
      <c r="A25" s="12" t="s">
        <v>96</v>
      </c>
      <c r="B25" s="177" t="s">
        <v>159</v>
      </c>
      <c r="C25" s="163">
        <v>18000</v>
      </c>
      <c r="D25" s="246">
        <v>23500</v>
      </c>
      <c r="E25" s="246">
        <v>1018100</v>
      </c>
      <c r="F25" s="393">
        <f t="shared" si="5"/>
        <v>1041600</v>
      </c>
    </row>
    <row r="26" spans="1:6" s="175" customFormat="1" ht="12" customHeight="1" thickBot="1" x14ac:dyDescent="0.25">
      <c r="A26" s="14" t="s">
        <v>97</v>
      </c>
      <c r="B26" s="178" t="s">
        <v>160</v>
      </c>
      <c r="C26" s="165"/>
      <c r="D26" s="247"/>
      <c r="E26" s="247">
        <v>1018100</v>
      </c>
      <c r="F26" s="393">
        <f t="shared" si="5"/>
        <v>1018100</v>
      </c>
    </row>
    <row r="27" spans="1:6" s="175" customFormat="1" ht="12" customHeight="1" thickBot="1" x14ac:dyDescent="0.25">
      <c r="A27" s="18" t="s">
        <v>98</v>
      </c>
      <c r="B27" s="19" t="s">
        <v>464</v>
      </c>
      <c r="C27" s="168">
        <f>SUM(C28:C34)</f>
        <v>279210</v>
      </c>
      <c r="D27" s="168">
        <f t="shared" ref="D27:F27" si="6">SUM(D28:D34)</f>
        <v>279210</v>
      </c>
      <c r="E27" s="168">
        <f t="shared" si="6"/>
        <v>-39348</v>
      </c>
      <c r="F27" s="324">
        <f t="shared" si="6"/>
        <v>239862</v>
      </c>
    </row>
    <row r="28" spans="1:6" s="175" customFormat="1" ht="12" customHeight="1" x14ac:dyDescent="0.2">
      <c r="A28" s="13" t="s">
        <v>161</v>
      </c>
      <c r="B28" s="176" t="s">
        <v>457</v>
      </c>
      <c r="C28" s="164">
        <v>32000</v>
      </c>
      <c r="D28" s="245">
        <v>32000</v>
      </c>
      <c r="E28" s="332"/>
      <c r="F28" s="393">
        <f>D28+E28</f>
        <v>32000</v>
      </c>
    </row>
    <row r="29" spans="1:6" s="175" customFormat="1" ht="12" customHeight="1" x14ac:dyDescent="0.2">
      <c r="A29" s="12" t="s">
        <v>162</v>
      </c>
      <c r="B29" s="177" t="s">
        <v>458</v>
      </c>
      <c r="C29" s="163"/>
      <c r="D29" s="246"/>
      <c r="E29" s="246"/>
      <c r="F29" s="393">
        <f>D29+E29</f>
        <v>0</v>
      </c>
    </row>
    <row r="30" spans="1:6" s="175" customFormat="1" ht="12" customHeight="1" x14ac:dyDescent="0.2">
      <c r="A30" s="12" t="s">
        <v>163</v>
      </c>
      <c r="B30" s="177" t="s">
        <v>459</v>
      </c>
      <c r="C30" s="163">
        <v>230000</v>
      </c>
      <c r="D30" s="246">
        <v>230000</v>
      </c>
      <c r="E30" s="246">
        <v>-39348</v>
      </c>
      <c r="F30" s="393">
        <f t="shared" ref="F30:F34" si="7">D30+E30</f>
        <v>190652</v>
      </c>
    </row>
    <row r="31" spans="1:6" s="175" customFormat="1" ht="12" customHeight="1" x14ac:dyDescent="0.2">
      <c r="A31" s="12" t="s">
        <v>164</v>
      </c>
      <c r="B31" s="177" t="s">
        <v>460</v>
      </c>
      <c r="C31" s="163">
        <v>500</v>
      </c>
      <c r="D31" s="246">
        <v>500</v>
      </c>
      <c r="E31" s="246"/>
      <c r="F31" s="393">
        <f t="shared" si="7"/>
        <v>500</v>
      </c>
    </row>
    <row r="32" spans="1:6" s="175" customFormat="1" ht="12" customHeight="1" x14ac:dyDescent="0.2">
      <c r="A32" s="12" t="s">
        <v>461</v>
      </c>
      <c r="B32" s="177" t="s">
        <v>165</v>
      </c>
      <c r="C32" s="163">
        <v>16000</v>
      </c>
      <c r="D32" s="246">
        <v>16000</v>
      </c>
      <c r="E32" s="246"/>
      <c r="F32" s="393">
        <f t="shared" si="7"/>
        <v>16000</v>
      </c>
    </row>
    <row r="33" spans="1:6" s="175" customFormat="1" ht="12" customHeight="1" x14ac:dyDescent="0.2">
      <c r="A33" s="12" t="s">
        <v>462</v>
      </c>
      <c r="B33" s="177" t="s">
        <v>166</v>
      </c>
      <c r="C33" s="163">
        <v>710</v>
      </c>
      <c r="D33" s="246">
        <v>710</v>
      </c>
      <c r="E33" s="246"/>
      <c r="F33" s="393">
        <f t="shared" si="7"/>
        <v>710</v>
      </c>
    </row>
    <row r="34" spans="1:6" s="175" customFormat="1" ht="12" customHeight="1" thickBot="1" x14ac:dyDescent="0.25">
      <c r="A34" s="14" t="s">
        <v>463</v>
      </c>
      <c r="B34" s="178" t="s">
        <v>167</v>
      </c>
      <c r="C34" s="165"/>
      <c r="D34" s="247"/>
      <c r="E34" s="247"/>
      <c r="F34" s="393">
        <f t="shared" si="7"/>
        <v>0</v>
      </c>
    </row>
    <row r="35" spans="1:6" s="175" customFormat="1" ht="12" customHeight="1" thickBot="1" x14ac:dyDescent="0.25">
      <c r="A35" s="18" t="s">
        <v>11</v>
      </c>
      <c r="B35" s="19" t="s">
        <v>324</v>
      </c>
      <c r="C35" s="162">
        <f>SUM(C36:C46)</f>
        <v>33406</v>
      </c>
      <c r="D35" s="162">
        <f t="shared" ref="D35:F35" si="8">SUM(D36:D46)</f>
        <v>33406</v>
      </c>
      <c r="E35" s="162">
        <f t="shared" si="8"/>
        <v>0</v>
      </c>
      <c r="F35" s="322">
        <f t="shared" si="8"/>
        <v>33406</v>
      </c>
    </row>
    <row r="36" spans="1:6" s="175" customFormat="1" ht="12" customHeight="1" x14ac:dyDescent="0.2">
      <c r="A36" s="13" t="s">
        <v>56</v>
      </c>
      <c r="B36" s="176" t="s">
        <v>170</v>
      </c>
      <c r="C36" s="164">
        <v>60</v>
      </c>
      <c r="D36" s="245">
        <v>60</v>
      </c>
      <c r="E36" s="245"/>
      <c r="F36" s="393">
        <f>D36+E36</f>
        <v>60</v>
      </c>
    </row>
    <row r="37" spans="1:6" s="175" customFormat="1" ht="12" customHeight="1" x14ac:dyDescent="0.2">
      <c r="A37" s="12" t="s">
        <v>57</v>
      </c>
      <c r="B37" s="177" t="s">
        <v>171</v>
      </c>
      <c r="C37" s="336">
        <v>24067</v>
      </c>
      <c r="D37" s="370">
        <v>24067</v>
      </c>
      <c r="E37" s="246"/>
      <c r="F37" s="393">
        <f>D37+E37</f>
        <v>24067</v>
      </c>
    </row>
    <row r="38" spans="1:6" s="175" customFormat="1" ht="12" customHeight="1" x14ac:dyDescent="0.2">
      <c r="A38" s="12" t="s">
        <v>58</v>
      </c>
      <c r="B38" s="177" t="s">
        <v>172</v>
      </c>
      <c r="C38" s="336">
        <v>2710</v>
      </c>
      <c r="D38" s="370">
        <v>2710</v>
      </c>
      <c r="E38" s="246"/>
      <c r="F38" s="393">
        <f t="shared" ref="F38:F46" si="9">D38+E38</f>
        <v>2710</v>
      </c>
    </row>
    <row r="39" spans="1:6" s="175" customFormat="1" ht="12" customHeight="1" x14ac:dyDescent="0.2">
      <c r="A39" s="12" t="s">
        <v>100</v>
      </c>
      <c r="B39" s="177" t="s">
        <v>173</v>
      </c>
      <c r="C39" s="336"/>
      <c r="D39" s="370"/>
      <c r="E39" s="246"/>
      <c r="F39" s="393">
        <f t="shared" si="9"/>
        <v>0</v>
      </c>
    </row>
    <row r="40" spans="1:6" s="175" customFormat="1" ht="12" customHeight="1" x14ac:dyDescent="0.2">
      <c r="A40" s="12" t="s">
        <v>101</v>
      </c>
      <c r="B40" s="177" t="s">
        <v>174</v>
      </c>
      <c r="C40" s="336"/>
      <c r="D40" s="370"/>
      <c r="E40" s="246"/>
      <c r="F40" s="393">
        <f t="shared" si="9"/>
        <v>0</v>
      </c>
    </row>
    <row r="41" spans="1:6" s="175" customFormat="1" ht="12" customHeight="1" x14ac:dyDescent="0.2">
      <c r="A41" s="12" t="s">
        <v>102</v>
      </c>
      <c r="B41" s="177" t="s">
        <v>175</v>
      </c>
      <c r="C41" s="336">
        <v>4748</v>
      </c>
      <c r="D41" s="370">
        <v>4748</v>
      </c>
      <c r="E41" s="246"/>
      <c r="F41" s="393">
        <f t="shared" si="9"/>
        <v>4748</v>
      </c>
    </row>
    <row r="42" spans="1:6" s="175" customFormat="1" ht="12" customHeight="1" x14ac:dyDescent="0.2">
      <c r="A42" s="12" t="s">
        <v>103</v>
      </c>
      <c r="B42" s="177" t="s">
        <v>176</v>
      </c>
      <c r="C42" s="336">
        <v>1400</v>
      </c>
      <c r="D42" s="370">
        <v>1400</v>
      </c>
      <c r="E42" s="246"/>
      <c r="F42" s="393">
        <f t="shared" si="9"/>
        <v>1400</v>
      </c>
    </row>
    <row r="43" spans="1:6" s="175" customFormat="1" ht="12" customHeight="1" x14ac:dyDescent="0.2">
      <c r="A43" s="12" t="s">
        <v>104</v>
      </c>
      <c r="B43" s="177" t="s">
        <v>465</v>
      </c>
      <c r="C43" s="336">
        <v>355</v>
      </c>
      <c r="D43" s="370">
        <v>355</v>
      </c>
      <c r="E43" s="246"/>
      <c r="F43" s="393">
        <f t="shared" si="9"/>
        <v>355</v>
      </c>
    </row>
    <row r="44" spans="1:6" s="175" customFormat="1" ht="12" customHeight="1" x14ac:dyDescent="0.2">
      <c r="A44" s="12" t="s">
        <v>168</v>
      </c>
      <c r="B44" s="177" t="s">
        <v>178</v>
      </c>
      <c r="C44" s="166"/>
      <c r="D44" s="279"/>
      <c r="E44" s="279"/>
      <c r="F44" s="393">
        <f t="shared" si="9"/>
        <v>0</v>
      </c>
    </row>
    <row r="45" spans="1:6" s="175" customFormat="1" ht="12" customHeight="1" x14ac:dyDescent="0.2">
      <c r="A45" s="14" t="s">
        <v>169</v>
      </c>
      <c r="B45" s="178" t="s">
        <v>326</v>
      </c>
      <c r="C45" s="167">
        <v>50</v>
      </c>
      <c r="D45" s="280">
        <v>50</v>
      </c>
      <c r="E45" s="280"/>
      <c r="F45" s="393">
        <f t="shared" si="9"/>
        <v>50</v>
      </c>
    </row>
    <row r="46" spans="1:6" s="175" customFormat="1" ht="12" customHeight="1" thickBot="1" x14ac:dyDescent="0.25">
      <c r="A46" s="14" t="s">
        <v>325</v>
      </c>
      <c r="B46" s="102" t="s">
        <v>179</v>
      </c>
      <c r="C46" s="167">
        <v>16</v>
      </c>
      <c r="D46" s="280">
        <v>16</v>
      </c>
      <c r="E46" s="280"/>
      <c r="F46" s="393">
        <f t="shared" si="9"/>
        <v>16</v>
      </c>
    </row>
    <row r="47" spans="1:6" s="175" customFormat="1" ht="12" customHeight="1" thickBot="1" x14ac:dyDescent="0.25">
      <c r="A47" s="18" t="s">
        <v>12</v>
      </c>
      <c r="B47" s="19" t="s">
        <v>180</v>
      </c>
      <c r="C47" s="162">
        <f>SUM(C48:C52)</f>
        <v>0</v>
      </c>
      <c r="D47" s="162">
        <f t="shared" ref="D47:F47" si="10">SUM(D48:D52)</f>
        <v>100</v>
      </c>
      <c r="E47" s="162">
        <f t="shared" si="10"/>
        <v>3683</v>
      </c>
      <c r="F47" s="322">
        <f t="shared" si="10"/>
        <v>3783</v>
      </c>
    </row>
    <row r="48" spans="1:6" s="175" customFormat="1" ht="12" customHeight="1" x14ac:dyDescent="0.2">
      <c r="A48" s="13" t="s">
        <v>59</v>
      </c>
      <c r="B48" s="176" t="s">
        <v>184</v>
      </c>
      <c r="C48" s="218"/>
      <c r="D48" s="281"/>
      <c r="E48" s="281"/>
      <c r="F48" s="394">
        <f>D48+E48</f>
        <v>0</v>
      </c>
    </row>
    <row r="49" spans="1:6" s="175" customFormat="1" ht="12" customHeight="1" x14ac:dyDescent="0.2">
      <c r="A49" s="12" t="s">
        <v>60</v>
      </c>
      <c r="B49" s="177" t="s">
        <v>185</v>
      </c>
      <c r="C49" s="166"/>
      <c r="D49" s="279">
        <v>100</v>
      </c>
      <c r="E49" s="279">
        <v>3683</v>
      </c>
      <c r="F49" s="394">
        <f>D49+E49</f>
        <v>3783</v>
      </c>
    </row>
    <row r="50" spans="1:6" s="175" customFormat="1" ht="12" customHeight="1" x14ac:dyDescent="0.2">
      <c r="A50" s="12" t="s">
        <v>181</v>
      </c>
      <c r="B50" s="177" t="s">
        <v>186</v>
      </c>
      <c r="C50" s="166"/>
      <c r="D50" s="279"/>
      <c r="E50" s="279"/>
      <c r="F50" s="394">
        <f t="shared" ref="F50:F52" si="11">D50+E50</f>
        <v>0</v>
      </c>
    </row>
    <row r="51" spans="1:6" s="175" customFormat="1" ht="12" customHeight="1" x14ac:dyDescent="0.2">
      <c r="A51" s="12" t="s">
        <v>182</v>
      </c>
      <c r="B51" s="177" t="s">
        <v>187</v>
      </c>
      <c r="C51" s="166"/>
      <c r="D51" s="279"/>
      <c r="E51" s="279"/>
      <c r="F51" s="394">
        <f t="shared" si="11"/>
        <v>0</v>
      </c>
    </row>
    <row r="52" spans="1:6" s="175" customFormat="1" ht="12" customHeight="1" thickBot="1" x14ac:dyDescent="0.25">
      <c r="A52" s="14" t="s">
        <v>183</v>
      </c>
      <c r="B52" s="102" t="s">
        <v>188</v>
      </c>
      <c r="C52" s="167"/>
      <c r="D52" s="280"/>
      <c r="E52" s="280"/>
      <c r="F52" s="394">
        <f t="shared" si="11"/>
        <v>0</v>
      </c>
    </row>
    <row r="53" spans="1:6" s="175" customFormat="1" ht="12" customHeight="1" thickBot="1" x14ac:dyDescent="0.25">
      <c r="A53" s="18" t="s">
        <v>105</v>
      </c>
      <c r="B53" s="19" t="s">
        <v>189</v>
      </c>
      <c r="C53" s="162">
        <f>SUM(C54:C56)</f>
        <v>1020</v>
      </c>
      <c r="D53" s="162">
        <f t="shared" ref="D53:F53" si="12">SUM(D54:D56)</f>
        <v>6002</v>
      </c>
      <c r="E53" s="162">
        <f t="shared" si="12"/>
        <v>0</v>
      </c>
      <c r="F53" s="322">
        <f t="shared" si="12"/>
        <v>6002</v>
      </c>
    </row>
    <row r="54" spans="1:6" s="175" customFormat="1" ht="12" customHeight="1" x14ac:dyDescent="0.2">
      <c r="A54" s="13" t="s">
        <v>61</v>
      </c>
      <c r="B54" s="176" t="s">
        <v>190</v>
      </c>
      <c r="C54" s="164"/>
      <c r="D54" s="245"/>
      <c r="E54" s="245"/>
      <c r="F54" s="393">
        <f>D54+E54</f>
        <v>0</v>
      </c>
    </row>
    <row r="55" spans="1:6" s="175" customFormat="1" ht="12" customHeight="1" x14ac:dyDescent="0.2">
      <c r="A55" s="12" t="s">
        <v>62</v>
      </c>
      <c r="B55" s="177" t="s">
        <v>319</v>
      </c>
      <c r="C55" s="163">
        <v>1020</v>
      </c>
      <c r="D55" s="246">
        <v>1020</v>
      </c>
      <c r="E55" s="246"/>
      <c r="F55" s="393">
        <f>D55+E55</f>
        <v>1020</v>
      </c>
    </row>
    <row r="56" spans="1:6" s="175" customFormat="1" ht="12" customHeight="1" x14ac:dyDescent="0.2">
      <c r="A56" s="12" t="s">
        <v>193</v>
      </c>
      <c r="B56" s="177" t="s">
        <v>191</v>
      </c>
      <c r="C56" s="163"/>
      <c r="D56" s="246">
        <v>4982</v>
      </c>
      <c r="E56" s="246"/>
      <c r="F56" s="393">
        <f t="shared" ref="F56:F57" si="13">D56+E56</f>
        <v>4982</v>
      </c>
    </row>
    <row r="57" spans="1:6" s="175" customFormat="1" ht="12" customHeight="1" thickBot="1" x14ac:dyDescent="0.25">
      <c r="A57" s="14" t="s">
        <v>194</v>
      </c>
      <c r="B57" s="102" t="s">
        <v>192</v>
      </c>
      <c r="C57" s="165"/>
      <c r="D57" s="247"/>
      <c r="E57" s="247"/>
      <c r="F57" s="393">
        <f t="shared" si="13"/>
        <v>0</v>
      </c>
    </row>
    <row r="58" spans="1:6" s="175" customFormat="1" ht="12" customHeight="1" thickBot="1" x14ac:dyDescent="0.25">
      <c r="A58" s="18" t="s">
        <v>14</v>
      </c>
      <c r="B58" s="100" t="s">
        <v>195</v>
      </c>
      <c r="C58" s="162">
        <f>SUM(C59:C61)</f>
        <v>10896</v>
      </c>
      <c r="D58" s="162">
        <f t="shared" ref="D58:F58" si="14">SUM(D59:D61)</f>
        <v>5396</v>
      </c>
      <c r="E58" s="162">
        <f t="shared" si="14"/>
        <v>0</v>
      </c>
      <c r="F58" s="322">
        <f t="shared" si="14"/>
        <v>5396</v>
      </c>
    </row>
    <row r="59" spans="1:6" s="175" customFormat="1" ht="12" customHeight="1" x14ac:dyDescent="0.2">
      <c r="A59" s="13" t="s">
        <v>106</v>
      </c>
      <c r="B59" s="176" t="s">
        <v>197</v>
      </c>
      <c r="C59" s="166"/>
      <c r="D59" s="279"/>
      <c r="E59" s="279"/>
      <c r="F59" s="395">
        <f>D59+E59</f>
        <v>0</v>
      </c>
    </row>
    <row r="60" spans="1:6" s="175" customFormat="1" ht="12" customHeight="1" x14ac:dyDescent="0.2">
      <c r="A60" s="12" t="s">
        <v>107</v>
      </c>
      <c r="B60" s="177" t="s">
        <v>320</v>
      </c>
      <c r="C60" s="166">
        <v>4650</v>
      </c>
      <c r="D60" s="279">
        <v>4650</v>
      </c>
      <c r="E60" s="279"/>
      <c r="F60" s="395">
        <f>D60+E60</f>
        <v>4650</v>
      </c>
    </row>
    <row r="61" spans="1:6" s="175" customFormat="1" ht="12" customHeight="1" x14ac:dyDescent="0.2">
      <c r="A61" s="12" t="s">
        <v>128</v>
      </c>
      <c r="B61" s="177" t="s">
        <v>198</v>
      </c>
      <c r="C61" s="166">
        <v>6246</v>
      </c>
      <c r="D61" s="279">
        <v>746</v>
      </c>
      <c r="E61" s="279"/>
      <c r="F61" s="395">
        <f t="shared" ref="F61:F62" si="15">D61+E61</f>
        <v>746</v>
      </c>
    </row>
    <row r="62" spans="1:6" s="175" customFormat="1" ht="12" customHeight="1" thickBot="1" x14ac:dyDescent="0.25">
      <c r="A62" s="14" t="s">
        <v>196</v>
      </c>
      <c r="B62" s="102" t="s">
        <v>199</v>
      </c>
      <c r="C62" s="166"/>
      <c r="D62" s="279"/>
      <c r="E62" s="279"/>
      <c r="F62" s="395">
        <f t="shared" si="15"/>
        <v>0</v>
      </c>
    </row>
    <row r="63" spans="1:6" s="175" customFormat="1" ht="12" customHeight="1" thickBot="1" x14ac:dyDescent="0.25">
      <c r="A63" s="229" t="s">
        <v>366</v>
      </c>
      <c r="B63" s="19" t="s">
        <v>200</v>
      </c>
      <c r="C63" s="168">
        <f>+C6+C13+C20+C27+C35+C47+C53+C58</f>
        <v>815634</v>
      </c>
      <c r="D63" s="168">
        <f t="shared" ref="D63:F63" si="16">+D6+D13+D20+D27+D35+D47+D53+D58</f>
        <v>838635</v>
      </c>
      <c r="E63" s="168">
        <f t="shared" si="16"/>
        <v>999207</v>
      </c>
      <c r="F63" s="324">
        <f t="shared" si="16"/>
        <v>1837842</v>
      </c>
    </row>
    <row r="64" spans="1:6" s="175" customFormat="1" ht="12" customHeight="1" thickBot="1" x14ac:dyDescent="0.25">
      <c r="A64" s="219" t="s">
        <v>201</v>
      </c>
      <c r="B64" s="100" t="s">
        <v>202</v>
      </c>
      <c r="C64" s="162">
        <f>SUM(C65:C67)</f>
        <v>0</v>
      </c>
      <c r="D64" s="244"/>
      <c r="E64" s="244">
        <f>SUM(E65:E67)</f>
        <v>0</v>
      </c>
      <c r="F64" s="322">
        <f>SUM(F65:F67)</f>
        <v>0</v>
      </c>
    </row>
    <row r="65" spans="1:6" s="175" customFormat="1" ht="12" customHeight="1" x14ac:dyDescent="0.2">
      <c r="A65" s="13" t="s">
        <v>233</v>
      </c>
      <c r="B65" s="176" t="s">
        <v>203</v>
      </c>
      <c r="C65" s="166"/>
      <c r="D65" s="279"/>
      <c r="E65" s="279"/>
      <c r="F65" s="395">
        <f>D65+E65</f>
        <v>0</v>
      </c>
    </row>
    <row r="66" spans="1:6" s="175" customFormat="1" ht="12" customHeight="1" x14ac:dyDescent="0.2">
      <c r="A66" s="12" t="s">
        <v>242</v>
      </c>
      <c r="B66" s="177" t="s">
        <v>204</v>
      </c>
      <c r="C66" s="166"/>
      <c r="D66" s="279"/>
      <c r="E66" s="279"/>
      <c r="F66" s="395">
        <f>D66+E66</f>
        <v>0</v>
      </c>
    </row>
    <row r="67" spans="1:6" s="175" customFormat="1" ht="12" customHeight="1" thickBot="1" x14ac:dyDescent="0.25">
      <c r="A67" s="14" t="s">
        <v>243</v>
      </c>
      <c r="B67" s="225" t="s">
        <v>351</v>
      </c>
      <c r="C67" s="166"/>
      <c r="D67" s="279"/>
      <c r="E67" s="279"/>
      <c r="F67" s="395">
        <f>D67+E67</f>
        <v>0</v>
      </c>
    </row>
    <row r="68" spans="1:6" s="175" customFormat="1" ht="12" customHeight="1" thickBot="1" x14ac:dyDescent="0.25">
      <c r="A68" s="219" t="s">
        <v>206</v>
      </c>
      <c r="B68" s="100" t="s">
        <v>207</v>
      </c>
      <c r="C68" s="162">
        <f>SUM(C69:C72)</f>
        <v>0</v>
      </c>
      <c r="D68" s="244"/>
      <c r="E68" s="244">
        <f>SUM(E69:E72)</f>
        <v>0</v>
      </c>
      <c r="F68" s="322">
        <f>SUM(F69:F72)</f>
        <v>0</v>
      </c>
    </row>
    <row r="69" spans="1:6" s="175" customFormat="1" ht="12" customHeight="1" x14ac:dyDescent="0.2">
      <c r="A69" s="13" t="s">
        <v>84</v>
      </c>
      <c r="B69" s="176" t="s">
        <v>208</v>
      </c>
      <c r="C69" s="166"/>
      <c r="D69" s="279"/>
      <c r="E69" s="279"/>
      <c r="F69" s="395">
        <f>D69+E69</f>
        <v>0</v>
      </c>
    </row>
    <row r="70" spans="1:6" s="175" customFormat="1" ht="12" customHeight="1" x14ac:dyDescent="0.2">
      <c r="A70" s="12" t="s">
        <v>85</v>
      </c>
      <c r="B70" s="177" t="s">
        <v>209</v>
      </c>
      <c r="C70" s="166"/>
      <c r="D70" s="279"/>
      <c r="E70" s="279"/>
      <c r="F70" s="395">
        <f>D70+E70</f>
        <v>0</v>
      </c>
    </row>
    <row r="71" spans="1:6" s="175" customFormat="1" ht="12" customHeight="1" x14ac:dyDescent="0.2">
      <c r="A71" s="12" t="s">
        <v>234</v>
      </c>
      <c r="B71" s="177" t="s">
        <v>210</v>
      </c>
      <c r="C71" s="166"/>
      <c r="D71" s="279"/>
      <c r="E71" s="279"/>
      <c r="F71" s="395">
        <f t="shared" ref="F71:F72" si="17">D71+E71</f>
        <v>0</v>
      </c>
    </row>
    <row r="72" spans="1:6" s="175" customFormat="1" ht="12" customHeight="1" thickBot="1" x14ac:dyDescent="0.25">
      <c r="A72" s="14" t="s">
        <v>235</v>
      </c>
      <c r="B72" s="102" t="s">
        <v>211</v>
      </c>
      <c r="C72" s="166"/>
      <c r="D72" s="279"/>
      <c r="E72" s="279"/>
      <c r="F72" s="395">
        <f t="shared" si="17"/>
        <v>0</v>
      </c>
    </row>
    <row r="73" spans="1:6" s="175" customFormat="1" ht="12" customHeight="1" thickBot="1" x14ac:dyDescent="0.25">
      <c r="A73" s="219" t="s">
        <v>212</v>
      </c>
      <c r="B73" s="100" t="s">
        <v>213</v>
      </c>
      <c r="C73" s="162">
        <f>SUM(C74:C75)</f>
        <v>132383</v>
      </c>
      <c r="D73" s="162">
        <f t="shared" ref="D73:F73" si="18">SUM(D74:D75)</f>
        <v>133120</v>
      </c>
      <c r="E73" s="162">
        <f t="shared" si="18"/>
        <v>28895</v>
      </c>
      <c r="F73" s="322">
        <f t="shared" si="18"/>
        <v>162015</v>
      </c>
    </row>
    <row r="74" spans="1:6" s="175" customFormat="1" ht="12" customHeight="1" x14ac:dyDescent="0.2">
      <c r="A74" s="13" t="s">
        <v>236</v>
      </c>
      <c r="B74" s="176" t="s">
        <v>214</v>
      </c>
      <c r="C74" s="166">
        <v>132383</v>
      </c>
      <c r="D74" s="279">
        <v>133120</v>
      </c>
      <c r="E74" s="279">
        <v>28895</v>
      </c>
      <c r="F74" s="395">
        <f>D74+E74</f>
        <v>162015</v>
      </c>
    </row>
    <row r="75" spans="1:6" s="175" customFormat="1" ht="12" customHeight="1" thickBot="1" x14ac:dyDescent="0.25">
      <c r="A75" s="14" t="s">
        <v>237</v>
      </c>
      <c r="B75" s="102" t="s">
        <v>215</v>
      </c>
      <c r="C75" s="166"/>
      <c r="D75" s="279"/>
      <c r="E75" s="279"/>
      <c r="F75" s="395">
        <f>D75+E75</f>
        <v>0</v>
      </c>
    </row>
    <row r="76" spans="1:6" s="175" customFormat="1" ht="12" customHeight="1" thickBot="1" x14ac:dyDescent="0.25">
      <c r="A76" s="219" t="s">
        <v>216</v>
      </c>
      <c r="B76" s="100" t="s">
        <v>217</v>
      </c>
      <c r="C76" s="162">
        <f>SUM(C77:C79)</f>
        <v>0</v>
      </c>
      <c r="D76" s="244"/>
      <c r="E76" s="244">
        <f>SUM(E77:E79)</f>
        <v>0</v>
      </c>
      <c r="F76" s="322">
        <f>SUM(F77:F79)</f>
        <v>0</v>
      </c>
    </row>
    <row r="77" spans="1:6" s="175" customFormat="1" ht="12" customHeight="1" x14ac:dyDescent="0.2">
      <c r="A77" s="13" t="s">
        <v>238</v>
      </c>
      <c r="B77" s="176" t="s">
        <v>218</v>
      </c>
      <c r="C77" s="166"/>
      <c r="D77" s="279"/>
      <c r="E77" s="279"/>
      <c r="F77" s="395">
        <f>D77+E77</f>
        <v>0</v>
      </c>
    </row>
    <row r="78" spans="1:6" s="175" customFormat="1" ht="12" customHeight="1" x14ac:dyDescent="0.2">
      <c r="A78" s="12" t="s">
        <v>239</v>
      </c>
      <c r="B78" s="177" t="s">
        <v>219</v>
      </c>
      <c r="C78" s="166"/>
      <c r="D78" s="279"/>
      <c r="E78" s="279"/>
      <c r="F78" s="395">
        <f>D78+E78</f>
        <v>0</v>
      </c>
    </row>
    <row r="79" spans="1:6" s="175" customFormat="1" ht="12" customHeight="1" thickBot="1" x14ac:dyDescent="0.25">
      <c r="A79" s="14" t="s">
        <v>240</v>
      </c>
      <c r="B79" s="102" t="s">
        <v>220</v>
      </c>
      <c r="C79" s="166"/>
      <c r="D79" s="279"/>
      <c r="E79" s="279"/>
      <c r="F79" s="395">
        <f>D79+E79</f>
        <v>0</v>
      </c>
    </row>
    <row r="80" spans="1:6" s="175" customFormat="1" ht="12" customHeight="1" thickBot="1" x14ac:dyDescent="0.25">
      <c r="A80" s="219" t="s">
        <v>221</v>
      </c>
      <c r="B80" s="100" t="s">
        <v>241</v>
      </c>
      <c r="C80" s="162">
        <f>SUM(C81:C84)</f>
        <v>0</v>
      </c>
      <c r="D80" s="244"/>
      <c r="E80" s="244">
        <f>SUM(E81:E84)</f>
        <v>0</v>
      </c>
      <c r="F80" s="322">
        <f>SUM(F81:F84)</f>
        <v>0</v>
      </c>
    </row>
    <row r="81" spans="1:6" s="175" customFormat="1" ht="12" customHeight="1" x14ac:dyDescent="0.2">
      <c r="A81" s="180" t="s">
        <v>222</v>
      </c>
      <c r="B81" s="176" t="s">
        <v>223</v>
      </c>
      <c r="C81" s="166"/>
      <c r="D81" s="279"/>
      <c r="E81" s="279"/>
      <c r="F81" s="395">
        <f>D81+E81</f>
        <v>0</v>
      </c>
    </row>
    <row r="82" spans="1:6" s="175" customFormat="1" ht="12" customHeight="1" x14ac:dyDescent="0.2">
      <c r="A82" s="181" t="s">
        <v>224</v>
      </c>
      <c r="B82" s="177" t="s">
        <v>225</v>
      </c>
      <c r="C82" s="166"/>
      <c r="D82" s="279"/>
      <c r="E82" s="279"/>
      <c r="F82" s="395">
        <f>D82+E82</f>
        <v>0</v>
      </c>
    </row>
    <row r="83" spans="1:6" s="175" customFormat="1" ht="12" customHeight="1" x14ac:dyDescent="0.2">
      <c r="A83" s="181" t="s">
        <v>226</v>
      </c>
      <c r="B83" s="177" t="s">
        <v>227</v>
      </c>
      <c r="C83" s="166"/>
      <c r="D83" s="279"/>
      <c r="E83" s="279"/>
      <c r="F83" s="395">
        <f t="shared" ref="F83:F84" si="19">D83+E83</f>
        <v>0</v>
      </c>
    </row>
    <row r="84" spans="1:6" s="175" customFormat="1" ht="12" customHeight="1" thickBot="1" x14ac:dyDescent="0.25">
      <c r="A84" s="182" t="s">
        <v>228</v>
      </c>
      <c r="B84" s="102" t="s">
        <v>229</v>
      </c>
      <c r="C84" s="166"/>
      <c r="D84" s="279"/>
      <c r="E84" s="279"/>
      <c r="F84" s="395">
        <f t="shared" si="19"/>
        <v>0</v>
      </c>
    </row>
    <row r="85" spans="1:6" s="175" customFormat="1" ht="12" customHeight="1" thickBot="1" x14ac:dyDescent="0.25">
      <c r="A85" s="219" t="s">
        <v>230</v>
      </c>
      <c r="B85" s="100" t="s">
        <v>365</v>
      </c>
      <c r="C85" s="221"/>
      <c r="D85" s="333"/>
      <c r="E85" s="333"/>
      <c r="F85" s="322">
        <f t="shared" ref="F85:F86" si="20">C85+E85</f>
        <v>0</v>
      </c>
    </row>
    <row r="86" spans="1:6" s="175" customFormat="1" ht="13.5" customHeight="1" thickBot="1" x14ac:dyDescent="0.25">
      <c r="A86" s="219" t="s">
        <v>232</v>
      </c>
      <c r="B86" s="100" t="s">
        <v>231</v>
      </c>
      <c r="C86" s="221"/>
      <c r="D86" s="333"/>
      <c r="E86" s="333"/>
      <c r="F86" s="322">
        <f t="shared" si="20"/>
        <v>0</v>
      </c>
    </row>
    <row r="87" spans="1:6" s="175" customFormat="1" ht="15.75" customHeight="1" thickBot="1" x14ac:dyDescent="0.25">
      <c r="A87" s="219" t="s">
        <v>244</v>
      </c>
      <c r="B87" s="183" t="s">
        <v>368</v>
      </c>
      <c r="C87" s="168">
        <f>+C64+C68+C73+C76+C80+C86+C85</f>
        <v>132383</v>
      </c>
      <c r="D87" s="168">
        <f t="shared" ref="D87:F87" si="21">+D64+D68+D73+D76+D80+D86+D85</f>
        <v>133120</v>
      </c>
      <c r="E87" s="168">
        <f t="shared" si="21"/>
        <v>28895</v>
      </c>
      <c r="F87" s="324">
        <f t="shared" si="21"/>
        <v>162015</v>
      </c>
    </row>
    <row r="88" spans="1:6" s="175" customFormat="1" ht="25.5" customHeight="1" thickBot="1" x14ac:dyDescent="0.25">
      <c r="A88" s="220" t="s">
        <v>367</v>
      </c>
      <c r="B88" s="184" t="s">
        <v>369</v>
      </c>
      <c r="C88" s="168">
        <f>+C63+C87</f>
        <v>948017</v>
      </c>
      <c r="D88" s="168">
        <f t="shared" ref="D88:F88" si="22">+D63+D87</f>
        <v>971755</v>
      </c>
      <c r="E88" s="168">
        <f t="shared" si="22"/>
        <v>1028102</v>
      </c>
      <c r="F88" s="324">
        <f t="shared" si="22"/>
        <v>1999857</v>
      </c>
    </row>
    <row r="89" spans="1:6" s="175" customFormat="1" ht="30.75" customHeight="1" x14ac:dyDescent="0.2">
      <c r="A89" s="3"/>
      <c r="B89" s="4"/>
      <c r="C89" s="327"/>
      <c r="D89" s="327"/>
    </row>
    <row r="90" spans="1:6" ht="16.5" customHeight="1" x14ac:dyDescent="0.25">
      <c r="A90" s="417" t="s">
        <v>35</v>
      </c>
      <c r="B90" s="417"/>
      <c r="C90" s="417"/>
      <c r="D90" s="417"/>
      <c r="E90" s="417"/>
      <c r="F90" s="417"/>
    </row>
    <row r="91" spans="1:6" s="185" customFormat="1" ht="16.5" customHeight="1" thickBot="1" x14ac:dyDescent="0.3">
      <c r="A91" s="419" t="s">
        <v>87</v>
      </c>
      <c r="B91" s="419"/>
      <c r="C91" s="330"/>
      <c r="D91" s="330"/>
      <c r="F91" s="331" t="str">
        <f>F2</f>
        <v>ezer forintban!</v>
      </c>
    </row>
    <row r="92" spans="1:6" ht="16.5" thickBot="1" x14ac:dyDescent="0.3">
      <c r="A92" s="420" t="s">
        <v>51</v>
      </c>
      <c r="B92" s="427" t="s">
        <v>411</v>
      </c>
      <c r="C92" s="428" t="str">
        <f>+CONCATENATE(LEFT(ÖSSZEFÜGGÉSEK!A6,4),". évi")</f>
        <v>2017. évi</v>
      </c>
      <c r="D92" s="429"/>
      <c r="E92" s="430"/>
      <c r="F92" s="431"/>
    </row>
    <row r="93" spans="1:6" ht="36.75" thickBot="1" x14ac:dyDescent="0.3">
      <c r="A93" s="421"/>
      <c r="B93" s="423"/>
      <c r="C93" s="321" t="s">
        <v>477</v>
      </c>
      <c r="D93" s="366"/>
      <c r="E93" s="321" t="s">
        <v>534</v>
      </c>
      <c r="F93" s="389" t="str">
        <f>+CONCATENATE(LEFT(ÖSSZEFÜGGÉSEK!A6,4),". ….",CHAR(10),"Módosítás utáni")</f>
        <v>2017. ….
Módosítás utáni</v>
      </c>
    </row>
    <row r="94" spans="1:6" s="174" customFormat="1" ht="12" customHeight="1" thickBot="1" x14ac:dyDescent="0.25">
      <c r="A94" s="25" t="s">
        <v>377</v>
      </c>
      <c r="B94" s="26" t="s">
        <v>378</v>
      </c>
      <c r="C94" s="26" t="s">
        <v>379</v>
      </c>
      <c r="D94" s="26"/>
      <c r="E94" s="26" t="s">
        <v>381</v>
      </c>
      <c r="F94" s="319" t="s">
        <v>472</v>
      </c>
    </row>
    <row r="95" spans="1:6" ht="12" customHeight="1" thickBot="1" x14ac:dyDescent="0.3">
      <c r="A95" s="20" t="s">
        <v>7</v>
      </c>
      <c r="B95" s="24" t="s">
        <v>327</v>
      </c>
      <c r="C95" s="162">
        <f t="shared" ref="C95:F95" si="23">C96+C97+C98+C99+C100+C113</f>
        <v>829725</v>
      </c>
      <c r="D95" s="162">
        <f t="shared" si="23"/>
        <v>857431</v>
      </c>
      <c r="E95" s="162">
        <f t="shared" si="23"/>
        <v>24294</v>
      </c>
      <c r="F95" s="322">
        <f t="shared" si="23"/>
        <v>881725</v>
      </c>
    </row>
    <row r="96" spans="1:6" ht="12" customHeight="1" x14ac:dyDescent="0.25">
      <c r="A96" s="15" t="s">
        <v>63</v>
      </c>
      <c r="B96" s="8" t="s">
        <v>36</v>
      </c>
      <c r="C96" s="164">
        <v>132909</v>
      </c>
      <c r="D96" s="245">
        <v>147370</v>
      </c>
      <c r="E96" s="334">
        <v>414</v>
      </c>
      <c r="F96" s="396">
        <f>D96+E96</f>
        <v>147784</v>
      </c>
    </row>
    <row r="97" spans="1:6" ht="12" customHeight="1" x14ac:dyDescent="0.25">
      <c r="A97" s="12" t="s">
        <v>64</v>
      </c>
      <c r="B97" s="6" t="s">
        <v>108</v>
      </c>
      <c r="C97" s="163">
        <v>29299</v>
      </c>
      <c r="D97" s="246">
        <v>30935</v>
      </c>
      <c r="E97" s="246">
        <v>99</v>
      </c>
      <c r="F97" s="397">
        <f>D97+E97</f>
        <v>31034</v>
      </c>
    </row>
    <row r="98" spans="1:6" ht="12" customHeight="1" x14ac:dyDescent="0.25">
      <c r="A98" s="12" t="s">
        <v>65</v>
      </c>
      <c r="B98" s="6" t="s">
        <v>82</v>
      </c>
      <c r="C98" s="335">
        <v>132557</v>
      </c>
      <c r="D98" s="371">
        <v>132429</v>
      </c>
      <c r="E98" s="247">
        <v>20609</v>
      </c>
      <c r="F98" s="397">
        <f t="shared" ref="F98:F99" si="24">D98+E98</f>
        <v>153038</v>
      </c>
    </row>
    <row r="99" spans="1:6" ht="12" customHeight="1" x14ac:dyDescent="0.25">
      <c r="A99" s="12" t="s">
        <v>66</v>
      </c>
      <c r="B99" s="9" t="s">
        <v>109</v>
      </c>
      <c r="C99" s="335">
        <v>27100</v>
      </c>
      <c r="D99" s="371">
        <v>27100</v>
      </c>
      <c r="E99" s="247"/>
      <c r="F99" s="397">
        <f t="shared" si="24"/>
        <v>27100</v>
      </c>
    </row>
    <row r="100" spans="1:6" ht="12" customHeight="1" x14ac:dyDescent="0.25">
      <c r="A100" s="12" t="s">
        <v>74</v>
      </c>
      <c r="B100" s="17" t="s">
        <v>110</v>
      </c>
      <c r="C100" s="335">
        <f>C101+C102+C103+C104+C105+C106+C107+C108+C109+C110+C111+C112</f>
        <v>446760</v>
      </c>
      <c r="D100" s="335">
        <f t="shared" ref="D100:F100" si="25">D101+D102+D103+D104+D105+D106+D107+D108+D109+D110+D111+D112</f>
        <v>450719</v>
      </c>
      <c r="E100" s="335">
        <f t="shared" si="25"/>
        <v>9714</v>
      </c>
      <c r="F100" s="329">
        <f t="shared" si="25"/>
        <v>460433</v>
      </c>
    </row>
    <row r="101" spans="1:6" ht="12" customHeight="1" x14ac:dyDescent="0.25">
      <c r="A101" s="12" t="s">
        <v>67</v>
      </c>
      <c r="B101" s="6" t="s">
        <v>332</v>
      </c>
      <c r="C101" s="335"/>
      <c r="D101" s="371">
        <v>319</v>
      </c>
      <c r="E101" s="247"/>
      <c r="F101" s="398">
        <f>D101+E101</f>
        <v>319</v>
      </c>
    </row>
    <row r="102" spans="1:6" ht="12" customHeight="1" x14ac:dyDescent="0.25">
      <c r="A102" s="12" t="s">
        <v>68</v>
      </c>
      <c r="B102" s="65" t="s">
        <v>331</v>
      </c>
      <c r="C102" s="335"/>
      <c r="D102" s="371"/>
      <c r="E102" s="247"/>
      <c r="F102" s="398">
        <f t="shared" ref="F102:F112" si="26">D102+E102</f>
        <v>0</v>
      </c>
    </row>
    <row r="103" spans="1:6" ht="12" customHeight="1" x14ac:dyDescent="0.25">
      <c r="A103" s="12" t="s">
        <v>75</v>
      </c>
      <c r="B103" s="65" t="s">
        <v>330</v>
      </c>
      <c r="C103" s="335"/>
      <c r="D103" s="371"/>
      <c r="E103" s="247"/>
      <c r="F103" s="398">
        <f t="shared" si="26"/>
        <v>0</v>
      </c>
    </row>
    <row r="104" spans="1:6" ht="12" customHeight="1" x14ac:dyDescent="0.25">
      <c r="A104" s="12" t="s">
        <v>76</v>
      </c>
      <c r="B104" s="63" t="s">
        <v>247</v>
      </c>
      <c r="C104" s="335"/>
      <c r="D104" s="371"/>
      <c r="E104" s="247"/>
      <c r="F104" s="398">
        <f t="shared" si="26"/>
        <v>0</v>
      </c>
    </row>
    <row r="105" spans="1:6" ht="12" customHeight="1" x14ac:dyDescent="0.25">
      <c r="A105" s="12" t="s">
        <v>77</v>
      </c>
      <c r="B105" s="64" t="s">
        <v>248</v>
      </c>
      <c r="C105" s="335"/>
      <c r="D105" s="371"/>
      <c r="E105" s="247"/>
      <c r="F105" s="398">
        <f t="shared" si="26"/>
        <v>0</v>
      </c>
    </row>
    <row r="106" spans="1:6" ht="12" customHeight="1" x14ac:dyDescent="0.25">
      <c r="A106" s="12" t="s">
        <v>78</v>
      </c>
      <c r="B106" s="64" t="s">
        <v>249</v>
      </c>
      <c r="C106" s="335"/>
      <c r="D106" s="371"/>
      <c r="E106" s="247"/>
      <c r="F106" s="398">
        <f t="shared" si="26"/>
        <v>0</v>
      </c>
    </row>
    <row r="107" spans="1:6" ht="12" customHeight="1" x14ac:dyDescent="0.25">
      <c r="A107" s="12" t="s">
        <v>80</v>
      </c>
      <c r="B107" s="63" t="s">
        <v>250</v>
      </c>
      <c r="C107" s="335">
        <v>320708</v>
      </c>
      <c r="D107" s="371">
        <v>323946</v>
      </c>
      <c r="E107" s="247">
        <v>9664</v>
      </c>
      <c r="F107" s="398">
        <f t="shared" si="26"/>
        <v>333610</v>
      </c>
    </row>
    <row r="108" spans="1:6" ht="12" customHeight="1" x14ac:dyDescent="0.25">
      <c r="A108" s="12" t="s">
        <v>111</v>
      </c>
      <c r="B108" s="63" t="s">
        <v>251</v>
      </c>
      <c r="C108" s="335"/>
      <c r="D108" s="371"/>
      <c r="E108" s="247"/>
      <c r="F108" s="398">
        <f t="shared" si="26"/>
        <v>0</v>
      </c>
    </row>
    <row r="109" spans="1:6" ht="12" customHeight="1" x14ac:dyDescent="0.25">
      <c r="A109" s="12" t="s">
        <v>245</v>
      </c>
      <c r="B109" s="64" t="s">
        <v>252</v>
      </c>
      <c r="C109" s="335"/>
      <c r="D109" s="371"/>
      <c r="E109" s="247"/>
      <c r="F109" s="398">
        <f t="shared" si="26"/>
        <v>0</v>
      </c>
    </row>
    <row r="110" spans="1:6" ht="12" customHeight="1" x14ac:dyDescent="0.25">
      <c r="A110" s="11" t="s">
        <v>246</v>
      </c>
      <c r="B110" s="65" t="s">
        <v>253</v>
      </c>
      <c r="C110" s="335"/>
      <c r="D110" s="371"/>
      <c r="E110" s="247"/>
      <c r="F110" s="398">
        <f t="shared" si="26"/>
        <v>0</v>
      </c>
    </row>
    <row r="111" spans="1:6" ht="12" customHeight="1" x14ac:dyDescent="0.25">
      <c r="A111" s="12" t="s">
        <v>328</v>
      </c>
      <c r="B111" s="65" t="s">
        <v>254</v>
      </c>
      <c r="C111" s="335"/>
      <c r="D111" s="371"/>
      <c r="E111" s="247"/>
      <c r="F111" s="398">
        <f t="shared" si="26"/>
        <v>0</v>
      </c>
    </row>
    <row r="112" spans="1:6" ht="12" customHeight="1" x14ac:dyDescent="0.25">
      <c r="A112" s="14" t="s">
        <v>329</v>
      </c>
      <c r="B112" s="65" t="s">
        <v>255</v>
      </c>
      <c r="C112" s="335">
        <v>126052</v>
      </c>
      <c r="D112" s="371">
        <v>126454</v>
      </c>
      <c r="E112" s="247">
        <v>50</v>
      </c>
      <c r="F112" s="398">
        <f t="shared" si="26"/>
        <v>126504</v>
      </c>
    </row>
    <row r="113" spans="1:6" ht="12" customHeight="1" x14ac:dyDescent="0.25">
      <c r="A113" s="12" t="s">
        <v>333</v>
      </c>
      <c r="B113" s="9" t="s">
        <v>37</v>
      </c>
      <c r="C113" s="336">
        <f>C114+C115</f>
        <v>61100</v>
      </c>
      <c r="D113" s="336">
        <f t="shared" ref="D113:F113" si="27">D114+D115</f>
        <v>68878</v>
      </c>
      <c r="E113" s="336">
        <f t="shared" si="27"/>
        <v>-6542</v>
      </c>
      <c r="F113" s="326">
        <f t="shared" si="27"/>
        <v>62336</v>
      </c>
    </row>
    <row r="114" spans="1:6" ht="12" customHeight="1" x14ac:dyDescent="0.25">
      <c r="A114" s="12" t="s">
        <v>334</v>
      </c>
      <c r="B114" s="6" t="s">
        <v>336</v>
      </c>
      <c r="C114" s="336">
        <v>14508</v>
      </c>
      <c r="D114" s="370">
        <v>28273</v>
      </c>
      <c r="E114" s="246">
        <v>-11082</v>
      </c>
      <c r="F114" s="397">
        <f>D114+E114</f>
        <v>17191</v>
      </c>
    </row>
    <row r="115" spans="1:6" ht="12" customHeight="1" thickBot="1" x14ac:dyDescent="0.3">
      <c r="A115" s="16" t="s">
        <v>335</v>
      </c>
      <c r="B115" s="228" t="s">
        <v>337</v>
      </c>
      <c r="C115" s="337">
        <v>46592</v>
      </c>
      <c r="D115" s="372">
        <v>40605</v>
      </c>
      <c r="E115" s="283">
        <v>4540</v>
      </c>
      <c r="F115" s="397">
        <f>D115+E115</f>
        <v>45145</v>
      </c>
    </row>
    <row r="116" spans="1:6" ht="12" customHeight="1" thickBot="1" x14ac:dyDescent="0.3">
      <c r="A116" s="226" t="s">
        <v>8</v>
      </c>
      <c r="B116" s="227" t="s">
        <v>256</v>
      </c>
      <c r="C116" s="338">
        <f>+C117+C119+C121</f>
        <v>99928</v>
      </c>
      <c r="D116" s="338">
        <f t="shared" ref="D116" si="28">+D117+D119+D121</f>
        <v>98124</v>
      </c>
      <c r="E116" s="338">
        <f t="shared" ref="E116" si="29">+E117+E119+E121</f>
        <v>1003808</v>
      </c>
      <c r="F116" s="399">
        <f t="shared" ref="F116" si="30">+F117+F119+F121</f>
        <v>1101932</v>
      </c>
    </row>
    <row r="117" spans="1:6" ht="12" customHeight="1" x14ac:dyDescent="0.25">
      <c r="A117" s="13" t="s">
        <v>69</v>
      </c>
      <c r="B117" s="6" t="s">
        <v>127</v>
      </c>
      <c r="C117" s="339">
        <v>56627</v>
      </c>
      <c r="D117" s="374">
        <v>47341</v>
      </c>
      <c r="E117" s="245">
        <v>998352</v>
      </c>
      <c r="F117" s="393">
        <f>D117+E117</f>
        <v>1045693</v>
      </c>
    </row>
    <row r="118" spans="1:6" ht="12" customHeight="1" x14ac:dyDescent="0.25">
      <c r="A118" s="13" t="s">
        <v>70</v>
      </c>
      <c r="B118" s="10" t="s">
        <v>260</v>
      </c>
      <c r="C118" s="339"/>
      <c r="D118" s="374"/>
      <c r="E118" s="245"/>
      <c r="F118" s="393">
        <f>D118+E118</f>
        <v>0</v>
      </c>
    </row>
    <row r="119" spans="1:6" ht="12" customHeight="1" x14ac:dyDescent="0.25">
      <c r="A119" s="13" t="s">
        <v>71</v>
      </c>
      <c r="B119" s="10" t="s">
        <v>112</v>
      </c>
      <c r="C119" s="336">
        <v>36477</v>
      </c>
      <c r="D119" s="370">
        <v>43859</v>
      </c>
      <c r="E119" s="246">
        <v>5456</v>
      </c>
      <c r="F119" s="393">
        <f t="shared" ref="F119:F129" si="31">D119+E119</f>
        <v>49315</v>
      </c>
    </row>
    <row r="120" spans="1:6" ht="12" customHeight="1" x14ac:dyDescent="0.25">
      <c r="A120" s="13" t="s">
        <v>72</v>
      </c>
      <c r="B120" s="10" t="s">
        <v>261</v>
      </c>
      <c r="C120" s="336"/>
      <c r="D120" s="370"/>
      <c r="E120" s="246"/>
      <c r="F120" s="393">
        <f t="shared" si="31"/>
        <v>0</v>
      </c>
    </row>
    <row r="121" spans="1:6" ht="12" customHeight="1" x14ac:dyDescent="0.25">
      <c r="A121" s="13" t="s">
        <v>73</v>
      </c>
      <c r="B121" s="102" t="s">
        <v>129</v>
      </c>
      <c r="C121" s="163">
        <f>C122+C123+C124+C125+C126+C127+C128+C129</f>
        <v>6824</v>
      </c>
      <c r="D121" s="246">
        <v>6924</v>
      </c>
      <c r="E121" s="246"/>
      <c r="F121" s="393">
        <f t="shared" si="31"/>
        <v>6924</v>
      </c>
    </row>
    <row r="122" spans="1:6" ht="12" customHeight="1" x14ac:dyDescent="0.25">
      <c r="A122" s="13" t="s">
        <v>79</v>
      </c>
      <c r="B122" s="101" t="s">
        <v>321</v>
      </c>
      <c r="C122" s="163"/>
      <c r="D122" s="246"/>
      <c r="E122" s="246"/>
      <c r="F122" s="393">
        <f t="shared" si="31"/>
        <v>0</v>
      </c>
    </row>
    <row r="123" spans="1:6" ht="12" customHeight="1" x14ac:dyDescent="0.25">
      <c r="A123" s="13" t="s">
        <v>81</v>
      </c>
      <c r="B123" s="172" t="s">
        <v>266</v>
      </c>
      <c r="C123" s="163"/>
      <c r="D123" s="246"/>
      <c r="E123" s="246"/>
      <c r="F123" s="393">
        <f t="shared" si="31"/>
        <v>0</v>
      </c>
    </row>
    <row r="124" spans="1:6" ht="22.5" x14ac:dyDescent="0.25">
      <c r="A124" s="13" t="s">
        <v>113</v>
      </c>
      <c r="B124" s="64" t="s">
        <v>249</v>
      </c>
      <c r="C124" s="163"/>
      <c r="D124" s="246"/>
      <c r="E124" s="246"/>
      <c r="F124" s="393">
        <f t="shared" si="31"/>
        <v>0</v>
      </c>
    </row>
    <row r="125" spans="1:6" ht="12" customHeight="1" x14ac:dyDescent="0.25">
      <c r="A125" s="13" t="s">
        <v>114</v>
      </c>
      <c r="B125" s="64" t="s">
        <v>265</v>
      </c>
      <c r="C125" s="163">
        <v>3854</v>
      </c>
      <c r="D125" s="246">
        <v>3854</v>
      </c>
      <c r="E125" s="246"/>
      <c r="F125" s="393">
        <f t="shared" si="31"/>
        <v>3854</v>
      </c>
    </row>
    <row r="126" spans="1:6" ht="12" customHeight="1" x14ac:dyDescent="0.25">
      <c r="A126" s="13" t="s">
        <v>115</v>
      </c>
      <c r="B126" s="64" t="s">
        <v>264</v>
      </c>
      <c r="C126" s="163"/>
      <c r="D126" s="246"/>
      <c r="E126" s="246"/>
      <c r="F126" s="393">
        <f t="shared" si="31"/>
        <v>0</v>
      </c>
    </row>
    <row r="127" spans="1:6" ht="12" customHeight="1" x14ac:dyDescent="0.25">
      <c r="A127" s="13" t="s">
        <v>257</v>
      </c>
      <c r="B127" s="64" t="s">
        <v>252</v>
      </c>
      <c r="C127" s="163"/>
      <c r="D127" s="246"/>
      <c r="E127" s="246"/>
      <c r="F127" s="393">
        <f t="shared" si="31"/>
        <v>0</v>
      </c>
    </row>
    <row r="128" spans="1:6" ht="12" customHeight="1" x14ac:dyDescent="0.25">
      <c r="A128" s="13" t="s">
        <v>258</v>
      </c>
      <c r="B128" s="64" t="s">
        <v>263</v>
      </c>
      <c r="C128" s="163"/>
      <c r="D128" s="246"/>
      <c r="E128" s="246"/>
      <c r="F128" s="393">
        <f t="shared" si="31"/>
        <v>0</v>
      </c>
    </row>
    <row r="129" spans="1:6" ht="23.25" thickBot="1" x14ac:dyDescent="0.3">
      <c r="A129" s="11" t="s">
        <v>259</v>
      </c>
      <c r="B129" s="64" t="s">
        <v>262</v>
      </c>
      <c r="C129" s="165">
        <v>2970</v>
      </c>
      <c r="D129" s="247">
        <v>3070</v>
      </c>
      <c r="E129" s="247"/>
      <c r="F129" s="393">
        <f t="shared" si="31"/>
        <v>3070</v>
      </c>
    </row>
    <row r="130" spans="1:6" ht="12" customHeight="1" thickBot="1" x14ac:dyDescent="0.3">
      <c r="A130" s="18" t="s">
        <v>9</v>
      </c>
      <c r="B130" s="57" t="s">
        <v>338</v>
      </c>
      <c r="C130" s="162">
        <f>+C95+C116</f>
        <v>929653</v>
      </c>
      <c r="D130" s="162">
        <f t="shared" ref="D130:F130" si="32">+D95+D116</f>
        <v>955555</v>
      </c>
      <c r="E130" s="162">
        <f t="shared" si="32"/>
        <v>1028102</v>
      </c>
      <c r="F130" s="322">
        <f t="shared" si="32"/>
        <v>1983657</v>
      </c>
    </row>
    <row r="131" spans="1:6" ht="12" customHeight="1" thickBot="1" x14ac:dyDescent="0.3">
      <c r="A131" s="18" t="s">
        <v>10</v>
      </c>
      <c r="B131" s="57" t="s">
        <v>412</v>
      </c>
      <c r="C131" s="162">
        <f>+C132+C133+C134</f>
        <v>5554</v>
      </c>
      <c r="D131" s="162">
        <f t="shared" ref="D131:F131" si="33">+D132+D133+D134</f>
        <v>3390</v>
      </c>
      <c r="E131" s="162">
        <f t="shared" si="33"/>
        <v>0</v>
      </c>
      <c r="F131" s="322">
        <f t="shared" si="33"/>
        <v>3390</v>
      </c>
    </row>
    <row r="132" spans="1:6" ht="12" customHeight="1" x14ac:dyDescent="0.25">
      <c r="A132" s="13" t="s">
        <v>161</v>
      </c>
      <c r="B132" s="10" t="s">
        <v>346</v>
      </c>
      <c r="C132" s="163">
        <v>1948</v>
      </c>
      <c r="D132" s="246">
        <v>1948</v>
      </c>
      <c r="E132" s="246"/>
      <c r="F132" s="397">
        <f>D132+E132</f>
        <v>1948</v>
      </c>
    </row>
    <row r="133" spans="1:6" ht="12" customHeight="1" x14ac:dyDescent="0.25">
      <c r="A133" s="13" t="s">
        <v>162</v>
      </c>
      <c r="B133" s="10" t="s">
        <v>347</v>
      </c>
      <c r="C133" s="163"/>
      <c r="D133" s="246"/>
      <c r="E133" s="246"/>
      <c r="F133" s="397">
        <f>D133+E133</f>
        <v>0</v>
      </c>
    </row>
    <row r="134" spans="1:6" ht="12" customHeight="1" thickBot="1" x14ac:dyDescent="0.3">
      <c r="A134" s="11" t="s">
        <v>163</v>
      </c>
      <c r="B134" s="10" t="s">
        <v>348</v>
      </c>
      <c r="C134" s="163">
        <v>3606</v>
      </c>
      <c r="D134" s="246">
        <v>1442</v>
      </c>
      <c r="E134" s="246"/>
      <c r="F134" s="397">
        <f>D134+E134</f>
        <v>1442</v>
      </c>
    </row>
    <row r="135" spans="1:6" ht="12" customHeight="1" thickBot="1" x14ac:dyDescent="0.3">
      <c r="A135" s="18" t="s">
        <v>11</v>
      </c>
      <c r="B135" s="57" t="s">
        <v>340</v>
      </c>
      <c r="C135" s="162">
        <f>SUM(C136:C141)</f>
        <v>0</v>
      </c>
      <c r="D135" s="244"/>
      <c r="E135" s="244">
        <f>SUM(E136:E141)</f>
        <v>0</v>
      </c>
      <c r="F135" s="322">
        <f>SUM(F136:F141)</f>
        <v>0</v>
      </c>
    </row>
    <row r="136" spans="1:6" ht="12" customHeight="1" x14ac:dyDescent="0.25">
      <c r="A136" s="13" t="s">
        <v>56</v>
      </c>
      <c r="B136" s="7" t="s">
        <v>349</v>
      </c>
      <c r="C136" s="163"/>
      <c r="D136" s="246"/>
      <c r="E136" s="246"/>
      <c r="F136" s="397">
        <f>D136+E136</f>
        <v>0</v>
      </c>
    </row>
    <row r="137" spans="1:6" ht="12" customHeight="1" x14ac:dyDescent="0.25">
      <c r="A137" s="13" t="s">
        <v>57</v>
      </c>
      <c r="B137" s="7" t="s">
        <v>341</v>
      </c>
      <c r="C137" s="163"/>
      <c r="D137" s="246"/>
      <c r="E137" s="246"/>
      <c r="F137" s="397">
        <f>D137+E137</f>
        <v>0</v>
      </c>
    </row>
    <row r="138" spans="1:6" ht="12" customHeight="1" x14ac:dyDescent="0.25">
      <c r="A138" s="13" t="s">
        <v>58</v>
      </c>
      <c r="B138" s="7" t="s">
        <v>342</v>
      </c>
      <c r="C138" s="163"/>
      <c r="D138" s="246"/>
      <c r="E138" s="246"/>
      <c r="F138" s="397">
        <f t="shared" ref="F138:F141" si="34">D138+E138</f>
        <v>0</v>
      </c>
    </row>
    <row r="139" spans="1:6" ht="12" customHeight="1" x14ac:dyDescent="0.25">
      <c r="A139" s="13" t="s">
        <v>100</v>
      </c>
      <c r="B139" s="7" t="s">
        <v>343</v>
      </c>
      <c r="C139" s="163"/>
      <c r="D139" s="246"/>
      <c r="E139" s="246"/>
      <c r="F139" s="397">
        <f t="shared" si="34"/>
        <v>0</v>
      </c>
    </row>
    <row r="140" spans="1:6" ht="12" customHeight="1" x14ac:dyDescent="0.25">
      <c r="A140" s="13" t="s">
        <v>101</v>
      </c>
      <c r="B140" s="7" t="s">
        <v>344</v>
      </c>
      <c r="C140" s="163"/>
      <c r="D140" s="246"/>
      <c r="E140" s="246"/>
      <c r="F140" s="397">
        <f t="shared" si="34"/>
        <v>0</v>
      </c>
    </row>
    <row r="141" spans="1:6" ht="12" customHeight="1" thickBot="1" x14ac:dyDescent="0.3">
      <c r="A141" s="11" t="s">
        <v>102</v>
      </c>
      <c r="B141" s="7" t="s">
        <v>345</v>
      </c>
      <c r="C141" s="163"/>
      <c r="D141" s="246"/>
      <c r="E141" s="246"/>
      <c r="F141" s="397">
        <f t="shared" si="34"/>
        <v>0</v>
      </c>
    </row>
    <row r="142" spans="1:6" ht="12" customHeight="1" thickBot="1" x14ac:dyDescent="0.3">
      <c r="A142" s="18" t="s">
        <v>12</v>
      </c>
      <c r="B142" s="57" t="s">
        <v>353</v>
      </c>
      <c r="C142" s="168">
        <f>+C143+C144+C145+C146</f>
        <v>12810</v>
      </c>
      <c r="D142" s="168">
        <f t="shared" ref="D142:F142" si="35">+D143+D144+D145+D146</f>
        <v>12810</v>
      </c>
      <c r="E142" s="168">
        <f t="shared" si="35"/>
        <v>0</v>
      </c>
      <c r="F142" s="324">
        <f t="shared" si="35"/>
        <v>12810</v>
      </c>
    </row>
    <row r="143" spans="1:6" ht="12" customHeight="1" x14ac:dyDescent="0.25">
      <c r="A143" s="13" t="s">
        <v>59</v>
      </c>
      <c r="B143" s="7" t="s">
        <v>267</v>
      </c>
      <c r="C143" s="163"/>
      <c r="D143" s="246"/>
      <c r="E143" s="246"/>
      <c r="F143" s="397">
        <f>D143+E143</f>
        <v>0</v>
      </c>
    </row>
    <row r="144" spans="1:6" ht="12" customHeight="1" x14ac:dyDescent="0.25">
      <c r="A144" s="13" t="s">
        <v>60</v>
      </c>
      <c r="B144" s="7" t="s">
        <v>268</v>
      </c>
      <c r="C144" s="163">
        <v>12810</v>
      </c>
      <c r="D144" s="246">
        <v>12810</v>
      </c>
      <c r="E144" s="246"/>
      <c r="F144" s="397">
        <f>D144+E144</f>
        <v>12810</v>
      </c>
    </row>
    <row r="145" spans="1:10" ht="12" customHeight="1" x14ac:dyDescent="0.25">
      <c r="A145" s="13" t="s">
        <v>181</v>
      </c>
      <c r="B145" s="7" t="s">
        <v>354</v>
      </c>
      <c r="C145" s="163"/>
      <c r="D145" s="246"/>
      <c r="E145" s="246"/>
      <c r="F145" s="397">
        <f t="shared" ref="F145:F146" si="36">D145+E145</f>
        <v>0</v>
      </c>
    </row>
    <row r="146" spans="1:10" ht="12" customHeight="1" thickBot="1" x14ac:dyDescent="0.3">
      <c r="A146" s="11" t="s">
        <v>182</v>
      </c>
      <c r="B146" s="5" t="s">
        <v>287</v>
      </c>
      <c r="C146" s="163"/>
      <c r="D146" s="246"/>
      <c r="E146" s="246"/>
      <c r="F146" s="397">
        <f t="shared" si="36"/>
        <v>0</v>
      </c>
    </row>
    <row r="147" spans="1:10" ht="12" customHeight="1" thickBot="1" x14ac:dyDescent="0.3">
      <c r="A147" s="18" t="s">
        <v>13</v>
      </c>
      <c r="B147" s="57" t="s">
        <v>355</v>
      </c>
      <c r="C147" s="236">
        <f>SUM(C148:C152)</f>
        <v>0</v>
      </c>
      <c r="D147" s="249"/>
      <c r="E147" s="249">
        <f>SUM(E148:E152)</f>
        <v>0</v>
      </c>
      <c r="F147" s="325">
        <f>SUM(F148:F152)</f>
        <v>0</v>
      </c>
    </row>
    <row r="148" spans="1:10" ht="12" customHeight="1" x14ac:dyDescent="0.25">
      <c r="A148" s="13" t="s">
        <v>61</v>
      </c>
      <c r="B148" s="7" t="s">
        <v>350</v>
      </c>
      <c r="C148" s="163"/>
      <c r="D148" s="246"/>
      <c r="E148" s="246"/>
      <c r="F148" s="397">
        <f>D148+E148</f>
        <v>0</v>
      </c>
    </row>
    <row r="149" spans="1:10" ht="12" customHeight="1" x14ac:dyDescent="0.25">
      <c r="A149" s="13" t="s">
        <v>62</v>
      </c>
      <c r="B149" s="7" t="s">
        <v>357</v>
      </c>
      <c r="C149" s="163"/>
      <c r="D149" s="246"/>
      <c r="E149" s="246"/>
      <c r="F149" s="397">
        <f>D149+E149</f>
        <v>0</v>
      </c>
    </row>
    <row r="150" spans="1:10" ht="12" customHeight="1" x14ac:dyDescent="0.25">
      <c r="A150" s="13" t="s">
        <v>193</v>
      </c>
      <c r="B150" s="7" t="s">
        <v>352</v>
      </c>
      <c r="C150" s="163"/>
      <c r="D150" s="246"/>
      <c r="E150" s="246"/>
      <c r="F150" s="397">
        <f t="shared" ref="F150:F152" si="37">D150+E150</f>
        <v>0</v>
      </c>
    </row>
    <row r="151" spans="1:10" ht="12" customHeight="1" x14ac:dyDescent="0.25">
      <c r="A151" s="13" t="s">
        <v>194</v>
      </c>
      <c r="B151" s="7" t="s">
        <v>358</v>
      </c>
      <c r="C151" s="163"/>
      <c r="D151" s="246"/>
      <c r="E151" s="246"/>
      <c r="F151" s="397">
        <f t="shared" si="37"/>
        <v>0</v>
      </c>
    </row>
    <row r="152" spans="1:10" ht="12" customHeight="1" thickBot="1" x14ac:dyDescent="0.3">
      <c r="A152" s="13" t="s">
        <v>356</v>
      </c>
      <c r="B152" s="7" t="s">
        <v>359</v>
      </c>
      <c r="C152" s="163"/>
      <c r="D152" s="246"/>
      <c r="E152" s="246"/>
      <c r="F152" s="397">
        <f t="shared" si="37"/>
        <v>0</v>
      </c>
    </row>
    <row r="153" spans="1:10" ht="12" customHeight="1" thickBot="1" x14ac:dyDescent="0.3">
      <c r="A153" s="18" t="s">
        <v>14</v>
      </c>
      <c r="B153" s="57" t="s">
        <v>360</v>
      </c>
      <c r="C153" s="237"/>
      <c r="D153" s="250"/>
      <c r="E153" s="250"/>
      <c r="F153" s="296">
        <f t="shared" ref="F153:F154" si="38">C153+E153</f>
        <v>0</v>
      </c>
    </row>
    <row r="154" spans="1:10" ht="12" customHeight="1" thickBot="1" x14ac:dyDescent="0.3">
      <c r="A154" s="18" t="s">
        <v>15</v>
      </c>
      <c r="B154" s="57" t="s">
        <v>361</v>
      </c>
      <c r="C154" s="237"/>
      <c r="D154" s="250"/>
      <c r="E154" s="250"/>
      <c r="F154" s="393">
        <f t="shared" si="38"/>
        <v>0</v>
      </c>
    </row>
    <row r="155" spans="1:10" ht="15" customHeight="1" thickBot="1" x14ac:dyDescent="0.3">
      <c r="A155" s="18" t="s">
        <v>16</v>
      </c>
      <c r="B155" s="57" t="s">
        <v>363</v>
      </c>
      <c r="C155" s="238">
        <f>+C131+C135+C142+C147+C153+C154</f>
        <v>18364</v>
      </c>
      <c r="D155" s="238">
        <f t="shared" ref="D155:F155" si="39">+D131+D135+D142+D147+D153+D154</f>
        <v>16200</v>
      </c>
      <c r="E155" s="238">
        <f t="shared" si="39"/>
        <v>0</v>
      </c>
      <c r="F155" s="400">
        <f t="shared" si="39"/>
        <v>16200</v>
      </c>
      <c r="G155" s="186"/>
      <c r="H155" s="187"/>
      <c r="I155" s="187"/>
      <c r="J155" s="187"/>
    </row>
    <row r="156" spans="1:10" s="175" customFormat="1" ht="12.95" customHeight="1" thickBot="1" x14ac:dyDescent="0.25">
      <c r="A156" s="103" t="s">
        <v>17</v>
      </c>
      <c r="B156" s="149" t="s">
        <v>362</v>
      </c>
      <c r="C156" s="238">
        <f>+C130+C155</f>
        <v>948017</v>
      </c>
      <c r="D156" s="238">
        <f t="shared" ref="D156:F156" si="40">+D130+D155</f>
        <v>971755</v>
      </c>
      <c r="E156" s="238">
        <f t="shared" si="40"/>
        <v>1028102</v>
      </c>
      <c r="F156" s="400">
        <f t="shared" si="40"/>
        <v>1999857</v>
      </c>
    </row>
    <row r="157" spans="1:10" ht="7.5" customHeight="1" x14ac:dyDescent="0.25">
      <c r="C157" s="328"/>
      <c r="D157" s="328"/>
    </row>
    <row r="158" spans="1:10" x14ac:dyDescent="0.25">
      <c r="A158" s="432" t="s">
        <v>269</v>
      </c>
      <c r="B158" s="432"/>
      <c r="C158" s="432"/>
      <c r="D158" s="432"/>
      <c r="E158" s="432"/>
      <c r="F158" s="432"/>
    </row>
    <row r="159" spans="1:10" ht="15" customHeight="1" thickBot="1" x14ac:dyDescent="0.3">
      <c r="A159" s="418" t="s">
        <v>88</v>
      </c>
      <c r="B159" s="418"/>
      <c r="F159" s="105" t="str">
        <f>F91</f>
        <v>ezer forintban!</v>
      </c>
    </row>
    <row r="160" spans="1:10" ht="25.5" customHeight="1" thickBot="1" x14ac:dyDescent="0.3">
      <c r="A160" s="18">
        <v>1</v>
      </c>
      <c r="B160" s="23" t="s">
        <v>364</v>
      </c>
      <c r="C160" s="162">
        <f>+C63-C130</f>
        <v>-114019</v>
      </c>
      <c r="D160" s="162"/>
      <c r="E160" s="162">
        <f>+E63-E130</f>
        <v>-28895</v>
      </c>
      <c r="F160" s="99">
        <f>+F63-F130</f>
        <v>-145815</v>
      </c>
    </row>
    <row r="161" spans="1:6" ht="32.25" customHeight="1" thickBot="1" x14ac:dyDescent="0.3">
      <c r="A161" s="18" t="s">
        <v>8</v>
      </c>
      <c r="B161" s="23" t="s">
        <v>370</v>
      </c>
      <c r="C161" s="162">
        <f>+C87-C155</f>
        <v>114019</v>
      </c>
      <c r="D161" s="162"/>
      <c r="E161" s="162">
        <f>+E87-E155</f>
        <v>28895</v>
      </c>
      <c r="F161" s="99">
        <f>+F87-F155</f>
        <v>145815</v>
      </c>
    </row>
  </sheetData>
  <mergeCells count="12">
    <mergeCell ref="A1:F1"/>
    <mergeCell ref="A90:F90"/>
    <mergeCell ref="A2:B2"/>
    <mergeCell ref="A91:B91"/>
    <mergeCell ref="A159:B159"/>
    <mergeCell ref="A3:A4"/>
    <mergeCell ref="B3:B4"/>
    <mergeCell ref="C3:F3"/>
    <mergeCell ref="A92:A93"/>
    <mergeCell ref="B92:B93"/>
    <mergeCell ref="C92:F92"/>
    <mergeCell ref="A158:F158"/>
  </mergeCells>
  <phoneticPr fontId="0" type="noConversion"/>
  <printOptions horizontalCentered="1"/>
  <pageMargins left="0.39370078740157483" right="0.39370078740157483" top="1.4566929133858268" bottom="0.78740157480314965" header="0.78740157480314965" footer="0.59055118110236227"/>
  <pageSetup paperSize="9" scale="65" fitToHeight="2" orientation="portrait" r:id="rId1"/>
  <headerFooter alignWithMargins="0">
    <oddHeader xml:space="preserve">&amp;C&amp;"Times New Roman CE,Félkövér"&amp;12
Bátaszék Város Önkormányzat
2017. ÉVI KÖLTSÉGVETÉSÉNEK ÖSSZEVONT MÓDOSÍTOTT MÉRLEGE&amp;10
&amp;R&amp;"Times New Roman CE,Félkövér dőlt"&amp;11 1.1. melléklet </oddHeader>
    <oddFooter>&amp;C&amp;P</oddFooter>
  </headerFooter>
  <rowBreaks count="2" manualBreakCount="2">
    <brk id="75" max="4" man="1"/>
    <brk id="89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61"/>
  <sheetViews>
    <sheetView topLeftCell="A148" zoomScale="130" zoomScaleNormal="130" zoomScaleSheetLayoutView="100" workbookViewId="0">
      <selection activeCell="G89" sqref="G89"/>
    </sheetView>
  </sheetViews>
  <sheetFormatPr defaultRowHeight="15.75" x14ac:dyDescent="0.25"/>
  <cols>
    <col min="1" max="1" width="9.5" style="150" customWidth="1"/>
    <col min="2" max="2" width="59.6640625" style="150" customWidth="1"/>
    <col min="3" max="3" width="17.33203125" style="151" customWidth="1"/>
    <col min="4" max="4" width="15" style="151" customWidth="1"/>
    <col min="5" max="5" width="15.1640625" style="173" customWidth="1"/>
    <col min="6" max="6" width="14.6640625" style="173" customWidth="1"/>
    <col min="7" max="16384" width="9.33203125" style="173"/>
  </cols>
  <sheetData>
    <row r="1" spans="1:6" ht="15.95" customHeight="1" x14ac:dyDescent="0.25">
      <c r="A1" s="417" t="s">
        <v>5</v>
      </c>
      <c r="B1" s="417"/>
      <c r="C1" s="417"/>
      <c r="D1" s="417"/>
      <c r="E1" s="417"/>
      <c r="F1" s="417"/>
    </row>
    <row r="2" spans="1:6" ht="15.95" customHeight="1" thickBot="1" x14ac:dyDescent="0.3">
      <c r="A2" s="418" t="s">
        <v>86</v>
      </c>
      <c r="B2" s="418"/>
      <c r="C2" s="239"/>
      <c r="D2" s="239"/>
      <c r="F2" s="239" t="str">
        <f>'1.1.sz.mell.'!F2</f>
        <v>ezer forintban!</v>
      </c>
    </row>
    <row r="3" spans="1:6" x14ac:dyDescent="0.25">
      <c r="A3" s="420" t="s">
        <v>51</v>
      </c>
      <c r="B3" s="422" t="s">
        <v>6</v>
      </c>
      <c r="C3" s="424" t="str">
        <f>+CONCATENATE(LEFT(ÖSSZEFÜGGÉSEK!A6,4),". évi")</f>
        <v>2017. évi</v>
      </c>
      <c r="D3" s="424"/>
      <c r="E3" s="425"/>
      <c r="F3" s="426"/>
    </row>
    <row r="4" spans="1:6" ht="36.75" thickBot="1" x14ac:dyDescent="0.3">
      <c r="A4" s="421"/>
      <c r="B4" s="423"/>
      <c r="C4" s="242" t="s">
        <v>410</v>
      </c>
      <c r="D4" s="242" t="s">
        <v>516</v>
      </c>
      <c r="E4" s="240" t="s">
        <v>534</v>
      </c>
      <c r="F4" s="241" t="str">
        <f>+CONCATENATE(LEFT(ÖSSZEFÜGGÉSEK!A6,4),"……….",CHAR(10),"Módosítás utáni")</f>
        <v>2017……….
Módosítás utáni</v>
      </c>
    </row>
    <row r="5" spans="1:6" s="174" customFormat="1" ht="12" customHeight="1" thickBot="1" x14ac:dyDescent="0.25">
      <c r="A5" s="170" t="s">
        <v>377</v>
      </c>
      <c r="B5" s="171" t="s">
        <v>378</v>
      </c>
      <c r="C5" s="171" t="s">
        <v>379</v>
      </c>
      <c r="D5" s="171" t="s">
        <v>381</v>
      </c>
      <c r="E5" s="171" t="s">
        <v>380</v>
      </c>
      <c r="F5" s="319" t="s">
        <v>517</v>
      </c>
    </row>
    <row r="6" spans="1:6" s="175" customFormat="1" ht="12" customHeight="1" thickBot="1" x14ac:dyDescent="0.25">
      <c r="A6" s="18" t="s">
        <v>7</v>
      </c>
      <c r="B6" s="19" t="s">
        <v>146</v>
      </c>
      <c r="C6" s="162">
        <f>+C7+C8+C9+C10+C11+C12</f>
        <v>366720</v>
      </c>
      <c r="D6" s="162">
        <f t="shared" ref="D6:F6" si="0">+D7+D8+D9+D10+D11+D12</f>
        <v>371995</v>
      </c>
      <c r="E6" s="162">
        <f t="shared" si="0"/>
        <v>18359</v>
      </c>
      <c r="F6" s="322">
        <f t="shared" si="0"/>
        <v>390354</v>
      </c>
    </row>
    <row r="7" spans="1:6" s="175" customFormat="1" ht="12" customHeight="1" x14ac:dyDescent="0.2">
      <c r="A7" s="13" t="s">
        <v>63</v>
      </c>
      <c r="B7" s="176" t="s">
        <v>147</v>
      </c>
      <c r="C7" s="164">
        <v>117477</v>
      </c>
      <c r="D7" s="245">
        <v>117477</v>
      </c>
      <c r="E7" s="245"/>
      <c r="F7" s="393">
        <f>D7+E7</f>
        <v>117477</v>
      </c>
    </row>
    <row r="8" spans="1:6" s="175" customFormat="1" ht="12" customHeight="1" x14ac:dyDescent="0.2">
      <c r="A8" s="12" t="s">
        <v>64</v>
      </c>
      <c r="B8" s="177" t="s">
        <v>148</v>
      </c>
      <c r="C8" s="163">
        <v>136511</v>
      </c>
      <c r="D8" s="246">
        <v>136511</v>
      </c>
      <c r="E8" s="246">
        <v>3504</v>
      </c>
      <c r="F8" s="393">
        <f>D8+E8</f>
        <v>140015</v>
      </c>
    </row>
    <row r="9" spans="1:6" s="175" customFormat="1" ht="12" customHeight="1" x14ac:dyDescent="0.2">
      <c r="A9" s="12" t="s">
        <v>65</v>
      </c>
      <c r="B9" s="177" t="s">
        <v>149</v>
      </c>
      <c r="C9" s="163">
        <v>105316</v>
      </c>
      <c r="D9" s="246">
        <v>108885</v>
      </c>
      <c r="E9" s="246">
        <v>2243</v>
      </c>
      <c r="F9" s="393">
        <f t="shared" ref="F9:F12" si="1">D9+E9</f>
        <v>111128</v>
      </c>
    </row>
    <row r="10" spans="1:6" s="175" customFormat="1" ht="12" customHeight="1" x14ac:dyDescent="0.2">
      <c r="A10" s="12" t="s">
        <v>66</v>
      </c>
      <c r="B10" s="177" t="s">
        <v>150</v>
      </c>
      <c r="C10" s="163">
        <v>7416</v>
      </c>
      <c r="D10" s="246">
        <v>7416</v>
      </c>
      <c r="E10" s="246"/>
      <c r="F10" s="393">
        <f t="shared" si="1"/>
        <v>7416</v>
      </c>
    </row>
    <row r="11" spans="1:6" s="175" customFormat="1" ht="12" customHeight="1" x14ac:dyDescent="0.2">
      <c r="A11" s="12" t="s">
        <v>83</v>
      </c>
      <c r="B11" s="101" t="s">
        <v>322</v>
      </c>
      <c r="C11" s="163"/>
      <c r="D11" s="246">
        <v>1706</v>
      </c>
      <c r="E11" s="246">
        <v>12060</v>
      </c>
      <c r="F11" s="393">
        <f t="shared" si="1"/>
        <v>13766</v>
      </c>
    </row>
    <row r="12" spans="1:6" s="175" customFormat="1" ht="12" customHeight="1" thickBot="1" x14ac:dyDescent="0.25">
      <c r="A12" s="14" t="s">
        <v>67</v>
      </c>
      <c r="B12" s="102" t="s">
        <v>323</v>
      </c>
      <c r="C12" s="163"/>
      <c r="D12" s="246"/>
      <c r="E12" s="246">
        <v>552</v>
      </c>
      <c r="F12" s="393">
        <f t="shared" si="1"/>
        <v>552</v>
      </c>
    </row>
    <row r="13" spans="1:6" s="175" customFormat="1" ht="12" customHeight="1" thickBot="1" x14ac:dyDescent="0.25">
      <c r="A13" s="18" t="s">
        <v>8</v>
      </c>
      <c r="B13" s="100" t="s">
        <v>151</v>
      </c>
      <c r="C13" s="162">
        <f>+C14+C15+C16+C17+C18</f>
        <v>35982</v>
      </c>
      <c r="D13" s="162">
        <f t="shared" ref="D13:F13" si="2">+D14+D15+D16+D17+D18</f>
        <v>35982</v>
      </c>
      <c r="E13" s="162">
        <f t="shared" si="2"/>
        <v>0</v>
      </c>
      <c r="F13" s="322">
        <f t="shared" si="2"/>
        <v>35982</v>
      </c>
    </row>
    <row r="14" spans="1:6" s="175" customFormat="1" ht="12" customHeight="1" x14ac:dyDescent="0.2">
      <c r="A14" s="13" t="s">
        <v>69</v>
      </c>
      <c r="B14" s="176" t="s">
        <v>152</v>
      </c>
      <c r="C14" s="164"/>
      <c r="D14" s="245"/>
      <c r="E14" s="245"/>
      <c r="F14" s="393">
        <f>D14+E14</f>
        <v>0</v>
      </c>
    </row>
    <row r="15" spans="1:6" s="175" customFormat="1" ht="12" customHeight="1" x14ac:dyDescent="0.2">
      <c r="A15" s="12" t="s">
        <v>70</v>
      </c>
      <c r="B15" s="177" t="s">
        <v>153</v>
      </c>
      <c r="C15" s="163"/>
      <c r="D15" s="246"/>
      <c r="E15" s="246"/>
      <c r="F15" s="393">
        <f>D15+E15</f>
        <v>0</v>
      </c>
    </row>
    <row r="16" spans="1:6" s="175" customFormat="1" ht="12" customHeight="1" x14ac:dyDescent="0.2">
      <c r="A16" s="12" t="s">
        <v>71</v>
      </c>
      <c r="B16" s="177" t="s">
        <v>315</v>
      </c>
      <c r="C16" s="163"/>
      <c r="D16" s="246"/>
      <c r="E16" s="246"/>
      <c r="F16" s="393">
        <f t="shared" ref="F16:F19" si="3">D16+E16</f>
        <v>0</v>
      </c>
    </row>
    <row r="17" spans="1:6" s="175" customFormat="1" ht="12" customHeight="1" x14ac:dyDescent="0.2">
      <c r="A17" s="12" t="s">
        <v>72</v>
      </c>
      <c r="B17" s="177" t="s">
        <v>316</v>
      </c>
      <c r="C17" s="163"/>
      <c r="D17" s="246"/>
      <c r="E17" s="246"/>
      <c r="F17" s="393">
        <f t="shared" si="3"/>
        <v>0</v>
      </c>
    </row>
    <row r="18" spans="1:6" s="175" customFormat="1" ht="12" customHeight="1" x14ac:dyDescent="0.2">
      <c r="A18" s="12" t="s">
        <v>73</v>
      </c>
      <c r="B18" s="177" t="s">
        <v>154</v>
      </c>
      <c r="C18" s="163">
        <v>35982</v>
      </c>
      <c r="D18" s="246">
        <v>35982</v>
      </c>
      <c r="E18" s="246"/>
      <c r="F18" s="393">
        <f t="shared" si="3"/>
        <v>35982</v>
      </c>
    </row>
    <row r="19" spans="1:6" s="175" customFormat="1" ht="12" customHeight="1" thickBot="1" x14ac:dyDescent="0.25">
      <c r="A19" s="14" t="s">
        <v>79</v>
      </c>
      <c r="B19" s="102" t="s">
        <v>155</v>
      </c>
      <c r="C19" s="165"/>
      <c r="D19" s="247"/>
      <c r="E19" s="247"/>
      <c r="F19" s="393">
        <f t="shared" si="3"/>
        <v>0</v>
      </c>
    </row>
    <row r="20" spans="1:6" s="175" customFormat="1" ht="12" customHeight="1" thickBot="1" x14ac:dyDescent="0.25">
      <c r="A20" s="18" t="s">
        <v>9</v>
      </c>
      <c r="B20" s="19" t="s">
        <v>156</v>
      </c>
      <c r="C20" s="162">
        <f>+C21+C22+C23+C24+C25</f>
        <v>0</v>
      </c>
      <c r="D20" s="162">
        <f t="shared" ref="D20:F20" si="4">+D21+D22+D23+D24+D25</f>
        <v>0</v>
      </c>
      <c r="E20" s="162">
        <f t="shared" si="4"/>
        <v>0</v>
      </c>
      <c r="F20" s="322">
        <f t="shared" si="4"/>
        <v>0</v>
      </c>
    </row>
    <row r="21" spans="1:6" s="175" customFormat="1" ht="12" customHeight="1" x14ac:dyDescent="0.2">
      <c r="A21" s="13" t="s">
        <v>52</v>
      </c>
      <c r="B21" s="176" t="s">
        <v>157</v>
      </c>
      <c r="C21" s="164"/>
      <c r="D21" s="245"/>
      <c r="E21" s="245"/>
      <c r="F21" s="393">
        <f>D21+E21</f>
        <v>0</v>
      </c>
    </row>
    <row r="22" spans="1:6" s="175" customFormat="1" ht="12" customHeight="1" x14ac:dyDescent="0.2">
      <c r="A22" s="12" t="s">
        <v>53</v>
      </c>
      <c r="B22" s="177" t="s">
        <v>158</v>
      </c>
      <c r="C22" s="163"/>
      <c r="D22" s="246"/>
      <c r="E22" s="246"/>
      <c r="F22" s="393">
        <f>D22+E22</f>
        <v>0</v>
      </c>
    </row>
    <row r="23" spans="1:6" s="175" customFormat="1" ht="12" customHeight="1" x14ac:dyDescent="0.2">
      <c r="A23" s="12" t="s">
        <v>54</v>
      </c>
      <c r="B23" s="177" t="s">
        <v>317</v>
      </c>
      <c r="C23" s="163"/>
      <c r="D23" s="246"/>
      <c r="E23" s="246"/>
      <c r="F23" s="393">
        <f t="shared" ref="F23:F26" si="5">D23+E23</f>
        <v>0</v>
      </c>
    </row>
    <row r="24" spans="1:6" s="175" customFormat="1" ht="12" customHeight="1" x14ac:dyDescent="0.2">
      <c r="A24" s="12" t="s">
        <v>55</v>
      </c>
      <c r="B24" s="177" t="s">
        <v>318</v>
      </c>
      <c r="C24" s="163"/>
      <c r="D24" s="246"/>
      <c r="E24" s="246"/>
      <c r="F24" s="393">
        <f t="shared" si="5"/>
        <v>0</v>
      </c>
    </row>
    <row r="25" spans="1:6" s="175" customFormat="1" ht="12" customHeight="1" x14ac:dyDescent="0.2">
      <c r="A25" s="12" t="s">
        <v>96</v>
      </c>
      <c r="B25" s="177" t="s">
        <v>159</v>
      </c>
      <c r="C25" s="163">
        <v>0</v>
      </c>
      <c r="D25" s="246"/>
      <c r="E25" s="246"/>
      <c r="F25" s="393">
        <f t="shared" si="5"/>
        <v>0</v>
      </c>
    </row>
    <row r="26" spans="1:6" s="175" customFormat="1" ht="12" customHeight="1" thickBot="1" x14ac:dyDescent="0.25">
      <c r="A26" s="14" t="s">
        <v>97</v>
      </c>
      <c r="B26" s="178" t="s">
        <v>160</v>
      </c>
      <c r="C26" s="165"/>
      <c r="D26" s="247"/>
      <c r="E26" s="247"/>
      <c r="F26" s="393">
        <f t="shared" si="5"/>
        <v>0</v>
      </c>
    </row>
    <row r="27" spans="1:6" s="175" customFormat="1" ht="12" customHeight="1" thickBot="1" x14ac:dyDescent="0.25">
      <c r="A27" s="18" t="s">
        <v>98</v>
      </c>
      <c r="B27" s="19" t="s">
        <v>464</v>
      </c>
      <c r="C27" s="168">
        <f>SUM(C28:C34)</f>
        <v>16000</v>
      </c>
      <c r="D27" s="168">
        <f t="shared" ref="D27:F27" si="6">SUM(D28:D34)</f>
        <v>16000</v>
      </c>
      <c r="E27" s="168">
        <f t="shared" si="6"/>
        <v>0</v>
      </c>
      <c r="F27" s="324">
        <f t="shared" si="6"/>
        <v>16000</v>
      </c>
    </row>
    <row r="28" spans="1:6" s="175" customFormat="1" ht="12" customHeight="1" x14ac:dyDescent="0.2">
      <c r="A28" s="13" t="s">
        <v>161</v>
      </c>
      <c r="B28" s="176" t="s">
        <v>457</v>
      </c>
      <c r="C28" s="164">
        <v>0</v>
      </c>
      <c r="D28" s="245"/>
      <c r="E28" s="332">
        <f>+E29+E30+E31</f>
        <v>0</v>
      </c>
      <c r="F28" s="393">
        <f>D28+E28</f>
        <v>0</v>
      </c>
    </row>
    <row r="29" spans="1:6" s="175" customFormat="1" ht="12" customHeight="1" x14ac:dyDescent="0.2">
      <c r="A29" s="12" t="s">
        <v>162</v>
      </c>
      <c r="B29" s="177" t="s">
        <v>458</v>
      </c>
      <c r="C29" s="163">
        <v>0</v>
      </c>
      <c r="D29" s="246"/>
      <c r="E29" s="246"/>
      <c r="F29" s="393">
        <f>D29+E29</f>
        <v>0</v>
      </c>
    </row>
    <row r="30" spans="1:6" s="175" customFormat="1" ht="12" customHeight="1" x14ac:dyDescent="0.2">
      <c r="A30" s="12" t="s">
        <v>163</v>
      </c>
      <c r="B30" s="177" t="s">
        <v>459</v>
      </c>
      <c r="C30" s="163">
        <v>0</v>
      </c>
      <c r="D30" s="246"/>
      <c r="E30" s="246"/>
      <c r="F30" s="393">
        <f t="shared" ref="F30:F34" si="7">D30+E30</f>
        <v>0</v>
      </c>
    </row>
    <row r="31" spans="1:6" s="175" customFormat="1" ht="12" customHeight="1" x14ac:dyDescent="0.2">
      <c r="A31" s="12" t="s">
        <v>164</v>
      </c>
      <c r="B31" s="177" t="s">
        <v>460</v>
      </c>
      <c r="C31" s="163">
        <v>0</v>
      </c>
      <c r="D31" s="246"/>
      <c r="E31" s="246"/>
      <c r="F31" s="393">
        <f t="shared" si="7"/>
        <v>0</v>
      </c>
    </row>
    <row r="32" spans="1:6" s="175" customFormat="1" ht="12" customHeight="1" x14ac:dyDescent="0.2">
      <c r="A32" s="12" t="s">
        <v>461</v>
      </c>
      <c r="B32" s="177" t="s">
        <v>165</v>
      </c>
      <c r="C32" s="163">
        <v>16000</v>
      </c>
      <c r="D32" s="246">
        <v>16000</v>
      </c>
      <c r="E32" s="246"/>
      <c r="F32" s="393">
        <f t="shared" si="7"/>
        <v>16000</v>
      </c>
    </row>
    <row r="33" spans="1:6" s="175" customFormat="1" ht="12" customHeight="1" x14ac:dyDescent="0.2">
      <c r="A33" s="12" t="s">
        <v>462</v>
      </c>
      <c r="B33" s="177" t="s">
        <v>166</v>
      </c>
      <c r="C33" s="163">
        <v>0</v>
      </c>
      <c r="D33" s="246"/>
      <c r="E33" s="246"/>
      <c r="F33" s="393">
        <f t="shared" si="7"/>
        <v>0</v>
      </c>
    </row>
    <row r="34" spans="1:6" s="175" customFormat="1" ht="12" customHeight="1" thickBot="1" x14ac:dyDescent="0.25">
      <c r="A34" s="14" t="s">
        <v>463</v>
      </c>
      <c r="B34" s="178" t="s">
        <v>167</v>
      </c>
      <c r="C34" s="165"/>
      <c r="D34" s="247"/>
      <c r="E34" s="247"/>
      <c r="F34" s="393">
        <f t="shared" si="7"/>
        <v>0</v>
      </c>
    </row>
    <row r="35" spans="1:6" s="175" customFormat="1" ht="12" customHeight="1" thickBot="1" x14ac:dyDescent="0.25">
      <c r="A35" s="18" t="s">
        <v>11</v>
      </c>
      <c r="B35" s="19" t="s">
        <v>324</v>
      </c>
      <c r="C35" s="162">
        <f>SUM(C36:C46)</f>
        <v>33356</v>
      </c>
      <c r="D35" s="162">
        <f t="shared" ref="D35:F35" si="8">SUM(D36:D46)</f>
        <v>33356</v>
      </c>
      <c r="E35" s="162">
        <f t="shared" si="8"/>
        <v>0</v>
      </c>
      <c r="F35" s="322">
        <f t="shared" si="8"/>
        <v>33356</v>
      </c>
    </row>
    <row r="36" spans="1:6" s="175" customFormat="1" ht="12" customHeight="1" x14ac:dyDescent="0.2">
      <c r="A36" s="13" t="s">
        <v>56</v>
      </c>
      <c r="B36" s="176" t="s">
        <v>170</v>
      </c>
      <c r="C36" s="164">
        <v>10</v>
      </c>
      <c r="D36" s="245">
        <v>10</v>
      </c>
      <c r="E36" s="245"/>
      <c r="F36" s="393">
        <f>D36+E36</f>
        <v>10</v>
      </c>
    </row>
    <row r="37" spans="1:6" s="175" customFormat="1" ht="12" customHeight="1" x14ac:dyDescent="0.2">
      <c r="A37" s="12" t="s">
        <v>57</v>
      </c>
      <c r="B37" s="177" t="s">
        <v>171</v>
      </c>
      <c r="C37" s="163">
        <v>24067</v>
      </c>
      <c r="D37" s="246">
        <v>24067</v>
      </c>
      <c r="E37" s="246"/>
      <c r="F37" s="393">
        <f>D37+E37</f>
        <v>24067</v>
      </c>
    </row>
    <row r="38" spans="1:6" s="175" customFormat="1" ht="12" customHeight="1" x14ac:dyDescent="0.2">
      <c r="A38" s="12" t="s">
        <v>58</v>
      </c>
      <c r="B38" s="177" t="s">
        <v>172</v>
      </c>
      <c r="C38" s="163">
        <v>2710</v>
      </c>
      <c r="D38" s="246">
        <v>2710</v>
      </c>
      <c r="E38" s="246"/>
      <c r="F38" s="393">
        <f t="shared" ref="F38:F46" si="9">D38+E38</f>
        <v>2710</v>
      </c>
    </row>
    <row r="39" spans="1:6" s="175" customFormat="1" ht="12" customHeight="1" x14ac:dyDescent="0.2">
      <c r="A39" s="12" t="s">
        <v>100</v>
      </c>
      <c r="B39" s="177" t="s">
        <v>173</v>
      </c>
      <c r="C39" s="163"/>
      <c r="D39" s="246"/>
      <c r="E39" s="246"/>
      <c r="F39" s="393">
        <f t="shared" si="9"/>
        <v>0</v>
      </c>
    </row>
    <row r="40" spans="1:6" s="175" customFormat="1" ht="12" customHeight="1" x14ac:dyDescent="0.2">
      <c r="A40" s="12" t="s">
        <v>101</v>
      </c>
      <c r="B40" s="177" t="s">
        <v>174</v>
      </c>
      <c r="C40" s="163"/>
      <c r="D40" s="246"/>
      <c r="E40" s="246"/>
      <c r="F40" s="393">
        <f t="shared" si="9"/>
        <v>0</v>
      </c>
    </row>
    <row r="41" spans="1:6" s="175" customFormat="1" ht="12" customHeight="1" x14ac:dyDescent="0.2">
      <c r="A41" s="12" t="s">
        <v>102</v>
      </c>
      <c r="B41" s="177" t="s">
        <v>175</v>
      </c>
      <c r="C41" s="163">
        <v>4748</v>
      </c>
      <c r="D41" s="246">
        <v>4748</v>
      </c>
      <c r="E41" s="246"/>
      <c r="F41" s="393">
        <f t="shared" si="9"/>
        <v>4748</v>
      </c>
    </row>
    <row r="42" spans="1:6" s="175" customFormat="1" ht="12" customHeight="1" x14ac:dyDescent="0.2">
      <c r="A42" s="12" t="s">
        <v>103</v>
      </c>
      <c r="B42" s="177" t="s">
        <v>176</v>
      </c>
      <c r="C42" s="163">
        <v>1400</v>
      </c>
      <c r="D42" s="246">
        <v>1400</v>
      </c>
      <c r="E42" s="246"/>
      <c r="F42" s="393">
        <f t="shared" si="9"/>
        <v>1400</v>
      </c>
    </row>
    <row r="43" spans="1:6" s="175" customFormat="1" ht="12" customHeight="1" x14ac:dyDescent="0.2">
      <c r="A43" s="12" t="s">
        <v>104</v>
      </c>
      <c r="B43" s="177" t="s">
        <v>177</v>
      </c>
      <c r="C43" s="163">
        <v>355</v>
      </c>
      <c r="D43" s="246">
        <v>355</v>
      </c>
      <c r="E43" s="246"/>
      <c r="F43" s="393">
        <f t="shared" si="9"/>
        <v>355</v>
      </c>
    </row>
    <row r="44" spans="1:6" s="175" customFormat="1" ht="12" customHeight="1" x14ac:dyDescent="0.2">
      <c r="A44" s="12" t="s">
        <v>168</v>
      </c>
      <c r="B44" s="177" t="s">
        <v>178</v>
      </c>
      <c r="C44" s="166"/>
      <c r="D44" s="279"/>
      <c r="E44" s="279"/>
      <c r="F44" s="393">
        <f t="shared" si="9"/>
        <v>0</v>
      </c>
    </row>
    <row r="45" spans="1:6" s="175" customFormat="1" ht="12" customHeight="1" x14ac:dyDescent="0.2">
      <c r="A45" s="14" t="s">
        <v>169</v>
      </c>
      <c r="B45" s="178" t="s">
        <v>326</v>
      </c>
      <c r="C45" s="167">
        <v>50</v>
      </c>
      <c r="D45" s="280">
        <v>50</v>
      </c>
      <c r="E45" s="280"/>
      <c r="F45" s="393">
        <f t="shared" si="9"/>
        <v>50</v>
      </c>
    </row>
    <row r="46" spans="1:6" s="175" customFormat="1" ht="12" customHeight="1" thickBot="1" x14ac:dyDescent="0.25">
      <c r="A46" s="14" t="s">
        <v>325</v>
      </c>
      <c r="B46" s="102" t="s">
        <v>179</v>
      </c>
      <c r="C46" s="167">
        <v>16</v>
      </c>
      <c r="D46" s="280">
        <v>16</v>
      </c>
      <c r="E46" s="280"/>
      <c r="F46" s="393">
        <f t="shared" si="9"/>
        <v>16</v>
      </c>
    </row>
    <row r="47" spans="1:6" s="175" customFormat="1" ht="12" customHeight="1" thickBot="1" x14ac:dyDescent="0.25">
      <c r="A47" s="18" t="s">
        <v>12</v>
      </c>
      <c r="B47" s="19" t="s">
        <v>180</v>
      </c>
      <c r="C47" s="162">
        <f>SUM(C48:C52)</f>
        <v>0</v>
      </c>
      <c r="D47" s="162">
        <f t="shared" ref="D47:F47" si="10">SUM(D48:D52)</f>
        <v>0</v>
      </c>
      <c r="E47" s="162">
        <f t="shared" si="10"/>
        <v>0</v>
      </c>
      <c r="F47" s="322">
        <f t="shared" si="10"/>
        <v>0</v>
      </c>
    </row>
    <row r="48" spans="1:6" s="175" customFormat="1" ht="12" customHeight="1" x14ac:dyDescent="0.2">
      <c r="A48" s="13" t="s">
        <v>59</v>
      </c>
      <c r="B48" s="176" t="s">
        <v>184</v>
      </c>
      <c r="C48" s="218"/>
      <c r="D48" s="281"/>
      <c r="E48" s="281"/>
      <c r="F48" s="394">
        <f>D48+E48</f>
        <v>0</v>
      </c>
    </row>
    <row r="49" spans="1:6" s="175" customFormat="1" ht="12" customHeight="1" x14ac:dyDescent="0.2">
      <c r="A49" s="12" t="s">
        <v>60</v>
      </c>
      <c r="B49" s="177" t="s">
        <v>185</v>
      </c>
      <c r="C49" s="166"/>
      <c r="D49" s="279"/>
      <c r="E49" s="279"/>
      <c r="F49" s="394">
        <f>D49+E49</f>
        <v>0</v>
      </c>
    </row>
    <row r="50" spans="1:6" s="175" customFormat="1" ht="12" customHeight="1" x14ac:dyDescent="0.2">
      <c r="A50" s="12" t="s">
        <v>181</v>
      </c>
      <c r="B50" s="177" t="s">
        <v>186</v>
      </c>
      <c r="C50" s="166"/>
      <c r="D50" s="279"/>
      <c r="E50" s="279"/>
      <c r="F50" s="394">
        <f t="shared" ref="F50:F52" si="11">D50+E50</f>
        <v>0</v>
      </c>
    </row>
    <row r="51" spans="1:6" s="175" customFormat="1" ht="12" customHeight="1" x14ac:dyDescent="0.2">
      <c r="A51" s="12" t="s">
        <v>182</v>
      </c>
      <c r="B51" s="177" t="s">
        <v>187</v>
      </c>
      <c r="C51" s="166"/>
      <c r="D51" s="279"/>
      <c r="E51" s="279"/>
      <c r="F51" s="394">
        <f t="shared" si="11"/>
        <v>0</v>
      </c>
    </row>
    <row r="52" spans="1:6" s="175" customFormat="1" ht="12" customHeight="1" thickBot="1" x14ac:dyDescent="0.25">
      <c r="A52" s="14" t="s">
        <v>183</v>
      </c>
      <c r="B52" s="102" t="s">
        <v>188</v>
      </c>
      <c r="C52" s="167"/>
      <c r="D52" s="280"/>
      <c r="E52" s="280"/>
      <c r="F52" s="394">
        <f t="shared" si="11"/>
        <v>0</v>
      </c>
    </row>
    <row r="53" spans="1:6" s="175" customFormat="1" ht="12" customHeight="1" thickBot="1" x14ac:dyDescent="0.25">
      <c r="A53" s="18" t="s">
        <v>105</v>
      </c>
      <c r="B53" s="19" t="s">
        <v>189</v>
      </c>
      <c r="C53" s="162">
        <f>SUM(C54:C56)</f>
        <v>1020</v>
      </c>
      <c r="D53" s="162">
        <f t="shared" ref="D53:F53" si="12">SUM(D54:D56)</f>
        <v>6002</v>
      </c>
      <c r="E53" s="162">
        <f t="shared" si="12"/>
        <v>0</v>
      </c>
      <c r="F53" s="322">
        <f t="shared" si="12"/>
        <v>6002</v>
      </c>
    </row>
    <row r="54" spans="1:6" s="175" customFormat="1" ht="12" customHeight="1" x14ac:dyDescent="0.2">
      <c r="A54" s="13" t="s">
        <v>61</v>
      </c>
      <c r="B54" s="176" t="s">
        <v>190</v>
      </c>
      <c r="C54" s="164"/>
      <c r="D54" s="245"/>
      <c r="E54" s="245"/>
      <c r="F54" s="393">
        <f>D54+E54</f>
        <v>0</v>
      </c>
    </row>
    <row r="55" spans="1:6" s="175" customFormat="1" ht="12" customHeight="1" x14ac:dyDescent="0.2">
      <c r="A55" s="12" t="s">
        <v>62</v>
      </c>
      <c r="B55" s="177" t="s">
        <v>319</v>
      </c>
      <c r="C55" s="163">
        <v>1020</v>
      </c>
      <c r="D55" s="246">
        <v>1020</v>
      </c>
      <c r="E55" s="246"/>
      <c r="F55" s="393">
        <f>D55+E55</f>
        <v>1020</v>
      </c>
    </row>
    <row r="56" spans="1:6" s="175" customFormat="1" ht="12" customHeight="1" x14ac:dyDescent="0.2">
      <c r="A56" s="12" t="s">
        <v>193</v>
      </c>
      <c r="B56" s="177" t="s">
        <v>191</v>
      </c>
      <c r="C56" s="163"/>
      <c r="D56" s="246">
        <v>4982</v>
      </c>
      <c r="E56" s="246"/>
      <c r="F56" s="393">
        <f t="shared" ref="F56:F57" si="13">D56+E56</f>
        <v>4982</v>
      </c>
    </row>
    <row r="57" spans="1:6" s="175" customFormat="1" ht="12" customHeight="1" thickBot="1" x14ac:dyDescent="0.25">
      <c r="A57" s="14" t="s">
        <v>194</v>
      </c>
      <c r="B57" s="102" t="s">
        <v>192</v>
      </c>
      <c r="C57" s="165"/>
      <c r="D57" s="247"/>
      <c r="E57" s="247"/>
      <c r="F57" s="393">
        <f t="shared" si="13"/>
        <v>0</v>
      </c>
    </row>
    <row r="58" spans="1:6" s="175" customFormat="1" ht="12" customHeight="1" thickBot="1" x14ac:dyDescent="0.25">
      <c r="A58" s="18" t="s">
        <v>14</v>
      </c>
      <c r="B58" s="100" t="s">
        <v>195</v>
      </c>
      <c r="C58" s="162">
        <f>SUM(C59:C61)</f>
        <v>5396</v>
      </c>
      <c r="D58" s="162">
        <f t="shared" ref="D58:F58" si="14">SUM(D59:D61)</f>
        <v>5396</v>
      </c>
      <c r="E58" s="162">
        <f t="shared" si="14"/>
        <v>0</v>
      </c>
      <c r="F58" s="322">
        <f t="shared" si="14"/>
        <v>5396</v>
      </c>
    </row>
    <row r="59" spans="1:6" s="175" customFormat="1" ht="12" customHeight="1" x14ac:dyDescent="0.2">
      <c r="A59" s="13" t="s">
        <v>106</v>
      </c>
      <c r="B59" s="176" t="s">
        <v>197</v>
      </c>
      <c r="C59" s="166"/>
      <c r="D59" s="279"/>
      <c r="E59" s="279"/>
      <c r="F59" s="395">
        <f>D59+E59</f>
        <v>0</v>
      </c>
    </row>
    <row r="60" spans="1:6" s="175" customFormat="1" ht="12" customHeight="1" x14ac:dyDescent="0.2">
      <c r="A60" s="12" t="s">
        <v>107</v>
      </c>
      <c r="B60" s="177" t="s">
        <v>320</v>
      </c>
      <c r="C60" s="166">
        <v>4650</v>
      </c>
      <c r="D60" s="279">
        <v>4650</v>
      </c>
      <c r="E60" s="279"/>
      <c r="F60" s="395">
        <f>D60+E60</f>
        <v>4650</v>
      </c>
    </row>
    <row r="61" spans="1:6" s="175" customFormat="1" ht="12" customHeight="1" x14ac:dyDescent="0.2">
      <c r="A61" s="12" t="s">
        <v>128</v>
      </c>
      <c r="B61" s="177" t="s">
        <v>198</v>
      </c>
      <c r="C61" s="166">
        <v>746</v>
      </c>
      <c r="D61" s="279">
        <v>746</v>
      </c>
      <c r="E61" s="279"/>
      <c r="F61" s="395">
        <f>D61+E61</f>
        <v>746</v>
      </c>
    </row>
    <row r="62" spans="1:6" s="175" customFormat="1" ht="12" customHeight="1" thickBot="1" x14ac:dyDescent="0.25">
      <c r="A62" s="14" t="s">
        <v>196</v>
      </c>
      <c r="B62" s="102" t="s">
        <v>199</v>
      </c>
      <c r="C62" s="166"/>
      <c r="D62" s="279"/>
      <c r="E62" s="279"/>
      <c r="F62" s="395">
        <f>D62+E62</f>
        <v>0</v>
      </c>
    </row>
    <row r="63" spans="1:6" s="175" customFormat="1" ht="12" customHeight="1" thickBot="1" x14ac:dyDescent="0.25">
      <c r="A63" s="229" t="s">
        <v>366</v>
      </c>
      <c r="B63" s="19" t="s">
        <v>200</v>
      </c>
      <c r="C63" s="168">
        <f>+C6+C13+C20+C27+C35+C47+C53+C58</f>
        <v>458474</v>
      </c>
      <c r="D63" s="168">
        <f t="shared" ref="D63:F63" si="15">+D6+D13+D20+D27+D35+D47+D53+D58</f>
        <v>468731</v>
      </c>
      <c r="E63" s="168">
        <f t="shared" si="15"/>
        <v>18359</v>
      </c>
      <c r="F63" s="324">
        <f t="shared" si="15"/>
        <v>487090</v>
      </c>
    </row>
    <row r="64" spans="1:6" s="175" customFormat="1" ht="12" customHeight="1" thickBot="1" x14ac:dyDescent="0.25">
      <c r="A64" s="219" t="s">
        <v>201</v>
      </c>
      <c r="B64" s="100" t="s">
        <v>202</v>
      </c>
      <c r="C64" s="162">
        <f>SUM(C65:C67)</f>
        <v>0</v>
      </c>
      <c r="D64" s="244"/>
      <c r="E64" s="244">
        <f>SUM(E65:E67)</f>
        <v>0</v>
      </c>
      <c r="F64" s="322">
        <f>SUM(F65:F67)</f>
        <v>0</v>
      </c>
    </row>
    <row r="65" spans="1:6" s="175" customFormat="1" ht="12" customHeight="1" x14ac:dyDescent="0.2">
      <c r="A65" s="13" t="s">
        <v>233</v>
      </c>
      <c r="B65" s="176" t="s">
        <v>203</v>
      </c>
      <c r="C65" s="166"/>
      <c r="D65" s="279"/>
      <c r="E65" s="279"/>
      <c r="F65" s="395">
        <f t="shared" ref="F65:F86" si="16">C65+E65</f>
        <v>0</v>
      </c>
    </row>
    <row r="66" spans="1:6" s="175" customFormat="1" ht="12" customHeight="1" x14ac:dyDescent="0.2">
      <c r="A66" s="12" t="s">
        <v>242</v>
      </c>
      <c r="B66" s="177" t="s">
        <v>204</v>
      </c>
      <c r="C66" s="166"/>
      <c r="D66" s="279"/>
      <c r="E66" s="279"/>
      <c r="F66" s="395">
        <f t="shared" si="16"/>
        <v>0</v>
      </c>
    </row>
    <row r="67" spans="1:6" s="175" customFormat="1" ht="12" customHeight="1" thickBot="1" x14ac:dyDescent="0.25">
      <c r="A67" s="14" t="s">
        <v>243</v>
      </c>
      <c r="B67" s="225" t="s">
        <v>351</v>
      </c>
      <c r="C67" s="166"/>
      <c r="D67" s="279"/>
      <c r="E67" s="279"/>
      <c r="F67" s="395">
        <f t="shared" si="16"/>
        <v>0</v>
      </c>
    </row>
    <row r="68" spans="1:6" s="175" customFormat="1" ht="12" customHeight="1" thickBot="1" x14ac:dyDescent="0.25">
      <c r="A68" s="219" t="s">
        <v>206</v>
      </c>
      <c r="B68" s="100" t="s">
        <v>207</v>
      </c>
      <c r="C68" s="162">
        <f>SUM(C69:C72)</f>
        <v>0</v>
      </c>
      <c r="D68" s="244"/>
      <c r="E68" s="244">
        <f>SUM(E69:E72)</f>
        <v>0</v>
      </c>
      <c r="F68" s="322">
        <f>SUM(F69:F72)</f>
        <v>0</v>
      </c>
    </row>
    <row r="69" spans="1:6" s="175" customFormat="1" ht="12" customHeight="1" x14ac:dyDescent="0.2">
      <c r="A69" s="13" t="s">
        <v>84</v>
      </c>
      <c r="B69" s="176" t="s">
        <v>208</v>
      </c>
      <c r="C69" s="166"/>
      <c r="D69" s="279"/>
      <c r="E69" s="279"/>
      <c r="F69" s="395">
        <f t="shared" si="16"/>
        <v>0</v>
      </c>
    </row>
    <row r="70" spans="1:6" s="175" customFormat="1" ht="12" customHeight="1" x14ac:dyDescent="0.2">
      <c r="A70" s="12" t="s">
        <v>85</v>
      </c>
      <c r="B70" s="177" t="s">
        <v>209</v>
      </c>
      <c r="C70" s="166"/>
      <c r="D70" s="279"/>
      <c r="E70" s="279"/>
      <c r="F70" s="395">
        <f t="shared" si="16"/>
        <v>0</v>
      </c>
    </row>
    <row r="71" spans="1:6" s="175" customFormat="1" ht="12" customHeight="1" x14ac:dyDescent="0.2">
      <c r="A71" s="12" t="s">
        <v>234</v>
      </c>
      <c r="B71" s="177" t="s">
        <v>210</v>
      </c>
      <c r="C71" s="166"/>
      <c r="D71" s="279"/>
      <c r="E71" s="279"/>
      <c r="F71" s="395">
        <f t="shared" si="16"/>
        <v>0</v>
      </c>
    </row>
    <row r="72" spans="1:6" s="175" customFormat="1" ht="12" customHeight="1" thickBot="1" x14ac:dyDescent="0.25">
      <c r="A72" s="14" t="s">
        <v>235</v>
      </c>
      <c r="B72" s="102" t="s">
        <v>211</v>
      </c>
      <c r="C72" s="166"/>
      <c r="D72" s="279"/>
      <c r="E72" s="279"/>
      <c r="F72" s="395">
        <f t="shared" si="16"/>
        <v>0</v>
      </c>
    </row>
    <row r="73" spans="1:6" s="175" customFormat="1" ht="12" customHeight="1" thickBot="1" x14ac:dyDescent="0.25">
      <c r="A73" s="219" t="s">
        <v>212</v>
      </c>
      <c r="B73" s="100" t="s">
        <v>213</v>
      </c>
      <c r="C73" s="162">
        <f>SUM(C74:C75)</f>
        <v>0</v>
      </c>
      <c r="D73" s="244"/>
      <c r="E73" s="244">
        <f>SUM(E74:E75)</f>
        <v>0</v>
      </c>
      <c r="F73" s="322">
        <f>SUM(F74:F75)</f>
        <v>0</v>
      </c>
    </row>
    <row r="74" spans="1:6" s="175" customFormat="1" ht="12" customHeight="1" x14ac:dyDescent="0.2">
      <c r="A74" s="13" t="s">
        <v>236</v>
      </c>
      <c r="B74" s="176" t="s">
        <v>214</v>
      </c>
      <c r="C74" s="166">
        <v>0</v>
      </c>
      <c r="D74" s="279"/>
      <c r="E74" s="279"/>
      <c r="F74" s="395">
        <f t="shared" si="16"/>
        <v>0</v>
      </c>
    </row>
    <row r="75" spans="1:6" s="175" customFormat="1" ht="12" customHeight="1" thickBot="1" x14ac:dyDescent="0.25">
      <c r="A75" s="14" t="s">
        <v>237</v>
      </c>
      <c r="B75" s="102" t="s">
        <v>215</v>
      </c>
      <c r="C75" s="166"/>
      <c r="D75" s="279"/>
      <c r="E75" s="279"/>
      <c r="F75" s="395">
        <f t="shared" si="16"/>
        <v>0</v>
      </c>
    </row>
    <row r="76" spans="1:6" s="175" customFormat="1" ht="12" customHeight="1" thickBot="1" x14ac:dyDescent="0.25">
      <c r="A76" s="219" t="s">
        <v>216</v>
      </c>
      <c r="B76" s="100" t="s">
        <v>217</v>
      </c>
      <c r="C76" s="162">
        <f>SUM(C77:C79)</f>
        <v>0</v>
      </c>
      <c r="D76" s="244"/>
      <c r="E76" s="244">
        <f>SUM(E77:E79)</f>
        <v>0</v>
      </c>
      <c r="F76" s="322">
        <f>SUM(F77:F79)</f>
        <v>0</v>
      </c>
    </row>
    <row r="77" spans="1:6" s="175" customFormat="1" ht="12" customHeight="1" x14ac:dyDescent="0.2">
      <c r="A77" s="13" t="s">
        <v>238</v>
      </c>
      <c r="B77" s="176" t="s">
        <v>218</v>
      </c>
      <c r="C77" s="166"/>
      <c r="D77" s="279"/>
      <c r="E77" s="279"/>
      <c r="F77" s="395">
        <f t="shared" si="16"/>
        <v>0</v>
      </c>
    </row>
    <row r="78" spans="1:6" s="175" customFormat="1" ht="12" customHeight="1" x14ac:dyDescent="0.2">
      <c r="A78" s="12" t="s">
        <v>239</v>
      </c>
      <c r="B78" s="177" t="s">
        <v>219</v>
      </c>
      <c r="C78" s="166"/>
      <c r="D78" s="279"/>
      <c r="E78" s="279"/>
      <c r="F78" s="395">
        <f t="shared" si="16"/>
        <v>0</v>
      </c>
    </row>
    <row r="79" spans="1:6" s="175" customFormat="1" ht="12" customHeight="1" thickBot="1" x14ac:dyDescent="0.25">
      <c r="A79" s="14" t="s">
        <v>240</v>
      </c>
      <c r="B79" s="102" t="s">
        <v>220</v>
      </c>
      <c r="C79" s="166"/>
      <c r="D79" s="279"/>
      <c r="E79" s="279"/>
      <c r="F79" s="395">
        <f t="shared" si="16"/>
        <v>0</v>
      </c>
    </row>
    <row r="80" spans="1:6" s="175" customFormat="1" ht="12" customHeight="1" thickBot="1" x14ac:dyDescent="0.25">
      <c r="A80" s="219" t="s">
        <v>221</v>
      </c>
      <c r="B80" s="100" t="s">
        <v>241</v>
      </c>
      <c r="C80" s="162">
        <f>SUM(C81:C84)</f>
        <v>0</v>
      </c>
      <c r="D80" s="244"/>
      <c r="E80" s="244">
        <f>SUM(E81:E84)</f>
        <v>0</v>
      </c>
      <c r="F80" s="322">
        <f>SUM(F81:F84)</f>
        <v>0</v>
      </c>
    </row>
    <row r="81" spans="1:6" s="175" customFormat="1" ht="12" customHeight="1" x14ac:dyDescent="0.2">
      <c r="A81" s="180" t="s">
        <v>222</v>
      </c>
      <c r="B81" s="176" t="s">
        <v>223</v>
      </c>
      <c r="C81" s="166"/>
      <c r="D81" s="279"/>
      <c r="E81" s="279"/>
      <c r="F81" s="395">
        <f t="shared" si="16"/>
        <v>0</v>
      </c>
    </row>
    <row r="82" spans="1:6" s="175" customFormat="1" ht="12" customHeight="1" x14ac:dyDescent="0.2">
      <c r="A82" s="181" t="s">
        <v>224</v>
      </c>
      <c r="B82" s="177" t="s">
        <v>225</v>
      </c>
      <c r="C82" s="166"/>
      <c r="D82" s="279"/>
      <c r="E82" s="279"/>
      <c r="F82" s="395">
        <f t="shared" si="16"/>
        <v>0</v>
      </c>
    </row>
    <row r="83" spans="1:6" s="175" customFormat="1" ht="12" customHeight="1" x14ac:dyDescent="0.2">
      <c r="A83" s="181" t="s">
        <v>226</v>
      </c>
      <c r="B83" s="177" t="s">
        <v>227</v>
      </c>
      <c r="C83" s="166"/>
      <c r="D83" s="279"/>
      <c r="E83" s="279"/>
      <c r="F83" s="395">
        <f t="shared" si="16"/>
        <v>0</v>
      </c>
    </row>
    <row r="84" spans="1:6" s="175" customFormat="1" ht="12" customHeight="1" thickBot="1" x14ac:dyDescent="0.25">
      <c r="A84" s="182" t="s">
        <v>228</v>
      </c>
      <c r="B84" s="102" t="s">
        <v>229</v>
      </c>
      <c r="C84" s="166"/>
      <c r="D84" s="279"/>
      <c r="E84" s="279"/>
      <c r="F84" s="395">
        <f t="shared" si="16"/>
        <v>0</v>
      </c>
    </row>
    <row r="85" spans="1:6" s="175" customFormat="1" ht="12" customHeight="1" thickBot="1" x14ac:dyDescent="0.25">
      <c r="A85" s="219" t="s">
        <v>230</v>
      </c>
      <c r="B85" s="100" t="s">
        <v>365</v>
      </c>
      <c r="C85" s="221"/>
      <c r="D85" s="333"/>
      <c r="E85" s="333"/>
      <c r="F85" s="322">
        <f t="shared" si="16"/>
        <v>0</v>
      </c>
    </row>
    <row r="86" spans="1:6" s="175" customFormat="1" ht="13.5" customHeight="1" thickBot="1" x14ac:dyDescent="0.25">
      <c r="A86" s="219" t="s">
        <v>232</v>
      </c>
      <c r="B86" s="100" t="s">
        <v>231</v>
      </c>
      <c r="C86" s="221"/>
      <c r="D86" s="333"/>
      <c r="E86" s="333"/>
      <c r="F86" s="322">
        <f t="shared" si="16"/>
        <v>0</v>
      </c>
    </row>
    <row r="87" spans="1:6" s="175" customFormat="1" ht="15.75" customHeight="1" thickBot="1" x14ac:dyDescent="0.25">
      <c r="A87" s="219" t="s">
        <v>244</v>
      </c>
      <c r="B87" s="183" t="s">
        <v>368</v>
      </c>
      <c r="C87" s="168">
        <f>+C64+C68+C73+C76+C80+C86+C85</f>
        <v>0</v>
      </c>
      <c r="D87" s="248"/>
      <c r="E87" s="248">
        <f>+E64+E68+E73+E76+E80+E86+E85</f>
        <v>0</v>
      </c>
      <c r="F87" s="324">
        <f>+F64+F68+F73+F76+F80+F86+F85</f>
        <v>0</v>
      </c>
    </row>
    <row r="88" spans="1:6" s="175" customFormat="1" ht="25.5" customHeight="1" thickBot="1" x14ac:dyDescent="0.25">
      <c r="A88" s="220" t="s">
        <v>367</v>
      </c>
      <c r="B88" s="184" t="s">
        <v>369</v>
      </c>
      <c r="C88" s="168">
        <f>+C63+C87</f>
        <v>458474</v>
      </c>
      <c r="D88" s="168">
        <f t="shared" ref="D88:F88" si="17">+D63+D87</f>
        <v>468731</v>
      </c>
      <c r="E88" s="168">
        <f t="shared" si="17"/>
        <v>18359</v>
      </c>
      <c r="F88" s="324">
        <f t="shared" si="17"/>
        <v>487090</v>
      </c>
    </row>
    <row r="89" spans="1:6" s="175" customFormat="1" ht="83.25" customHeight="1" x14ac:dyDescent="0.2">
      <c r="A89" s="3"/>
      <c r="B89" s="4"/>
      <c r="C89" s="104"/>
      <c r="D89" s="104"/>
    </row>
    <row r="90" spans="1:6" ht="16.5" customHeight="1" x14ac:dyDescent="0.25">
      <c r="A90" s="417" t="s">
        <v>35</v>
      </c>
      <c r="B90" s="417"/>
      <c r="C90" s="417"/>
      <c r="D90" s="417"/>
      <c r="E90" s="417"/>
      <c r="F90" s="417"/>
    </row>
    <row r="91" spans="1:6" s="185" customFormat="1" ht="16.5" customHeight="1" thickBot="1" x14ac:dyDescent="0.3">
      <c r="A91" s="419" t="s">
        <v>87</v>
      </c>
      <c r="B91" s="419"/>
      <c r="C91" s="61"/>
      <c r="D91" s="331"/>
      <c r="F91" s="61" t="str">
        <f>F2</f>
        <v>ezer forintban!</v>
      </c>
    </row>
    <row r="92" spans="1:6" x14ac:dyDescent="0.25">
      <c r="A92" s="420" t="s">
        <v>51</v>
      </c>
      <c r="B92" s="422" t="s">
        <v>411</v>
      </c>
      <c r="C92" s="424" t="str">
        <f>+CONCATENATE(LEFT(ÖSSZEFÜGGÉSEK!A6,4),". évi")</f>
        <v>2017. évi</v>
      </c>
      <c r="D92" s="424"/>
      <c r="E92" s="425"/>
      <c r="F92" s="426"/>
    </row>
    <row r="93" spans="1:6" ht="36.75" thickBot="1" x14ac:dyDescent="0.3">
      <c r="A93" s="421"/>
      <c r="B93" s="423"/>
      <c r="C93" s="242" t="s">
        <v>410</v>
      </c>
      <c r="D93" s="242" t="s">
        <v>516</v>
      </c>
      <c r="E93" s="240" t="s">
        <v>534</v>
      </c>
      <c r="F93" s="241" t="str">
        <f>+CONCATENATE(LEFT(ÖSSZEFÜGGÉSEK!A95,4),"……….",CHAR(10),"Módosítás utáni")</f>
        <v>……….
Módosítás utáni</v>
      </c>
    </row>
    <row r="94" spans="1:6" s="174" customFormat="1" ht="12" customHeight="1" thickBot="1" x14ac:dyDescent="0.25">
      <c r="A94" s="25" t="s">
        <v>377</v>
      </c>
      <c r="B94" s="26" t="s">
        <v>378</v>
      </c>
      <c r="C94" s="26" t="s">
        <v>379</v>
      </c>
      <c r="D94" s="171" t="s">
        <v>381</v>
      </c>
      <c r="E94" s="171" t="s">
        <v>380</v>
      </c>
      <c r="F94" s="319" t="s">
        <v>517</v>
      </c>
    </row>
    <row r="95" spans="1:6" ht="12" customHeight="1" thickBot="1" x14ac:dyDescent="0.3">
      <c r="A95" s="20" t="s">
        <v>7</v>
      </c>
      <c r="B95" s="24" t="s">
        <v>327</v>
      </c>
      <c r="C95" s="161">
        <f>C96+C97+C98+C99+C100+C113</f>
        <v>708362</v>
      </c>
      <c r="D95" s="161">
        <f t="shared" ref="D95:F95" si="18">D96+D97+D98+D99+D100+D113</f>
        <v>713346</v>
      </c>
      <c r="E95" s="161">
        <f t="shared" si="18"/>
        <v>30786</v>
      </c>
      <c r="F95" s="401">
        <f t="shared" si="18"/>
        <v>744132</v>
      </c>
    </row>
    <row r="96" spans="1:6" ht="12" customHeight="1" x14ac:dyDescent="0.25">
      <c r="A96" s="15" t="s">
        <v>63</v>
      </c>
      <c r="B96" s="8" t="s">
        <v>36</v>
      </c>
      <c r="C96" s="233">
        <v>130001</v>
      </c>
      <c r="D96" s="334">
        <v>131361</v>
      </c>
      <c r="E96" s="334">
        <v>414</v>
      </c>
      <c r="F96" s="396">
        <f>D96+E96</f>
        <v>131775</v>
      </c>
    </row>
    <row r="97" spans="1:6" ht="12" customHeight="1" x14ac:dyDescent="0.25">
      <c r="A97" s="12" t="s">
        <v>64</v>
      </c>
      <c r="B97" s="6" t="s">
        <v>108</v>
      </c>
      <c r="C97" s="163">
        <v>28914</v>
      </c>
      <c r="D97" s="246">
        <v>29109</v>
      </c>
      <c r="E97" s="246">
        <v>99</v>
      </c>
      <c r="F97" s="397">
        <f>D97+E97</f>
        <v>29208</v>
      </c>
    </row>
    <row r="98" spans="1:6" ht="12" customHeight="1" x14ac:dyDescent="0.25">
      <c r="A98" s="12" t="s">
        <v>65</v>
      </c>
      <c r="B98" s="6" t="s">
        <v>82</v>
      </c>
      <c r="C98" s="165">
        <v>113905</v>
      </c>
      <c r="D98" s="247">
        <v>113777</v>
      </c>
      <c r="E98" s="247">
        <v>20609</v>
      </c>
      <c r="F98" s="397">
        <f t="shared" ref="F98:F115" si="19">D98+E98</f>
        <v>134386</v>
      </c>
    </row>
    <row r="99" spans="1:6" ht="12" customHeight="1" x14ac:dyDescent="0.25">
      <c r="A99" s="12" t="s">
        <v>66</v>
      </c>
      <c r="B99" s="9" t="s">
        <v>109</v>
      </c>
      <c r="C99" s="165">
        <v>13600</v>
      </c>
      <c r="D99" s="247">
        <v>13600</v>
      </c>
      <c r="E99" s="247"/>
      <c r="F99" s="397">
        <f t="shared" si="19"/>
        <v>13600</v>
      </c>
    </row>
    <row r="100" spans="1:6" ht="12" customHeight="1" x14ac:dyDescent="0.25">
      <c r="A100" s="12" t="s">
        <v>74</v>
      </c>
      <c r="B100" s="17" t="s">
        <v>110</v>
      </c>
      <c r="C100" s="165">
        <v>396710</v>
      </c>
      <c r="D100" s="165">
        <v>400267</v>
      </c>
      <c r="E100" s="165">
        <v>9664</v>
      </c>
      <c r="F100" s="397">
        <f t="shared" si="19"/>
        <v>409931</v>
      </c>
    </row>
    <row r="101" spans="1:6" ht="12" customHeight="1" x14ac:dyDescent="0.25">
      <c r="A101" s="12" t="s">
        <v>67</v>
      </c>
      <c r="B101" s="6" t="s">
        <v>332</v>
      </c>
      <c r="C101" s="165"/>
      <c r="D101" s="247">
        <v>319</v>
      </c>
      <c r="E101" s="247"/>
      <c r="F101" s="397">
        <f t="shared" si="19"/>
        <v>319</v>
      </c>
    </row>
    <row r="102" spans="1:6" ht="12" customHeight="1" x14ac:dyDescent="0.25">
      <c r="A102" s="12" t="s">
        <v>68</v>
      </c>
      <c r="B102" s="65" t="s">
        <v>331</v>
      </c>
      <c r="C102" s="165"/>
      <c r="D102" s="247"/>
      <c r="E102" s="247"/>
      <c r="F102" s="397">
        <f t="shared" si="19"/>
        <v>0</v>
      </c>
    </row>
    <row r="103" spans="1:6" ht="12" customHeight="1" x14ac:dyDescent="0.25">
      <c r="A103" s="12" t="s">
        <v>75</v>
      </c>
      <c r="B103" s="65" t="s">
        <v>330</v>
      </c>
      <c r="C103" s="165"/>
      <c r="D103" s="247"/>
      <c r="E103" s="247"/>
      <c r="F103" s="397">
        <f t="shared" si="19"/>
        <v>0</v>
      </c>
    </row>
    <row r="104" spans="1:6" ht="12" customHeight="1" x14ac:dyDescent="0.25">
      <c r="A104" s="12" t="s">
        <v>76</v>
      </c>
      <c r="B104" s="63" t="s">
        <v>247</v>
      </c>
      <c r="C104" s="165"/>
      <c r="D104" s="247"/>
      <c r="E104" s="247"/>
      <c r="F104" s="397">
        <f t="shared" si="19"/>
        <v>0</v>
      </c>
    </row>
    <row r="105" spans="1:6" ht="12" customHeight="1" x14ac:dyDescent="0.25">
      <c r="A105" s="12" t="s">
        <v>77</v>
      </c>
      <c r="B105" s="64" t="s">
        <v>248</v>
      </c>
      <c r="C105" s="165"/>
      <c r="D105" s="247"/>
      <c r="E105" s="247"/>
      <c r="F105" s="397">
        <f t="shared" si="19"/>
        <v>0</v>
      </c>
    </row>
    <row r="106" spans="1:6" ht="12" customHeight="1" x14ac:dyDescent="0.25">
      <c r="A106" s="12" t="s">
        <v>78</v>
      </c>
      <c r="B106" s="64" t="s">
        <v>249</v>
      </c>
      <c r="C106" s="165"/>
      <c r="D106" s="247"/>
      <c r="E106" s="247"/>
      <c r="F106" s="397">
        <f t="shared" si="19"/>
        <v>0</v>
      </c>
    </row>
    <row r="107" spans="1:6" ht="12" customHeight="1" x14ac:dyDescent="0.25">
      <c r="A107" s="12" t="s">
        <v>80</v>
      </c>
      <c r="B107" s="63" t="s">
        <v>250</v>
      </c>
      <c r="C107" s="165">
        <v>320708</v>
      </c>
      <c r="D107" s="247">
        <v>323946</v>
      </c>
      <c r="E107" s="247">
        <v>9664</v>
      </c>
      <c r="F107" s="397">
        <f t="shared" si="19"/>
        <v>333610</v>
      </c>
    </row>
    <row r="108" spans="1:6" ht="12" customHeight="1" x14ac:dyDescent="0.25">
      <c r="A108" s="12" t="s">
        <v>111</v>
      </c>
      <c r="B108" s="63" t="s">
        <v>251</v>
      </c>
      <c r="C108" s="165"/>
      <c r="D108" s="247"/>
      <c r="E108" s="247"/>
      <c r="F108" s="397">
        <f t="shared" si="19"/>
        <v>0</v>
      </c>
    </row>
    <row r="109" spans="1:6" ht="12" customHeight="1" x14ac:dyDescent="0.25">
      <c r="A109" s="12" t="s">
        <v>245</v>
      </c>
      <c r="B109" s="64" t="s">
        <v>252</v>
      </c>
      <c r="C109" s="165"/>
      <c r="D109" s="247"/>
      <c r="E109" s="247"/>
      <c r="F109" s="397">
        <f t="shared" si="19"/>
        <v>0</v>
      </c>
    </row>
    <row r="110" spans="1:6" ht="12" customHeight="1" x14ac:dyDescent="0.25">
      <c r="A110" s="11" t="s">
        <v>246</v>
      </c>
      <c r="B110" s="65" t="s">
        <v>253</v>
      </c>
      <c r="C110" s="165"/>
      <c r="D110" s="247"/>
      <c r="E110" s="247"/>
      <c r="F110" s="397">
        <f t="shared" si="19"/>
        <v>0</v>
      </c>
    </row>
    <row r="111" spans="1:6" ht="12" customHeight="1" x14ac:dyDescent="0.25">
      <c r="A111" s="12" t="s">
        <v>328</v>
      </c>
      <c r="B111" s="65" t="s">
        <v>254</v>
      </c>
      <c r="C111" s="165"/>
      <c r="D111" s="247"/>
      <c r="E111" s="247"/>
      <c r="F111" s="397">
        <f t="shared" si="19"/>
        <v>0</v>
      </c>
    </row>
    <row r="112" spans="1:6" ht="12" customHeight="1" x14ac:dyDescent="0.25">
      <c r="A112" s="14" t="s">
        <v>329</v>
      </c>
      <c r="B112" s="65" t="s">
        <v>255</v>
      </c>
      <c r="C112" s="165">
        <v>76002</v>
      </c>
      <c r="D112" s="247">
        <v>76002</v>
      </c>
      <c r="E112" s="247"/>
      <c r="F112" s="397">
        <f t="shared" si="19"/>
        <v>76002</v>
      </c>
    </row>
    <row r="113" spans="1:6" ht="12" customHeight="1" x14ac:dyDescent="0.25">
      <c r="A113" s="12" t="s">
        <v>333</v>
      </c>
      <c r="B113" s="9" t="s">
        <v>37</v>
      </c>
      <c r="C113" s="163">
        <v>25232</v>
      </c>
      <c r="D113" s="163">
        <v>25232</v>
      </c>
      <c r="E113" s="163"/>
      <c r="F113" s="323">
        <v>25232</v>
      </c>
    </row>
    <row r="114" spans="1:6" ht="12" customHeight="1" x14ac:dyDescent="0.25">
      <c r="A114" s="12" t="s">
        <v>334</v>
      </c>
      <c r="B114" s="6" t="s">
        <v>336</v>
      </c>
      <c r="C114" s="163"/>
      <c r="D114" s="246"/>
      <c r="E114" s="246"/>
      <c r="F114" s="397">
        <f t="shared" si="19"/>
        <v>0</v>
      </c>
    </row>
    <row r="115" spans="1:6" ht="12" customHeight="1" thickBot="1" x14ac:dyDescent="0.3">
      <c r="A115" s="16" t="s">
        <v>335</v>
      </c>
      <c r="B115" s="228" t="s">
        <v>337</v>
      </c>
      <c r="C115" s="234">
        <v>25232</v>
      </c>
      <c r="D115" s="283">
        <v>25232</v>
      </c>
      <c r="E115" s="283"/>
      <c r="F115" s="397">
        <f t="shared" si="19"/>
        <v>25232</v>
      </c>
    </row>
    <row r="116" spans="1:6" ht="12" customHeight="1" thickBot="1" x14ac:dyDescent="0.3">
      <c r="A116" s="226" t="s">
        <v>8</v>
      </c>
      <c r="B116" s="227" t="s">
        <v>256</v>
      </c>
      <c r="C116" s="235">
        <f>+C117+C119+C121</f>
        <v>96958</v>
      </c>
      <c r="D116" s="235">
        <f t="shared" ref="D116:F116" si="20">+D117+D119+D121</f>
        <v>95054</v>
      </c>
      <c r="E116" s="235">
        <f t="shared" si="20"/>
        <v>6063</v>
      </c>
      <c r="F116" s="402">
        <f t="shared" si="20"/>
        <v>101117</v>
      </c>
    </row>
    <row r="117" spans="1:6" ht="12" customHeight="1" x14ac:dyDescent="0.25">
      <c r="A117" s="13" t="s">
        <v>69</v>
      </c>
      <c r="B117" s="6" t="s">
        <v>127</v>
      </c>
      <c r="C117" s="164">
        <v>56627</v>
      </c>
      <c r="D117" s="245">
        <v>47341</v>
      </c>
      <c r="E117" s="245">
        <v>607</v>
      </c>
      <c r="F117" s="393">
        <f>D117+E117</f>
        <v>47948</v>
      </c>
    </row>
    <row r="118" spans="1:6" ht="12" customHeight="1" x14ac:dyDescent="0.25">
      <c r="A118" s="13" t="s">
        <v>70</v>
      </c>
      <c r="B118" s="10" t="s">
        <v>260</v>
      </c>
      <c r="C118" s="164"/>
      <c r="D118" s="245"/>
      <c r="E118" s="245"/>
      <c r="F118" s="393">
        <f t="shared" ref="F118:F129" si="21">D118+E118</f>
        <v>0</v>
      </c>
    </row>
    <row r="119" spans="1:6" ht="12" customHeight="1" x14ac:dyDescent="0.25">
      <c r="A119" s="13" t="s">
        <v>71</v>
      </c>
      <c r="B119" s="10" t="s">
        <v>112</v>
      </c>
      <c r="C119" s="163">
        <v>36477</v>
      </c>
      <c r="D119" s="246">
        <v>43859</v>
      </c>
      <c r="E119" s="246">
        <v>5456</v>
      </c>
      <c r="F119" s="393">
        <f t="shared" si="21"/>
        <v>49315</v>
      </c>
    </row>
    <row r="120" spans="1:6" ht="12" customHeight="1" x14ac:dyDescent="0.25">
      <c r="A120" s="13" t="s">
        <v>72</v>
      </c>
      <c r="B120" s="10" t="s">
        <v>261</v>
      </c>
      <c r="C120" s="163"/>
      <c r="D120" s="246"/>
      <c r="E120" s="246"/>
      <c r="F120" s="393">
        <f t="shared" si="21"/>
        <v>0</v>
      </c>
    </row>
    <row r="121" spans="1:6" ht="12" customHeight="1" x14ac:dyDescent="0.25">
      <c r="A121" s="13" t="s">
        <v>73</v>
      </c>
      <c r="B121" s="102" t="s">
        <v>129</v>
      </c>
      <c r="C121" s="163">
        <v>3854</v>
      </c>
      <c r="D121" s="246">
        <v>3854</v>
      </c>
      <c r="E121" s="246"/>
      <c r="F121" s="393">
        <f t="shared" si="21"/>
        <v>3854</v>
      </c>
    </row>
    <row r="122" spans="1:6" ht="12" customHeight="1" x14ac:dyDescent="0.25">
      <c r="A122" s="13" t="s">
        <v>79</v>
      </c>
      <c r="B122" s="101" t="s">
        <v>321</v>
      </c>
      <c r="C122" s="163"/>
      <c r="D122" s="246"/>
      <c r="E122" s="246"/>
      <c r="F122" s="393">
        <f t="shared" si="21"/>
        <v>0</v>
      </c>
    </row>
    <row r="123" spans="1:6" ht="12" customHeight="1" x14ac:dyDescent="0.25">
      <c r="A123" s="13" t="s">
        <v>81</v>
      </c>
      <c r="B123" s="172" t="s">
        <v>266</v>
      </c>
      <c r="C123" s="163"/>
      <c r="D123" s="246"/>
      <c r="E123" s="246"/>
      <c r="F123" s="393">
        <f t="shared" si="21"/>
        <v>0</v>
      </c>
    </row>
    <row r="124" spans="1:6" ht="22.5" x14ac:dyDescent="0.25">
      <c r="A124" s="13" t="s">
        <v>113</v>
      </c>
      <c r="B124" s="64" t="s">
        <v>249</v>
      </c>
      <c r="C124" s="163"/>
      <c r="D124" s="246"/>
      <c r="E124" s="246"/>
      <c r="F124" s="393">
        <f t="shared" si="21"/>
        <v>0</v>
      </c>
    </row>
    <row r="125" spans="1:6" ht="12" customHeight="1" x14ac:dyDescent="0.25">
      <c r="A125" s="13" t="s">
        <v>114</v>
      </c>
      <c r="B125" s="64" t="s">
        <v>265</v>
      </c>
      <c r="C125" s="163">
        <v>3854</v>
      </c>
      <c r="D125" s="246">
        <v>3854</v>
      </c>
      <c r="E125" s="246"/>
      <c r="F125" s="393">
        <f t="shared" si="21"/>
        <v>3854</v>
      </c>
    </row>
    <row r="126" spans="1:6" ht="12" customHeight="1" x14ac:dyDescent="0.25">
      <c r="A126" s="13" t="s">
        <v>115</v>
      </c>
      <c r="B126" s="64" t="s">
        <v>264</v>
      </c>
      <c r="C126" s="163"/>
      <c r="D126" s="246"/>
      <c r="E126" s="246"/>
      <c r="F126" s="393">
        <f t="shared" si="21"/>
        <v>0</v>
      </c>
    </row>
    <row r="127" spans="1:6" ht="12" customHeight="1" x14ac:dyDescent="0.25">
      <c r="A127" s="13" t="s">
        <v>257</v>
      </c>
      <c r="B127" s="64" t="s">
        <v>252</v>
      </c>
      <c r="C127" s="163"/>
      <c r="D127" s="246"/>
      <c r="E127" s="246"/>
      <c r="F127" s="393">
        <f t="shared" si="21"/>
        <v>0</v>
      </c>
    </row>
    <row r="128" spans="1:6" ht="12" customHeight="1" x14ac:dyDescent="0.25">
      <c r="A128" s="13" t="s">
        <v>258</v>
      </c>
      <c r="B128" s="64" t="s">
        <v>263</v>
      </c>
      <c r="C128" s="163"/>
      <c r="D128" s="246"/>
      <c r="E128" s="246"/>
      <c r="F128" s="393">
        <f t="shared" si="21"/>
        <v>0</v>
      </c>
    </row>
    <row r="129" spans="1:6" ht="23.25" thickBot="1" x14ac:dyDescent="0.3">
      <c r="A129" s="11" t="s">
        <v>259</v>
      </c>
      <c r="B129" s="64" t="s">
        <v>262</v>
      </c>
      <c r="C129" s="165"/>
      <c r="D129" s="247"/>
      <c r="E129" s="247"/>
      <c r="F129" s="393">
        <f t="shared" si="21"/>
        <v>0</v>
      </c>
    </row>
    <row r="130" spans="1:6" ht="12" customHeight="1" thickBot="1" x14ac:dyDescent="0.3">
      <c r="A130" s="18" t="s">
        <v>9</v>
      </c>
      <c r="B130" s="57" t="s">
        <v>338</v>
      </c>
      <c r="C130" s="162">
        <f>+C95+C116</f>
        <v>805320</v>
      </c>
      <c r="D130" s="162">
        <f t="shared" ref="D130:F130" si="22">+D95+D116</f>
        <v>808400</v>
      </c>
      <c r="E130" s="162">
        <f t="shared" si="22"/>
        <v>36849</v>
      </c>
      <c r="F130" s="322">
        <f t="shared" si="22"/>
        <v>845249</v>
      </c>
    </row>
    <row r="131" spans="1:6" ht="12" customHeight="1" thickBot="1" x14ac:dyDescent="0.3">
      <c r="A131" s="18" t="s">
        <v>10</v>
      </c>
      <c r="B131" s="57" t="s">
        <v>412</v>
      </c>
      <c r="C131" s="162">
        <f>+C132+C133+C134</f>
        <v>5554</v>
      </c>
      <c r="D131" s="162">
        <f t="shared" ref="D131:F131" si="23">+D132+D133+D134</f>
        <v>3390</v>
      </c>
      <c r="E131" s="162">
        <f t="shared" si="23"/>
        <v>0</v>
      </c>
      <c r="F131" s="322">
        <f t="shared" si="23"/>
        <v>3390</v>
      </c>
    </row>
    <row r="132" spans="1:6" ht="12" customHeight="1" x14ac:dyDescent="0.25">
      <c r="A132" s="13" t="s">
        <v>161</v>
      </c>
      <c r="B132" s="10" t="s">
        <v>346</v>
      </c>
      <c r="C132" s="163">
        <v>1948</v>
      </c>
      <c r="D132" s="246">
        <v>1948</v>
      </c>
      <c r="E132" s="246"/>
      <c r="F132" s="397">
        <f>D132+E132</f>
        <v>1948</v>
      </c>
    </row>
    <row r="133" spans="1:6" ht="12" customHeight="1" x14ac:dyDescent="0.25">
      <c r="A133" s="13" t="s">
        <v>162</v>
      </c>
      <c r="B133" s="10" t="s">
        <v>347</v>
      </c>
      <c r="C133" s="163"/>
      <c r="D133" s="246"/>
      <c r="E133" s="246"/>
      <c r="F133" s="397">
        <f>D133+E133</f>
        <v>0</v>
      </c>
    </row>
    <row r="134" spans="1:6" ht="12" customHeight="1" thickBot="1" x14ac:dyDescent="0.3">
      <c r="A134" s="11" t="s">
        <v>163</v>
      </c>
      <c r="B134" s="10" t="s">
        <v>348</v>
      </c>
      <c r="C134" s="163">
        <v>3606</v>
      </c>
      <c r="D134" s="246">
        <v>1442</v>
      </c>
      <c r="E134" s="246"/>
      <c r="F134" s="397">
        <f>D134+E134</f>
        <v>1442</v>
      </c>
    </row>
    <row r="135" spans="1:6" ht="12" customHeight="1" thickBot="1" x14ac:dyDescent="0.3">
      <c r="A135" s="18" t="s">
        <v>11</v>
      </c>
      <c r="B135" s="57" t="s">
        <v>340</v>
      </c>
      <c r="C135" s="162">
        <f>SUM(C136:C141)</f>
        <v>0</v>
      </c>
      <c r="D135" s="244"/>
      <c r="E135" s="244">
        <f>SUM(E136:E141)</f>
        <v>0</v>
      </c>
      <c r="F135" s="322">
        <f>SUM(F136:F141)</f>
        <v>0</v>
      </c>
    </row>
    <row r="136" spans="1:6" ht="12" customHeight="1" x14ac:dyDescent="0.25">
      <c r="A136" s="13" t="s">
        <v>56</v>
      </c>
      <c r="B136" s="7" t="s">
        <v>349</v>
      </c>
      <c r="C136" s="163"/>
      <c r="D136" s="246"/>
      <c r="E136" s="246"/>
      <c r="F136" s="397">
        <f t="shared" ref="F136:F154" si="24">C136+E136</f>
        <v>0</v>
      </c>
    </row>
    <row r="137" spans="1:6" ht="12" customHeight="1" x14ac:dyDescent="0.25">
      <c r="A137" s="13" t="s">
        <v>57</v>
      </c>
      <c r="B137" s="7" t="s">
        <v>341</v>
      </c>
      <c r="C137" s="163"/>
      <c r="D137" s="246"/>
      <c r="E137" s="246"/>
      <c r="F137" s="397">
        <f t="shared" si="24"/>
        <v>0</v>
      </c>
    </row>
    <row r="138" spans="1:6" ht="12" customHeight="1" x14ac:dyDescent="0.25">
      <c r="A138" s="13" t="s">
        <v>58</v>
      </c>
      <c r="B138" s="7" t="s">
        <v>342</v>
      </c>
      <c r="C138" s="163"/>
      <c r="D138" s="246"/>
      <c r="E138" s="246"/>
      <c r="F138" s="397">
        <f t="shared" si="24"/>
        <v>0</v>
      </c>
    </row>
    <row r="139" spans="1:6" ht="12" customHeight="1" x14ac:dyDescent="0.25">
      <c r="A139" s="13" t="s">
        <v>100</v>
      </c>
      <c r="B139" s="7" t="s">
        <v>343</v>
      </c>
      <c r="C139" s="163"/>
      <c r="D139" s="246"/>
      <c r="E139" s="246"/>
      <c r="F139" s="397">
        <f t="shared" si="24"/>
        <v>0</v>
      </c>
    </row>
    <row r="140" spans="1:6" ht="12" customHeight="1" x14ac:dyDescent="0.25">
      <c r="A140" s="13" t="s">
        <v>101</v>
      </c>
      <c r="B140" s="7" t="s">
        <v>344</v>
      </c>
      <c r="C140" s="163"/>
      <c r="D140" s="246"/>
      <c r="E140" s="246"/>
      <c r="F140" s="397">
        <f t="shared" si="24"/>
        <v>0</v>
      </c>
    </row>
    <row r="141" spans="1:6" ht="12" customHeight="1" thickBot="1" x14ac:dyDescent="0.3">
      <c r="A141" s="11" t="s">
        <v>102</v>
      </c>
      <c r="B141" s="7" t="s">
        <v>345</v>
      </c>
      <c r="C141" s="163"/>
      <c r="D141" s="246"/>
      <c r="E141" s="246"/>
      <c r="F141" s="397">
        <f t="shared" si="24"/>
        <v>0</v>
      </c>
    </row>
    <row r="142" spans="1:6" ht="12" customHeight="1" thickBot="1" x14ac:dyDescent="0.3">
      <c r="A142" s="18" t="s">
        <v>12</v>
      </c>
      <c r="B142" s="57" t="s">
        <v>353</v>
      </c>
      <c r="C142" s="168">
        <f>+C143+C144+C145+C146</f>
        <v>12810</v>
      </c>
      <c r="D142" s="168">
        <f t="shared" ref="D142:F142" si="25">+D143+D144+D145+D146</f>
        <v>12810</v>
      </c>
      <c r="E142" s="168">
        <f t="shared" si="25"/>
        <v>0</v>
      </c>
      <c r="F142" s="324">
        <f t="shared" si="25"/>
        <v>12810</v>
      </c>
    </row>
    <row r="143" spans="1:6" ht="12" customHeight="1" x14ac:dyDescent="0.25">
      <c r="A143" s="13" t="s">
        <v>59</v>
      </c>
      <c r="B143" s="7" t="s">
        <v>267</v>
      </c>
      <c r="C143" s="163"/>
      <c r="D143" s="246"/>
      <c r="E143" s="246"/>
      <c r="F143" s="397">
        <f t="shared" si="24"/>
        <v>0</v>
      </c>
    </row>
    <row r="144" spans="1:6" ht="12" customHeight="1" x14ac:dyDescent="0.25">
      <c r="A144" s="13" t="s">
        <v>60</v>
      </c>
      <c r="B144" s="7" t="s">
        <v>268</v>
      </c>
      <c r="C144" s="163">
        <v>12810</v>
      </c>
      <c r="D144" s="246">
        <v>12810</v>
      </c>
      <c r="E144" s="246"/>
      <c r="F144" s="397">
        <f t="shared" si="24"/>
        <v>12810</v>
      </c>
    </row>
    <row r="145" spans="1:10" ht="12" customHeight="1" x14ac:dyDescent="0.25">
      <c r="A145" s="13" t="s">
        <v>181</v>
      </c>
      <c r="B145" s="7" t="s">
        <v>354</v>
      </c>
      <c r="C145" s="163"/>
      <c r="D145" s="246"/>
      <c r="E145" s="246"/>
      <c r="F145" s="397">
        <f t="shared" si="24"/>
        <v>0</v>
      </c>
    </row>
    <row r="146" spans="1:10" ht="12" customHeight="1" thickBot="1" x14ac:dyDescent="0.3">
      <c r="A146" s="11" t="s">
        <v>182</v>
      </c>
      <c r="B146" s="5" t="s">
        <v>287</v>
      </c>
      <c r="C146" s="163"/>
      <c r="D146" s="246"/>
      <c r="E146" s="246"/>
      <c r="F146" s="397">
        <f t="shared" si="24"/>
        <v>0</v>
      </c>
    </row>
    <row r="147" spans="1:10" ht="12" customHeight="1" thickBot="1" x14ac:dyDescent="0.3">
      <c r="A147" s="18" t="s">
        <v>13</v>
      </c>
      <c r="B147" s="57" t="s">
        <v>355</v>
      </c>
      <c r="C147" s="236">
        <f>SUM(C148:C152)</f>
        <v>0</v>
      </c>
      <c r="D147" s="249"/>
      <c r="E147" s="249">
        <f>SUM(E148:E152)</f>
        <v>0</v>
      </c>
      <c r="F147" s="325">
        <f>SUM(F148:F152)</f>
        <v>0</v>
      </c>
    </row>
    <row r="148" spans="1:10" ht="12" customHeight="1" x14ac:dyDescent="0.25">
      <c r="A148" s="13" t="s">
        <v>61</v>
      </c>
      <c r="B148" s="7" t="s">
        <v>350</v>
      </c>
      <c r="C148" s="163"/>
      <c r="D148" s="246"/>
      <c r="E148" s="246"/>
      <c r="F148" s="397">
        <f t="shared" si="24"/>
        <v>0</v>
      </c>
    </row>
    <row r="149" spans="1:10" ht="12" customHeight="1" x14ac:dyDescent="0.25">
      <c r="A149" s="13" t="s">
        <v>62</v>
      </c>
      <c r="B149" s="7" t="s">
        <v>357</v>
      </c>
      <c r="C149" s="163"/>
      <c r="D149" s="246"/>
      <c r="E149" s="246"/>
      <c r="F149" s="397">
        <f t="shared" si="24"/>
        <v>0</v>
      </c>
    </row>
    <row r="150" spans="1:10" ht="12" customHeight="1" x14ac:dyDescent="0.25">
      <c r="A150" s="13" t="s">
        <v>193</v>
      </c>
      <c r="B150" s="7" t="s">
        <v>352</v>
      </c>
      <c r="C150" s="163"/>
      <c r="D150" s="246"/>
      <c r="E150" s="246"/>
      <c r="F150" s="397">
        <f t="shared" si="24"/>
        <v>0</v>
      </c>
    </row>
    <row r="151" spans="1:10" ht="12" customHeight="1" x14ac:dyDescent="0.25">
      <c r="A151" s="13" t="s">
        <v>194</v>
      </c>
      <c r="B151" s="7" t="s">
        <v>358</v>
      </c>
      <c r="C151" s="163"/>
      <c r="D151" s="246"/>
      <c r="E151" s="246"/>
      <c r="F151" s="397">
        <f t="shared" si="24"/>
        <v>0</v>
      </c>
    </row>
    <row r="152" spans="1:10" ht="12" customHeight="1" thickBot="1" x14ac:dyDescent="0.3">
      <c r="A152" s="13" t="s">
        <v>356</v>
      </c>
      <c r="B152" s="7" t="s">
        <v>359</v>
      </c>
      <c r="C152" s="163"/>
      <c r="D152" s="246"/>
      <c r="E152" s="246"/>
      <c r="F152" s="398">
        <f t="shared" si="24"/>
        <v>0</v>
      </c>
    </row>
    <row r="153" spans="1:10" ht="12" customHeight="1" thickBot="1" x14ac:dyDescent="0.3">
      <c r="A153" s="18" t="s">
        <v>14</v>
      </c>
      <c r="B153" s="57" t="s">
        <v>360</v>
      </c>
      <c r="C153" s="237"/>
      <c r="D153" s="250"/>
      <c r="E153" s="250"/>
      <c r="F153" s="296">
        <f t="shared" si="24"/>
        <v>0</v>
      </c>
    </row>
    <row r="154" spans="1:10" ht="12" customHeight="1" thickBot="1" x14ac:dyDescent="0.3">
      <c r="A154" s="18" t="s">
        <v>15</v>
      </c>
      <c r="B154" s="57" t="s">
        <v>361</v>
      </c>
      <c r="C154" s="237"/>
      <c r="D154" s="250"/>
      <c r="E154" s="250"/>
      <c r="F154" s="393">
        <f t="shared" si="24"/>
        <v>0</v>
      </c>
    </row>
    <row r="155" spans="1:10" ht="15" customHeight="1" thickBot="1" x14ac:dyDescent="0.3">
      <c r="A155" s="18" t="s">
        <v>16</v>
      </c>
      <c r="B155" s="57" t="s">
        <v>363</v>
      </c>
      <c r="C155" s="238">
        <f>+C131+C135+C142+C147+C153+C154</f>
        <v>18364</v>
      </c>
      <c r="D155" s="238">
        <f t="shared" ref="D155" si="26">+D131+D135+D142+D147+D153+D154</f>
        <v>16200</v>
      </c>
      <c r="E155" s="238">
        <f t="shared" ref="E155" si="27">+E131+E135+E142+E147+E153+E154</f>
        <v>0</v>
      </c>
      <c r="F155" s="400">
        <f t="shared" ref="F155" si="28">+F131+F135+F142+F147+F153+F154</f>
        <v>16200</v>
      </c>
      <c r="G155" s="186"/>
      <c r="H155" s="187"/>
      <c r="I155" s="187"/>
      <c r="J155" s="187"/>
    </row>
    <row r="156" spans="1:10" s="175" customFormat="1" ht="12.95" customHeight="1" thickBot="1" x14ac:dyDescent="0.25">
      <c r="A156" s="103" t="s">
        <v>17</v>
      </c>
      <c r="B156" s="149" t="s">
        <v>362</v>
      </c>
      <c r="C156" s="238">
        <f>+C130+C155</f>
        <v>823684</v>
      </c>
      <c r="D156" s="238">
        <f t="shared" ref="D156:F156" si="29">+D130+D155</f>
        <v>824600</v>
      </c>
      <c r="E156" s="238">
        <f t="shared" si="29"/>
        <v>36849</v>
      </c>
      <c r="F156" s="400">
        <f t="shared" si="29"/>
        <v>861449</v>
      </c>
    </row>
    <row r="157" spans="1:10" ht="7.5" customHeight="1" x14ac:dyDescent="0.25"/>
    <row r="158" spans="1:10" x14ac:dyDescent="0.25">
      <c r="A158" s="432" t="s">
        <v>269</v>
      </c>
      <c r="B158" s="432"/>
      <c r="C158" s="432"/>
      <c r="D158" s="432"/>
      <c r="E158" s="432"/>
      <c r="F158" s="432"/>
    </row>
    <row r="159" spans="1:10" ht="15" customHeight="1" thickBot="1" x14ac:dyDescent="0.3">
      <c r="A159" s="418" t="s">
        <v>88</v>
      </c>
      <c r="B159" s="418"/>
      <c r="C159" s="105"/>
      <c r="D159" s="239"/>
      <c r="F159" s="105" t="str">
        <f>F91</f>
        <v>ezer forintban!</v>
      </c>
    </row>
    <row r="160" spans="1:10" ht="25.5" customHeight="1" thickBot="1" x14ac:dyDescent="0.3">
      <c r="A160" s="18">
        <v>1</v>
      </c>
      <c r="B160" s="23" t="s">
        <v>364</v>
      </c>
      <c r="C160" s="243">
        <f>+C63-C130</f>
        <v>-346846</v>
      </c>
      <c r="D160" s="243">
        <f t="shared" ref="D160:F160" si="30">+D63-D130</f>
        <v>-339669</v>
      </c>
      <c r="E160" s="243">
        <f t="shared" si="30"/>
        <v>-18490</v>
      </c>
      <c r="F160" s="243">
        <f t="shared" si="30"/>
        <v>-358159</v>
      </c>
    </row>
    <row r="161" spans="1:6" ht="32.25" customHeight="1" thickBot="1" x14ac:dyDescent="0.3">
      <c r="A161" s="18" t="s">
        <v>8</v>
      </c>
      <c r="B161" s="23" t="s">
        <v>370</v>
      </c>
      <c r="C161" s="162">
        <f>+C87-C155</f>
        <v>-18364</v>
      </c>
      <c r="D161" s="162">
        <f t="shared" ref="D161:F161" si="31">+D87-D155</f>
        <v>-16200</v>
      </c>
      <c r="E161" s="162">
        <f t="shared" si="31"/>
        <v>0</v>
      </c>
      <c r="F161" s="162">
        <f t="shared" si="31"/>
        <v>-16200</v>
      </c>
    </row>
  </sheetData>
  <mergeCells count="12">
    <mergeCell ref="A2:B2"/>
    <mergeCell ref="A3:A4"/>
    <mergeCell ref="B3:B4"/>
    <mergeCell ref="C3:F3"/>
    <mergeCell ref="A1:F1"/>
    <mergeCell ref="A158:F158"/>
    <mergeCell ref="A159:B159"/>
    <mergeCell ref="A90:F90"/>
    <mergeCell ref="A91:B91"/>
    <mergeCell ref="A92:A93"/>
    <mergeCell ref="B92:B93"/>
    <mergeCell ref="C92:F92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>
    <oddHeader xml:space="preserve">&amp;C&amp;"Times New Roman CE,Félkövér"&amp;12
..............................Önkormányzat
2017. ÉVI KÖLTSÉGVETÉS
KÖTELEZŐ FELADATAINAK MÓDOSÍTOTT MÉRLEGE&amp;10
&amp;R&amp;"Times New Roman CE,Félkövér dőlt"&amp;11 1.2. melléklet </oddHeader>
  </headerFooter>
  <rowBreaks count="2" manualBreakCount="2">
    <brk id="75" max="4" man="1"/>
    <brk id="89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61"/>
  <sheetViews>
    <sheetView topLeftCell="A133" zoomScale="130" zoomScaleNormal="130" zoomScaleSheetLayoutView="100" workbookViewId="0">
      <selection activeCell="H115" sqref="H115"/>
    </sheetView>
  </sheetViews>
  <sheetFormatPr defaultRowHeight="15.75" x14ac:dyDescent="0.25"/>
  <cols>
    <col min="1" max="1" width="9.5" style="150" customWidth="1"/>
    <col min="2" max="2" width="59.6640625" style="150" customWidth="1"/>
    <col min="3" max="4" width="17.33203125" style="151" customWidth="1"/>
    <col min="5" max="6" width="17.33203125" style="173" customWidth="1"/>
    <col min="7" max="16384" width="9.33203125" style="173"/>
  </cols>
  <sheetData>
    <row r="1" spans="1:6" ht="15.95" customHeight="1" x14ac:dyDescent="0.25">
      <c r="A1" s="417" t="s">
        <v>5</v>
      </c>
      <c r="B1" s="417"/>
      <c r="C1" s="417"/>
      <c r="D1" s="417"/>
      <c r="E1" s="417"/>
      <c r="F1" s="417"/>
    </row>
    <row r="2" spans="1:6" ht="15.95" customHeight="1" thickBot="1" x14ac:dyDescent="0.3">
      <c r="A2" s="418" t="s">
        <v>86</v>
      </c>
      <c r="B2" s="418"/>
      <c r="C2" s="239"/>
      <c r="D2" s="239"/>
      <c r="F2" s="239" t="str">
        <f>'1.2.sz.mell.'!F2</f>
        <v>ezer forintban!</v>
      </c>
    </row>
    <row r="3" spans="1:6" x14ac:dyDescent="0.25">
      <c r="A3" s="420" t="s">
        <v>51</v>
      </c>
      <c r="B3" s="422" t="s">
        <v>6</v>
      </c>
      <c r="C3" s="424" t="str">
        <f>+CONCATENATE(LEFT(ÖSSZEFÜGGÉSEK!A6,4),". évi")</f>
        <v>2017. évi</v>
      </c>
      <c r="D3" s="424"/>
      <c r="E3" s="425"/>
      <c r="F3" s="426"/>
    </row>
    <row r="4" spans="1:6" ht="24.75" thickBot="1" x14ac:dyDescent="0.3">
      <c r="A4" s="421"/>
      <c r="B4" s="423"/>
      <c r="C4" s="242" t="s">
        <v>410</v>
      </c>
      <c r="D4" s="242" t="s">
        <v>516</v>
      </c>
      <c r="E4" s="240" t="s">
        <v>534</v>
      </c>
      <c r="F4" s="241" t="str">
        <f>+CONCATENATE(LEFT(ÖSSZEFÜGGÉSEK!A6,4),"……….",CHAR(10),"Módosítás utáni")</f>
        <v>2017……….
Módosítás utáni</v>
      </c>
    </row>
    <row r="5" spans="1:6" s="174" customFormat="1" ht="12" customHeight="1" thickBot="1" x14ac:dyDescent="0.25">
      <c r="A5" s="170" t="s">
        <v>377</v>
      </c>
      <c r="B5" s="171" t="s">
        <v>378</v>
      </c>
      <c r="C5" s="171" t="s">
        <v>379</v>
      </c>
      <c r="D5" s="171" t="s">
        <v>381</v>
      </c>
      <c r="E5" s="171" t="s">
        <v>380</v>
      </c>
      <c r="F5" s="319" t="s">
        <v>517</v>
      </c>
    </row>
    <row r="6" spans="1:6" s="175" customFormat="1" ht="12" customHeight="1" thickBot="1" x14ac:dyDescent="0.25">
      <c r="A6" s="18" t="s">
        <v>7</v>
      </c>
      <c r="B6" s="19" t="s">
        <v>146</v>
      </c>
      <c r="C6" s="162">
        <f>+C7+C8+C9+C10+C11+C12</f>
        <v>0</v>
      </c>
      <c r="D6" s="244"/>
      <c r="E6" s="244">
        <f>+E7+E8+E9+E10+E11+E12</f>
        <v>0</v>
      </c>
      <c r="F6" s="322">
        <f>+F7+F8+F9+F10+F11+F12</f>
        <v>0</v>
      </c>
    </row>
    <row r="7" spans="1:6" s="175" customFormat="1" ht="12" customHeight="1" x14ac:dyDescent="0.2">
      <c r="A7" s="13" t="s">
        <v>63</v>
      </c>
      <c r="B7" s="176" t="s">
        <v>147</v>
      </c>
      <c r="C7" s="164"/>
      <c r="D7" s="245"/>
      <c r="E7" s="245"/>
      <c r="F7" s="393">
        <f>C7+E7</f>
        <v>0</v>
      </c>
    </row>
    <row r="8" spans="1:6" s="175" customFormat="1" ht="12" customHeight="1" x14ac:dyDescent="0.2">
      <c r="A8" s="12" t="s">
        <v>64</v>
      </c>
      <c r="B8" s="177" t="s">
        <v>148</v>
      </c>
      <c r="C8" s="163"/>
      <c r="D8" s="246"/>
      <c r="E8" s="246"/>
      <c r="F8" s="393">
        <f t="shared" ref="F8:F57" si="0">C8+E8</f>
        <v>0</v>
      </c>
    </row>
    <row r="9" spans="1:6" s="175" customFormat="1" ht="12" customHeight="1" x14ac:dyDescent="0.2">
      <c r="A9" s="12" t="s">
        <v>65</v>
      </c>
      <c r="B9" s="177" t="s">
        <v>149</v>
      </c>
      <c r="C9" s="163"/>
      <c r="D9" s="246"/>
      <c r="E9" s="246"/>
      <c r="F9" s="393">
        <f t="shared" si="0"/>
        <v>0</v>
      </c>
    </row>
    <row r="10" spans="1:6" s="175" customFormat="1" ht="12" customHeight="1" x14ac:dyDescent="0.2">
      <c r="A10" s="12" t="s">
        <v>66</v>
      </c>
      <c r="B10" s="177" t="s">
        <v>150</v>
      </c>
      <c r="C10" s="163"/>
      <c r="D10" s="246"/>
      <c r="E10" s="246"/>
      <c r="F10" s="393">
        <f t="shared" si="0"/>
        <v>0</v>
      </c>
    </row>
    <row r="11" spans="1:6" s="175" customFormat="1" ht="12" customHeight="1" x14ac:dyDescent="0.2">
      <c r="A11" s="12" t="s">
        <v>83</v>
      </c>
      <c r="B11" s="101" t="s">
        <v>322</v>
      </c>
      <c r="C11" s="163"/>
      <c r="D11" s="246"/>
      <c r="E11" s="246"/>
      <c r="F11" s="393">
        <f t="shared" si="0"/>
        <v>0</v>
      </c>
    </row>
    <row r="12" spans="1:6" s="175" customFormat="1" ht="12" customHeight="1" thickBot="1" x14ac:dyDescent="0.25">
      <c r="A12" s="14" t="s">
        <v>67</v>
      </c>
      <c r="B12" s="102" t="s">
        <v>323</v>
      </c>
      <c r="C12" s="163"/>
      <c r="D12" s="246"/>
      <c r="E12" s="246"/>
      <c r="F12" s="393">
        <f t="shared" si="0"/>
        <v>0</v>
      </c>
    </row>
    <row r="13" spans="1:6" s="175" customFormat="1" ht="12" customHeight="1" thickBot="1" x14ac:dyDescent="0.25">
      <c r="A13" s="18" t="s">
        <v>8</v>
      </c>
      <c r="B13" s="100" t="s">
        <v>151</v>
      </c>
      <c r="C13" s="162">
        <f>+C14+C15+C16+C17+C18</f>
        <v>59879</v>
      </c>
      <c r="D13" s="162">
        <f t="shared" ref="D13:F13" si="1">+D14+D15+D16+D17+D18</f>
        <v>59879</v>
      </c>
      <c r="E13" s="162">
        <f t="shared" si="1"/>
        <v>91</v>
      </c>
      <c r="F13" s="322">
        <f t="shared" si="1"/>
        <v>59970</v>
      </c>
    </row>
    <row r="14" spans="1:6" s="175" customFormat="1" ht="12" customHeight="1" x14ac:dyDescent="0.2">
      <c r="A14" s="13" t="s">
        <v>69</v>
      </c>
      <c r="B14" s="176" t="s">
        <v>152</v>
      </c>
      <c r="C14" s="164"/>
      <c r="D14" s="245"/>
      <c r="E14" s="245"/>
      <c r="F14" s="393">
        <f>D14+E14</f>
        <v>0</v>
      </c>
    </row>
    <row r="15" spans="1:6" s="175" customFormat="1" ht="12" customHeight="1" x14ac:dyDescent="0.2">
      <c r="A15" s="12" t="s">
        <v>70</v>
      </c>
      <c r="B15" s="177" t="s">
        <v>153</v>
      </c>
      <c r="C15" s="163"/>
      <c r="D15" s="246"/>
      <c r="E15" s="246"/>
      <c r="F15" s="393">
        <f t="shared" ref="F15:F19" si="2">D15+E15</f>
        <v>0</v>
      </c>
    </row>
    <row r="16" spans="1:6" s="175" customFormat="1" ht="12" customHeight="1" x14ac:dyDescent="0.2">
      <c r="A16" s="12" t="s">
        <v>71</v>
      </c>
      <c r="B16" s="177" t="s">
        <v>315</v>
      </c>
      <c r="C16" s="163"/>
      <c r="D16" s="246"/>
      <c r="E16" s="246"/>
      <c r="F16" s="393">
        <f t="shared" si="2"/>
        <v>0</v>
      </c>
    </row>
    <row r="17" spans="1:6" s="175" customFormat="1" ht="12" customHeight="1" x14ac:dyDescent="0.2">
      <c r="A17" s="12" t="s">
        <v>72</v>
      </c>
      <c r="B17" s="177" t="s">
        <v>316</v>
      </c>
      <c r="C17" s="163"/>
      <c r="D17" s="246"/>
      <c r="E17" s="246"/>
      <c r="F17" s="393">
        <f t="shared" si="2"/>
        <v>0</v>
      </c>
    </row>
    <row r="18" spans="1:6" s="175" customFormat="1" ht="12" customHeight="1" x14ac:dyDescent="0.2">
      <c r="A18" s="12" t="s">
        <v>73</v>
      </c>
      <c r="B18" s="177" t="s">
        <v>154</v>
      </c>
      <c r="C18" s="163">
        <v>59879</v>
      </c>
      <c r="D18" s="246">
        <v>59879</v>
      </c>
      <c r="E18" s="246">
        <v>91</v>
      </c>
      <c r="F18" s="393">
        <f t="shared" si="2"/>
        <v>59970</v>
      </c>
    </row>
    <row r="19" spans="1:6" s="175" customFormat="1" ht="12" customHeight="1" thickBot="1" x14ac:dyDescent="0.25">
      <c r="A19" s="14" t="s">
        <v>79</v>
      </c>
      <c r="B19" s="102" t="s">
        <v>155</v>
      </c>
      <c r="C19" s="165"/>
      <c r="D19" s="247"/>
      <c r="E19" s="247"/>
      <c r="F19" s="393">
        <f t="shared" si="2"/>
        <v>0</v>
      </c>
    </row>
    <row r="20" spans="1:6" s="175" customFormat="1" ht="12" customHeight="1" thickBot="1" x14ac:dyDescent="0.25">
      <c r="A20" s="18" t="s">
        <v>9</v>
      </c>
      <c r="B20" s="19" t="s">
        <v>156</v>
      </c>
      <c r="C20" s="162">
        <f>+C21+C22+C23+C24+C25</f>
        <v>18000</v>
      </c>
      <c r="D20" s="162">
        <f t="shared" ref="D20:F20" si="3">+D21+D22+D23+D24+D25</f>
        <v>23500</v>
      </c>
      <c r="E20" s="162">
        <f t="shared" si="3"/>
        <v>1018100</v>
      </c>
      <c r="F20" s="322">
        <f t="shared" si="3"/>
        <v>1041600</v>
      </c>
    </row>
    <row r="21" spans="1:6" s="175" customFormat="1" ht="12" customHeight="1" x14ac:dyDescent="0.2">
      <c r="A21" s="13" t="s">
        <v>52</v>
      </c>
      <c r="B21" s="176" t="s">
        <v>157</v>
      </c>
      <c r="C21" s="164"/>
      <c r="D21" s="245"/>
      <c r="E21" s="245"/>
      <c r="F21" s="393">
        <f>D21+E21</f>
        <v>0</v>
      </c>
    </row>
    <row r="22" spans="1:6" s="175" customFormat="1" ht="12" customHeight="1" x14ac:dyDescent="0.2">
      <c r="A22" s="12" t="s">
        <v>53</v>
      </c>
      <c r="B22" s="177" t="s">
        <v>158</v>
      </c>
      <c r="C22" s="163"/>
      <c r="D22" s="246"/>
      <c r="E22" s="246"/>
      <c r="F22" s="393">
        <f t="shared" ref="F22:F25" si="4">D22+E22</f>
        <v>0</v>
      </c>
    </row>
    <row r="23" spans="1:6" s="175" customFormat="1" ht="12" customHeight="1" x14ac:dyDescent="0.2">
      <c r="A23" s="12" t="s">
        <v>54</v>
      </c>
      <c r="B23" s="177" t="s">
        <v>317</v>
      </c>
      <c r="C23" s="163"/>
      <c r="D23" s="246"/>
      <c r="E23" s="246"/>
      <c r="F23" s="393">
        <f t="shared" si="4"/>
        <v>0</v>
      </c>
    </row>
    <row r="24" spans="1:6" s="175" customFormat="1" ht="12" customHeight="1" x14ac:dyDescent="0.2">
      <c r="A24" s="12" t="s">
        <v>55</v>
      </c>
      <c r="B24" s="177" t="s">
        <v>318</v>
      </c>
      <c r="C24" s="163"/>
      <c r="D24" s="246"/>
      <c r="E24" s="246"/>
      <c r="F24" s="393">
        <f t="shared" si="4"/>
        <v>0</v>
      </c>
    </row>
    <row r="25" spans="1:6" s="175" customFormat="1" ht="12" customHeight="1" x14ac:dyDescent="0.2">
      <c r="A25" s="12" t="s">
        <v>96</v>
      </c>
      <c r="B25" s="177" t="s">
        <v>159</v>
      </c>
      <c r="C25" s="163">
        <v>18000</v>
      </c>
      <c r="D25" s="246">
        <v>23500</v>
      </c>
      <c r="E25" s="246">
        <v>1018100</v>
      </c>
      <c r="F25" s="393">
        <f t="shared" si="4"/>
        <v>1041600</v>
      </c>
    </row>
    <row r="26" spans="1:6" s="175" customFormat="1" ht="12" customHeight="1" thickBot="1" x14ac:dyDescent="0.25">
      <c r="A26" s="14" t="s">
        <v>97</v>
      </c>
      <c r="B26" s="178" t="s">
        <v>160</v>
      </c>
      <c r="C26" s="165"/>
      <c r="D26" s="247"/>
      <c r="E26" s="247"/>
      <c r="F26" s="393">
        <v>1018100</v>
      </c>
    </row>
    <row r="27" spans="1:6" s="175" customFormat="1" ht="12" customHeight="1" thickBot="1" x14ac:dyDescent="0.25">
      <c r="A27" s="18" t="s">
        <v>98</v>
      </c>
      <c r="B27" s="19" t="s">
        <v>464</v>
      </c>
      <c r="C27" s="168">
        <f>SUM(C28:C34)</f>
        <v>263210</v>
      </c>
      <c r="D27" s="168">
        <f t="shared" ref="D27:F27" si="5">SUM(D28:D34)</f>
        <v>263210</v>
      </c>
      <c r="E27" s="168">
        <f t="shared" si="5"/>
        <v>-39348</v>
      </c>
      <c r="F27" s="324">
        <f t="shared" si="5"/>
        <v>223862</v>
      </c>
    </row>
    <row r="28" spans="1:6" s="175" customFormat="1" ht="12" customHeight="1" x14ac:dyDescent="0.2">
      <c r="A28" s="13" t="s">
        <v>161</v>
      </c>
      <c r="B28" s="176" t="s">
        <v>457</v>
      </c>
      <c r="C28" s="164">
        <v>32000</v>
      </c>
      <c r="D28" s="245">
        <v>32000</v>
      </c>
      <c r="E28" s="332">
        <v>0</v>
      </c>
      <c r="F28" s="393">
        <f>D28+E28</f>
        <v>32000</v>
      </c>
    </row>
    <row r="29" spans="1:6" s="175" customFormat="1" ht="12" customHeight="1" x14ac:dyDescent="0.2">
      <c r="A29" s="12" t="s">
        <v>162</v>
      </c>
      <c r="B29" s="177" t="s">
        <v>458</v>
      </c>
      <c r="C29" s="163"/>
      <c r="D29" s="246"/>
      <c r="E29" s="246"/>
      <c r="F29" s="393">
        <f t="shared" ref="F29:F34" si="6">D29+E29</f>
        <v>0</v>
      </c>
    </row>
    <row r="30" spans="1:6" s="175" customFormat="1" ht="12" customHeight="1" x14ac:dyDescent="0.2">
      <c r="A30" s="12" t="s">
        <v>163</v>
      </c>
      <c r="B30" s="177" t="s">
        <v>459</v>
      </c>
      <c r="C30" s="163">
        <v>230000</v>
      </c>
      <c r="D30" s="246">
        <v>230000</v>
      </c>
      <c r="E30" s="246">
        <v>-39348</v>
      </c>
      <c r="F30" s="393">
        <f t="shared" si="6"/>
        <v>190652</v>
      </c>
    </row>
    <row r="31" spans="1:6" s="175" customFormat="1" ht="12" customHeight="1" x14ac:dyDescent="0.2">
      <c r="A31" s="12" t="s">
        <v>164</v>
      </c>
      <c r="B31" s="177" t="s">
        <v>460</v>
      </c>
      <c r="C31" s="163">
        <v>500</v>
      </c>
      <c r="D31" s="246">
        <v>500</v>
      </c>
      <c r="E31" s="246"/>
      <c r="F31" s="393">
        <f t="shared" si="6"/>
        <v>500</v>
      </c>
    </row>
    <row r="32" spans="1:6" s="175" customFormat="1" ht="12" customHeight="1" x14ac:dyDescent="0.2">
      <c r="A32" s="12" t="s">
        <v>461</v>
      </c>
      <c r="B32" s="177" t="s">
        <v>165</v>
      </c>
      <c r="C32" s="163"/>
      <c r="D32" s="246"/>
      <c r="E32" s="246"/>
      <c r="F32" s="393">
        <f t="shared" si="6"/>
        <v>0</v>
      </c>
    </row>
    <row r="33" spans="1:6" s="175" customFormat="1" ht="12" customHeight="1" x14ac:dyDescent="0.2">
      <c r="A33" s="12" t="s">
        <v>462</v>
      </c>
      <c r="B33" s="177" t="s">
        <v>166</v>
      </c>
      <c r="C33" s="163">
        <v>710</v>
      </c>
      <c r="D33" s="246">
        <v>710</v>
      </c>
      <c r="E33" s="246"/>
      <c r="F33" s="393">
        <f t="shared" si="6"/>
        <v>710</v>
      </c>
    </row>
    <row r="34" spans="1:6" s="175" customFormat="1" ht="12" customHeight="1" thickBot="1" x14ac:dyDescent="0.25">
      <c r="A34" s="14" t="s">
        <v>463</v>
      </c>
      <c r="B34" s="178" t="s">
        <v>167</v>
      </c>
      <c r="C34" s="165"/>
      <c r="D34" s="247"/>
      <c r="E34" s="247"/>
      <c r="F34" s="393">
        <f t="shared" si="6"/>
        <v>0</v>
      </c>
    </row>
    <row r="35" spans="1:6" s="175" customFormat="1" ht="12" customHeight="1" thickBot="1" x14ac:dyDescent="0.25">
      <c r="A35" s="18" t="s">
        <v>11</v>
      </c>
      <c r="B35" s="19" t="s">
        <v>324</v>
      </c>
      <c r="C35" s="162">
        <f>SUM(C36:C46)</f>
        <v>50</v>
      </c>
      <c r="D35" s="162">
        <f t="shared" ref="D35:F35" si="7">SUM(D36:D46)</f>
        <v>50</v>
      </c>
      <c r="E35" s="162">
        <f t="shared" si="7"/>
        <v>0</v>
      </c>
      <c r="F35" s="322">
        <f t="shared" si="7"/>
        <v>50</v>
      </c>
    </row>
    <row r="36" spans="1:6" s="175" customFormat="1" ht="12" customHeight="1" x14ac:dyDescent="0.2">
      <c r="A36" s="13" t="s">
        <v>56</v>
      </c>
      <c r="B36" s="176" t="s">
        <v>170</v>
      </c>
      <c r="C36" s="164">
        <v>50</v>
      </c>
      <c r="D36" s="245">
        <v>50</v>
      </c>
      <c r="E36" s="245"/>
      <c r="F36" s="393">
        <f>D36+E36</f>
        <v>50</v>
      </c>
    </row>
    <row r="37" spans="1:6" s="175" customFormat="1" ht="12" customHeight="1" x14ac:dyDescent="0.2">
      <c r="A37" s="12" t="s">
        <v>57</v>
      </c>
      <c r="B37" s="177" t="s">
        <v>171</v>
      </c>
      <c r="C37" s="163"/>
      <c r="D37" s="246"/>
      <c r="E37" s="246"/>
      <c r="F37" s="393">
        <f t="shared" ref="F37:F46" si="8">D37+E37</f>
        <v>0</v>
      </c>
    </row>
    <row r="38" spans="1:6" s="175" customFormat="1" ht="12" customHeight="1" x14ac:dyDescent="0.2">
      <c r="A38" s="12" t="s">
        <v>58</v>
      </c>
      <c r="B38" s="177" t="s">
        <v>172</v>
      </c>
      <c r="C38" s="163"/>
      <c r="D38" s="246"/>
      <c r="E38" s="246"/>
      <c r="F38" s="393">
        <f t="shared" si="8"/>
        <v>0</v>
      </c>
    </row>
    <row r="39" spans="1:6" s="175" customFormat="1" ht="12" customHeight="1" x14ac:dyDescent="0.2">
      <c r="A39" s="12" t="s">
        <v>100</v>
      </c>
      <c r="B39" s="177" t="s">
        <v>173</v>
      </c>
      <c r="C39" s="163"/>
      <c r="D39" s="246"/>
      <c r="E39" s="246"/>
      <c r="F39" s="393">
        <f t="shared" si="8"/>
        <v>0</v>
      </c>
    </row>
    <row r="40" spans="1:6" s="175" customFormat="1" ht="12" customHeight="1" x14ac:dyDescent="0.2">
      <c r="A40" s="12" t="s">
        <v>101</v>
      </c>
      <c r="B40" s="177" t="s">
        <v>174</v>
      </c>
      <c r="C40" s="163"/>
      <c r="D40" s="246"/>
      <c r="E40" s="246"/>
      <c r="F40" s="393">
        <f t="shared" si="8"/>
        <v>0</v>
      </c>
    </row>
    <row r="41" spans="1:6" s="175" customFormat="1" ht="12" customHeight="1" x14ac:dyDescent="0.2">
      <c r="A41" s="12" t="s">
        <v>102</v>
      </c>
      <c r="B41" s="177" t="s">
        <v>175</v>
      </c>
      <c r="C41" s="163"/>
      <c r="D41" s="246"/>
      <c r="E41" s="246"/>
      <c r="F41" s="393">
        <f t="shared" si="8"/>
        <v>0</v>
      </c>
    </row>
    <row r="42" spans="1:6" s="175" customFormat="1" ht="12" customHeight="1" x14ac:dyDescent="0.2">
      <c r="A42" s="12" t="s">
        <v>103</v>
      </c>
      <c r="B42" s="177" t="s">
        <v>176</v>
      </c>
      <c r="C42" s="163"/>
      <c r="D42" s="246"/>
      <c r="E42" s="246"/>
      <c r="F42" s="393">
        <f t="shared" si="8"/>
        <v>0</v>
      </c>
    </row>
    <row r="43" spans="1:6" s="175" customFormat="1" ht="12" customHeight="1" x14ac:dyDescent="0.2">
      <c r="A43" s="12" t="s">
        <v>104</v>
      </c>
      <c r="B43" s="177" t="s">
        <v>177</v>
      </c>
      <c r="C43" s="163"/>
      <c r="D43" s="246"/>
      <c r="E43" s="246"/>
      <c r="F43" s="393">
        <f t="shared" si="8"/>
        <v>0</v>
      </c>
    </row>
    <row r="44" spans="1:6" s="175" customFormat="1" ht="12" customHeight="1" x14ac:dyDescent="0.2">
      <c r="A44" s="12" t="s">
        <v>168</v>
      </c>
      <c r="B44" s="177" t="s">
        <v>178</v>
      </c>
      <c r="C44" s="166"/>
      <c r="D44" s="279"/>
      <c r="E44" s="279"/>
      <c r="F44" s="393">
        <f t="shared" si="8"/>
        <v>0</v>
      </c>
    </row>
    <row r="45" spans="1:6" s="175" customFormat="1" ht="12" customHeight="1" x14ac:dyDescent="0.2">
      <c r="A45" s="14" t="s">
        <v>169</v>
      </c>
      <c r="B45" s="178" t="s">
        <v>326</v>
      </c>
      <c r="C45" s="167"/>
      <c r="D45" s="280"/>
      <c r="E45" s="280"/>
      <c r="F45" s="393">
        <f t="shared" si="8"/>
        <v>0</v>
      </c>
    </row>
    <row r="46" spans="1:6" s="175" customFormat="1" ht="12" customHeight="1" thickBot="1" x14ac:dyDescent="0.25">
      <c r="A46" s="14" t="s">
        <v>325</v>
      </c>
      <c r="B46" s="102" t="s">
        <v>179</v>
      </c>
      <c r="C46" s="167"/>
      <c r="D46" s="280"/>
      <c r="E46" s="280"/>
      <c r="F46" s="393">
        <f t="shared" si="8"/>
        <v>0</v>
      </c>
    </row>
    <row r="47" spans="1:6" s="175" customFormat="1" ht="12" customHeight="1" thickBot="1" x14ac:dyDescent="0.25">
      <c r="A47" s="18" t="s">
        <v>12</v>
      </c>
      <c r="B47" s="19" t="s">
        <v>180</v>
      </c>
      <c r="C47" s="162">
        <f>SUM(C48:C52)</f>
        <v>0</v>
      </c>
      <c r="D47" s="244"/>
      <c r="E47" s="244">
        <f>SUM(E48:E52)</f>
        <v>3683</v>
      </c>
      <c r="F47" s="322">
        <f>SUM(F48:F52)</f>
        <v>3683</v>
      </c>
    </row>
    <row r="48" spans="1:6" s="175" customFormat="1" ht="12" customHeight="1" x14ac:dyDescent="0.2">
      <c r="A48" s="13" t="s">
        <v>59</v>
      </c>
      <c r="B48" s="176" t="s">
        <v>184</v>
      </c>
      <c r="C48" s="218"/>
      <c r="D48" s="281"/>
      <c r="E48" s="281"/>
      <c r="F48" s="394">
        <f t="shared" si="0"/>
        <v>0</v>
      </c>
    </row>
    <row r="49" spans="1:6" s="175" customFormat="1" ht="12" customHeight="1" x14ac:dyDescent="0.2">
      <c r="A49" s="12" t="s">
        <v>60</v>
      </c>
      <c r="B49" s="177" t="s">
        <v>185</v>
      </c>
      <c r="C49" s="166"/>
      <c r="D49" s="279">
        <v>0</v>
      </c>
      <c r="E49" s="279">
        <v>3683</v>
      </c>
      <c r="F49" s="394">
        <v>3683</v>
      </c>
    </row>
    <row r="50" spans="1:6" s="175" customFormat="1" ht="12" customHeight="1" x14ac:dyDescent="0.2">
      <c r="A50" s="12" t="s">
        <v>181</v>
      </c>
      <c r="B50" s="177" t="s">
        <v>186</v>
      </c>
      <c r="C50" s="166"/>
      <c r="D50" s="279"/>
      <c r="E50" s="279"/>
      <c r="F50" s="394">
        <f t="shared" si="0"/>
        <v>0</v>
      </c>
    </row>
    <row r="51" spans="1:6" s="175" customFormat="1" ht="12" customHeight="1" x14ac:dyDescent="0.2">
      <c r="A51" s="12" t="s">
        <v>182</v>
      </c>
      <c r="B51" s="177" t="s">
        <v>187</v>
      </c>
      <c r="C51" s="166"/>
      <c r="D51" s="279"/>
      <c r="E51" s="279"/>
      <c r="F51" s="394">
        <f t="shared" si="0"/>
        <v>0</v>
      </c>
    </row>
    <row r="52" spans="1:6" s="175" customFormat="1" ht="12" customHeight="1" thickBot="1" x14ac:dyDescent="0.25">
      <c r="A52" s="14" t="s">
        <v>183</v>
      </c>
      <c r="B52" s="102" t="s">
        <v>188</v>
      </c>
      <c r="C52" s="167"/>
      <c r="D52" s="280"/>
      <c r="E52" s="280"/>
      <c r="F52" s="394">
        <f t="shared" si="0"/>
        <v>0</v>
      </c>
    </row>
    <row r="53" spans="1:6" s="175" customFormat="1" ht="12" customHeight="1" thickBot="1" x14ac:dyDescent="0.25">
      <c r="A53" s="18" t="s">
        <v>105</v>
      </c>
      <c r="B53" s="19" t="s">
        <v>189</v>
      </c>
      <c r="C53" s="162">
        <f>SUM(C54:C56)</f>
        <v>0</v>
      </c>
      <c r="D53" s="244"/>
      <c r="E53" s="244">
        <f>SUM(E54:E56)</f>
        <v>0</v>
      </c>
      <c r="F53" s="322">
        <f>SUM(F54:F56)</f>
        <v>0</v>
      </c>
    </row>
    <row r="54" spans="1:6" s="175" customFormat="1" ht="12" customHeight="1" x14ac:dyDescent="0.2">
      <c r="A54" s="13" t="s">
        <v>61</v>
      </c>
      <c r="B54" s="176" t="s">
        <v>190</v>
      </c>
      <c r="C54" s="164"/>
      <c r="D54" s="245"/>
      <c r="E54" s="245"/>
      <c r="F54" s="393">
        <f t="shared" si="0"/>
        <v>0</v>
      </c>
    </row>
    <row r="55" spans="1:6" s="175" customFormat="1" ht="12" customHeight="1" x14ac:dyDescent="0.2">
      <c r="A55" s="12" t="s">
        <v>62</v>
      </c>
      <c r="B55" s="177" t="s">
        <v>319</v>
      </c>
      <c r="C55" s="163"/>
      <c r="D55" s="246"/>
      <c r="E55" s="246"/>
      <c r="F55" s="393">
        <f t="shared" si="0"/>
        <v>0</v>
      </c>
    </row>
    <row r="56" spans="1:6" s="175" customFormat="1" ht="12" customHeight="1" x14ac:dyDescent="0.2">
      <c r="A56" s="12" t="s">
        <v>193</v>
      </c>
      <c r="B56" s="177" t="s">
        <v>191</v>
      </c>
      <c r="C56" s="163"/>
      <c r="D56" s="246"/>
      <c r="E56" s="246"/>
      <c r="F56" s="393">
        <f t="shared" si="0"/>
        <v>0</v>
      </c>
    </row>
    <row r="57" spans="1:6" s="175" customFormat="1" ht="12" customHeight="1" thickBot="1" x14ac:dyDescent="0.25">
      <c r="A57" s="14" t="s">
        <v>194</v>
      </c>
      <c r="B57" s="102" t="s">
        <v>192</v>
      </c>
      <c r="C57" s="165"/>
      <c r="D57" s="247"/>
      <c r="E57" s="247"/>
      <c r="F57" s="393">
        <f t="shared" si="0"/>
        <v>0</v>
      </c>
    </row>
    <row r="58" spans="1:6" s="175" customFormat="1" ht="12" customHeight="1" thickBot="1" x14ac:dyDescent="0.25">
      <c r="A58" s="18" t="s">
        <v>14</v>
      </c>
      <c r="B58" s="100" t="s">
        <v>195</v>
      </c>
      <c r="C58" s="162">
        <f>SUM(C59:C61)</f>
        <v>5500</v>
      </c>
      <c r="D58" s="162">
        <f t="shared" ref="D58:F58" si="9">SUM(D59:D61)</f>
        <v>0</v>
      </c>
      <c r="E58" s="162">
        <f t="shared" si="9"/>
        <v>0</v>
      </c>
      <c r="F58" s="322">
        <f t="shared" si="9"/>
        <v>0</v>
      </c>
    </row>
    <row r="59" spans="1:6" s="175" customFormat="1" ht="12" customHeight="1" x14ac:dyDescent="0.2">
      <c r="A59" s="13" t="s">
        <v>106</v>
      </c>
      <c r="B59" s="176" t="s">
        <v>197</v>
      </c>
      <c r="C59" s="166"/>
      <c r="D59" s="279"/>
      <c r="E59" s="279"/>
      <c r="F59" s="395">
        <f>D59+E59</f>
        <v>0</v>
      </c>
    </row>
    <row r="60" spans="1:6" s="175" customFormat="1" ht="12" customHeight="1" x14ac:dyDescent="0.2">
      <c r="A60" s="12" t="s">
        <v>107</v>
      </c>
      <c r="B60" s="177" t="s">
        <v>320</v>
      </c>
      <c r="C60" s="166"/>
      <c r="D60" s="279"/>
      <c r="E60" s="279"/>
      <c r="F60" s="395">
        <f t="shared" ref="F60:F62" si="10">D60+E60</f>
        <v>0</v>
      </c>
    </row>
    <row r="61" spans="1:6" s="175" customFormat="1" ht="12" customHeight="1" x14ac:dyDescent="0.2">
      <c r="A61" s="12" t="s">
        <v>128</v>
      </c>
      <c r="B61" s="177" t="s">
        <v>198</v>
      </c>
      <c r="C61" s="166">
        <v>5500</v>
      </c>
      <c r="D61" s="279"/>
      <c r="E61" s="279"/>
      <c r="F61" s="395">
        <f t="shared" si="10"/>
        <v>0</v>
      </c>
    </row>
    <row r="62" spans="1:6" s="175" customFormat="1" ht="12" customHeight="1" thickBot="1" x14ac:dyDescent="0.25">
      <c r="A62" s="14" t="s">
        <v>196</v>
      </c>
      <c r="B62" s="102" t="s">
        <v>199</v>
      </c>
      <c r="C62" s="166"/>
      <c r="D62" s="279"/>
      <c r="E62" s="279"/>
      <c r="F62" s="395">
        <f t="shared" si="10"/>
        <v>0</v>
      </c>
    </row>
    <row r="63" spans="1:6" s="175" customFormat="1" ht="12" customHeight="1" thickBot="1" x14ac:dyDescent="0.25">
      <c r="A63" s="229" t="s">
        <v>366</v>
      </c>
      <c r="B63" s="19" t="s">
        <v>200</v>
      </c>
      <c r="C63" s="168">
        <f>+C6+C13+C20+C27+C35+C47+C53+C58</f>
        <v>346639</v>
      </c>
      <c r="D63" s="168">
        <f t="shared" ref="D63:F63" si="11">+D6+D13+D20+D27+D35+D47+D53+D58</f>
        <v>346639</v>
      </c>
      <c r="E63" s="168">
        <f t="shared" si="11"/>
        <v>982526</v>
      </c>
      <c r="F63" s="324">
        <f t="shared" si="11"/>
        <v>1329165</v>
      </c>
    </row>
    <row r="64" spans="1:6" s="175" customFormat="1" ht="12" customHeight="1" thickBot="1" x14ac:dyDescent="0.25">
      <c r="A64" s="219" t="s">
        <v>201</v>
      </c>
      <c r="B64" s="100" t="s">
        <v>202</v>
      </c>
      <c r="C64" s="162">
        <f>SUM(C65:C67)</f>
        <v>0</v>
      </c>
      <c r="D64" s="244"/>
      <c r="E64" s="244">
        <f>SUM(E65:E67)</f>
        <v>0</v>
      </c>
      <c r="F64" s="322">
        <f>SUM(F65:F67)</f>
        <v>0</v>
      </c>
    </row>
    <row r="65" spans="1:6" s="175" customFormat="1" ht="12" customHeight="1" x14ac:dyDescent="0.2">
      <c r="A65" s="13" t="s">
        <v>233</v>
      </c>
      <c r="B65" s="176" t="s">
        <v>203</v>
      </c>
      <c r="C65" s="166"/>
      <c r="D65" s="279"/>
      <c r="E65" s="279"/>
      <c r="F65" s="395">
        <f t="shared" ref="F65:F86" si="12">C65+E65</f>
        <v>0</v>
      </c>
    </row>
    <row r="66" spans="1:6" s="175" customFormat="1" ht="12" customHeight="1" x14ac:dyDescent="0.2">
      <c r="A66" s="12" t="s">
        <v>242</v>
      </c>
      <c r="B66" s="177" t="s">
        <v>204</v>
      </c>
      <c r="C66" s="166"/>
      <c r="D66" s="279"/>
      <c r="E66" s="279"/>
      <c r="F66" s="395">
        <f t="shared" si="12"/>
        <v>0</v>
      </c>
    </row>
    <row r="67" spans="1:6" s="175" customFormat="1" ht="12" customHeight="1" thickBot="1" x14ac:dyDescent="0.25">
      <c r="A67" s="14" t="s">
        <v>243</v>
      </c>
      <c r="B67" s="225" t="s">
        <v>351</v>
      </c>
      <c r="C67" s="166"/>
      <c r="D67" s="279"/>
      <c r="E67" s="279"/>
      <c r="F67" s="395">
        <f t="shared" si="12"/>
        <v>0</v>
      </c>
    </row>
    <row r="68" spans="1:6" s="175" customFormat="1" ht="12" customHeight="1" thickBot="1" x14ac:dyDescent="0.25">
      <c r="A68" s="219" t="s">
        <v>206</v>
      </c>
      <c r="B68" s="100" t="s">
        <v>207</v>
      </c>
      <c r="C68" s="162">
        <f>SUM(C69:C72)</f>
        <v>0</v>
      </c>
      <c r="D68" s="244"/>
      <c r="E68" s="244">
        <f>SUM(E69:E72)</f>
        <v>0</v>
      </c>
      <c r="F68" s="322">
        <f>SUM(F69:F72)</f>
        <v>0</v>
      </c>
    </row>
    <row r="69" spans="1:6" s="175" customFormat="1" ht="12" customHeight="1" x14ac:dyDescent="0.2">
      <c r="A69" s="13" t="s">
        <v>84</v>
      </c>
      <c r="B69" s="176" t="s">
        <v>208</v>
      </c>
      <c r="C69" s="166"/>
      <c r="D69" s="279"/>
      <c r="E69" s="279"/>
      <c r="F69" s="395">
        <f t="shared" si="12"/>
        <v>0</v>
      </c>
    </row>
    <row r="70" spans="1:6" s="175" customFormat="1" ht="12" customHeight="1" x14ac:dyDescent="0.2">
      <c r="A70" s="12" t="s">
        <v>85</v>
      </c>
      <c r="B70" s="177" t="s">
        <v>209</v>
      </c>
      <c r="C70" s="166"/>
      <c r="D70" s="279"/>
      <c r="E70" s="279"/>
      <c r="F70" s="395">
        <f t="shared" si="12"/>
        <v>0</v>
      </c>
    </row>
    <row r="71" spans="1:6" s="175" customFormat="1" ht="12" customHeight="1" x14ac:dyDescent="0.2">
      <c r="A71" s="12" t="s">
        <v>234</v>
      </c>
      <c r="B71" s="177" t="s">
        <v>210</v>
      </c>
      <c r="C71" s="166"/>
      <c r="D71" s="279"/>
      <c r="E71" s="279"/>
      <c r="F71" s="395">
        <f t="shared" si="12"/>
        <v>0</v>
      </c>
    </row>
    <row r="72" spans="1:6" s="175" customFormat="1" ht="12" customHeight="1" thickBot="1" x14ac:dyDescent="0.25">
      <c r="A72" s="14" t="s">
        <v>235</v>
      </c>
      <c r="B72" s="102" t="s">
        <v>211</v>
      </c>
      <c r="C72" s="166"/>
      <c r="D72" s="279"/>
      <c r="E72" s="279"/>
      <c r="F72" s="395">
        <f t="shared" si="12"/>
        <v>0</v>
      </c>
    </row>
    <row r="73" spans="1:6" s="175" customFormat="1" ht="12" customHeight="1" thickBot="1" x14ac:dyDescent="0.25">
      <c r="A73" s="219" t="s">
        <v>212</v>
      </c>
      <c r="B73" s="100" t="s">
        <v>213</v>
      </c>
      <c r="C73" s="162">
        <f>SUM(C74:C75)</f>
        <v>132383</v>
      </c>
      <c r="D73" s="162">
        <f t="shared" ref="D73:F73" si="13">SUM(D74:D75)</f>
        <v>133120</v>
      </c>
      <c r="E73" s="162">
        <f t="shared" si="13"/>
        <v>28895</v>
      </c>
      <c r="F73" s="322">
        <f t="shared" si="13"/>
        <v>162015</v>
      </c>
    </row>
    <row r="74" spans="1:6" s="175" customFormat="1" ht="12" customHeight="1" x14ac:dyDescent="0.2">
      <c r="A74" s="13" t="s">
        <v>236</v>
      </c>
      <c r="B74" s="176" t="s">
        <v>214</v>
      </c>
      <c r="C74" s="166">
        <v>132383</v>
      </c>
      <c r="D74" s="279">
        <v>133120</v>
      </c>
      <c r="E74" s="279">
        <v>28895</v>
      </c>
      <c r="F74" s="395">
        <f>D74+E74</f>
        <v>162015</v>
      </c>
    </row>
    <row r="75" spans="1:6" s="175" customFormat="1" ht="12" customHeight="1" thickBot="1" x14ac:dyDescent="0.25">
      <c r="A75" s="14" t="s">
        <v>237</v>
      </c>
      <c r="B75" s="102" t="s">
        <v>215</v>
      </c>
      <c r="C75" s="166"/>
      <c r="D75" s="279"/>
      <c r="E75" s="279"/>
      <c r="F75" s="395">
        <f t="shared" si="12"/>
        <v>0</v>
      </c>
    </row>
    <row r="76" spans="1:6" s="175" customFormat="1" ht="12" customHeight="1" thickBot="1" x14ac:dyDescent="0.25">
      <c r="A76" s="219" t="s">
        <v>216</v>
      </c>
      <c r="B76" s="100" t="s">
        <v>217</v>
      </c>
      <c r="C76" s="162">
        <f>SUM(C77:C79)</f>
        <v>0</v>
      </c>
      <c r="D76" s="244"/>
      <c r="E76" s="244">
        <f>SUM(E77:E79)</f>
        <v>0</v>
      </c>
      <c r="F76" s="322">
        <f>SUM(F77:F79)</f>
        <v>0</v>
      </c>
    </row>
    <row r="77" spans="1:6" s="175" customFormat="1" ht="12" customHeight="1" x14ac:dyDescent="0.2">
      <c r="A77" s="13" t="s">
        <v>238</v>
      </c>
      <c r="B77" s="176" t="s">
        <v>218</v>
      </c>
      <c r="C77" s="166"/>
      <c r="D77" s="279"/>
      <c r="E77" s="279"/>
      <c r="F77" s="395">
        <f t="shared" si="12"/>
        <v>0</v>
      </c>
    </row>
    <row r="78" spans="1:6" s="175" customFormat="1" ht="12" customHeight="1" x14ac:dyDescent="0.2">
      <c r="A78" s="12" t="s">
        <v>239</v>
      </c>
      <c r="B78" s="177" t="s">
        <v>219</v>
      </c>
      <c r="C78" s="166"/>
      <c r="D78" s="279"/>
      <c r="E78" s="279"/>
      <c r="F78" s="395">
        <f t="shared" si="12"/>
        <v>0</v>
      </c>
    </row>
    <row r="79" spans="1:6" s="175" customFormat="1" ht="12" customHeight="1" thickBot="1" x14ac:dyDescent="0.25">
      <c r="A79" s="14" t="s">
        <v>240</v>
      </c>
      <c r="B79" s="102" t="s">
        <v>220</v>
      </c>
      <c r="C79" s="166"/>
      <c r="D79" s="279"/>
      <c r="E79" s="279"/>
      <c r="F79" s="395">
        <f t="shared" si="12"/>
        <v>0</v>
      </c>
    </row>
    <row r="80" spans="1:6" s="175" customFormat="1" ht="12" customHeight="1" thickBot="1" x14ac:dyDescent="0.25">
      <c r="A80" s="219" t="s">
        <v>221</v>
      </c>
      <c r="B80" s="100" t="s">
        <v>241</v>
      </c>
      <c r="C80" s="162">
        <f>SUM(C81:C84)</f>
        <v>0</v>
      </c>
      <c r="D80" s="244"/>
      <c r="E80" s="244">
        <f>SUM(E81:E84)</f>
        <v>0</v>
      </c>
      <c r="F80" s="322">
        <f>SUM(F81:F84)</f>
        <v>0</v>
      </c>
    </row>
    <row r="81" spans="1:6" s="175" customFormat="1" ht="12" customHeight="1" x14ac:dyDescent="0.2">
      <c r="A81" s="180" t="s">
        <v>222</v>
      </c>
      <c r="B81" s="176" t="s">
        <v>223</v>
      </c>
      <c r="C81" s="166"/>
      <c r="D81" s="279"/>
      <c r="E81" s="279"/>
      <c r="F81" s="395">
        <f t="shared" si="12"/>
        <v>0</v>
      </c>
    </row>
    <row r="82" spans="1:6" s="175" customFormat="1" ht="12" customHeight="1" x14ac:dyDescent="0.2">
      <c r="A82" s="181" t="s">
        <v>224</v>
      </c>
      <c r="B82" s="177" t="s">
        <v>225</v>
      </c>
      <c r="C82" s="166"/>
      <c r="D82" s="279"/>
      <c r="E82" s="279"/>
      <c r="F82" s="395">
        <f t="shared" si="12"/>
        <v>0</v>
      </c>
    </row>
    <row r="83" spans="1:6" s="175" customFormat="1" ht="12" customHeight="1" x14ac:dyDescent="0.2">
      <c r="A83" s="181" t="s">
        <v>226</v>
      </c>
      <c r="B83" s="177" t="s">
        <v>227</v>
      </c>
      <c r="C83" s="166"/>
      <c r="D83" s="279"/>
      <c r="E83" s="279"/>
      <c r="F83" s="395">
        <f t="shared" si="12"/>
        <v>0</v>
      </c>
    </row>
    <row r="84" spans="1:6" s="175" customFormat="1" ht="12" customHeight="1" thickBot="1" x14ac:dyDescent="0.25">
      <c r="A84" s="182" t="s">
        <v>228</v>
      </c>
      <c r="B84" s="102" t="s">
        <v>229</v>
      </c>
      <c r="C84" s="166"/>
      <c r="D84" s="279"/>
      <c r="E84" s="279"/>
      <c r="F84" s="395">
        <f t="shared" si="12"/>
        <v>0</v>
      </c>
    </row>
    <row r="85" spans="1:6" s="175" customFormat="1" ht="12" customHeight="1" thickBot="1" x14ac:dyDescent="0.25">
      <c r="A85" s="219" t="s">
        <v>230</v>
      </c>
      <c r="B85" s="100" t="s">
        <v>365</v>
      </c>
      <c r="C85" s="221"/>
      <c r="D85" s="333"/>
      <c r="E85" s="333"/>
      <c r="F85" s="322">
        <f t="shared" si="12"/>
        <v>0</v>
      </c>
    </row>
    <row r="86" spans="1:6" s="175" customFormat="1" ht="13.5" customHeight="1" thickBot="1" x14ac:dyDescent="0.25">
      <c r="A86" s="219" t="s">
        <v>232</v>
      </c>
      <c r="B86" s="100" t="s">
        <v>231</v>
      </c>
      <c r="C86" s="221"/>
      <c r="D86" s="333"/>
      <c r="E86" s="333"/>
      <c r="F86" s="322">
        <f t="shared" si="12"/>
        <v>0</v>
      </c>
    </row>
    <row r="87" spans="1:6" s="175" customFormat="1" ht="15.75" customHeight="1" thickBot="1" x14ac:dyDescent="0.25">
      <c r="A87" s="219" t="s">
        <v>244</v>
      </c>
      <c r="B87" s="183" t="s">
        <v>368</v>
      </c>
      <c r="C87" s="168">
        <f>+C64+C68+C73+C76+C80+C86+C85</f>
        <v>132383</v>
      </c>
      <c r="D87" s="168">
        <f t="shared" ref="D87:F87" si="14">+D64+D68+D73+D76+D80+D86+D85</f>
        <v>133120</v>
      </c>
      <c r="E87" s="168">
        <f t="shared" si="14"/>
        <v>28895</v>
      </c>
      <c r="F87" s="324">
        <f t="shared" si="14"/>
        <v>162015</v>
      </c>
    </row>
    <row r="88" spans="1:6" s="175" customFormat="1" ht="25.5" customHeight="1" thickBot="1" x14ac:dyDescent="0.25">
      <c r="A88" s="220" t="s">
        <v>367</v>
      </c>
      <c r="B88" s="184" t="s">
        <v>369</v>
      </c>
      <c r="C88" s="168">
        <f>+C63+C87</f>
        <v>479022</v>
      </c>
      <c r="D88" s="168">
        <f t="shared" ref="D88:F88" si="15">+D63+D87</f>
        <v>479759</v>
      </c>
      <c r="E88" s="168">
        <f t="shared" si="15"/>
        <v>1011421</v>
      </c>
      <c r="F88" s="324">
        <f t="shared" si="15"/>
        <v>1491180</v>
      </c>
    </row>
    <row r="89" spans="1:6" s="175" customFormat="1" ht="83.25" customHeight="1" x14ac:dyDescent="0.2">
      <c r="A89" s="3"/>
      <c r="B89" s="4"/>
      <c r="C89" s="104"/>
      <c r="D89" s="104"/>
    </row>
    <row r="90" spans="1:6" ht="16.5" customHeight="1" x14ac:dyDescent="0.25">
      <c r="A90" s="417" t="s">
        <v>35</v>
      </c>
      <c r="B90" s="417"/>
      <c r="C90" s="417"/>
      <c r="D90" s="417"/>
      <c r="E90" s="417"/>
      <c r="F90" s="417"/>
    </row>
    <row r="91" spans="1:6" s="185" customFormat="1" ht="16.5" customHeight="1" thickBot="1" x14ac:dyDescent="0.3">
      <c r="A91" s="419" t="s">
        <v>87</v>
      </c>
      <c r="B91" s="419"/>
      <c r="C91" s="61"/>
      <c r="D91" s="331"/>
      <c r="F91" s="61" t="str">
        <f>F2</f>
        <v>ezer forintban!</v>
      </c>
    </row>
    <row r="92" spans="1:6" x14ac:dyDescent="0.25">
      <c r="A92" s="420" t="s">
        <v>51</v>
      </c>
      <c r="B92" s="422" t="s">
        <v>411</v>
      </c>
      <c r="C92" s="424" t="str">
        <f>+CONCATENATE(LEFT(ÖSSZEFÜGGÉSEK!A6,4),". évi")</f>
        <v>2017. évi</v>
      </c>
      <c r="D92" s="424"/>
      <c r="E92" s="425"/>
      <c r="F92" s="426"/>
    </row>
    <row r="93" spans="1:6" ht="24.75" thickBot="1" x14ac:dyDescent="0.3">
      <c r="A93" s="421"/>
      <c r="B93" s="423"/>
      <c r="C93" s="242" t="s">
        <v>410</v>
      </c>
      <c r="D93" s="242" t="s">
        <v>516</v>
      </c>
      <c r="E93" s="240" t="s">
        <v>534</v>
      </c>
      <c r="F93" s="241" t="str">
        <f>+CONCATENATE(LEFT(ÖSSZEFÜGGÉSEK!A95,4),"……….",CHAR(10),"Módosítás utáni")</f>
        <v>……….
Módosítás utáni</v>
      </c>
    </row>
    <row r="94" spans="1:6" s="174" customFormat="1" ht="12" customHeight="1" thickBot="1" x14ac:dyDescent="0.25">
      <c r="A94" s="25" t="s">
        <v>377</v>
      </c>
      <c r="B94" s="26" t="s">
        <v>378</v>
      </c>
      <c r="C94" s="26" t="s">
        <v>379</v>
      </c>
      <c r="D94" s="171" t="s">
        <v>381</v>
      </c>
      <c r="E94" s="171" t="s">
        <v>380</v>
      </c>
      <c r="F94" s="319" t="s">
        <v>517</v>
      </c>
    </row>
    <row r="95" spans="1:6" ht="12" customHeight="1" thickBot="1" x14ac:dyDescent="0.3">
      <c r="A95" s="20" t="s">
        <v>7</v>
      </c>
      <c r="B95" s="24" t="s">
        <v>327</v>
      </c>
      <c r="C95" s="161">
        <f>C96+C97+C98+C99+C100+C113</f>
        <v>70747</v>
      </c>
      <c r="D95" s="161">
        <f t="shared" ref="D95:F95" si="16">D96+D97+D98+D99+D100+D113</f>
        <v>80927</v>
      </c>
      <c r="E95" s="161">
        <f t="shared" si="16"/>
        <v>-6492</v>
      </c>
      <c r="F95" s="401">
        <f t="shared" si="16"/>
        <v>74435</v>
      </c>
    </row>
    <row r="96" spans="1:6" ht="12" customHeight="1" x14ac:dyDescent="0.25">
      <c r="A96" s="15" t="s">
        <v>63</v>
      </c>
      <c r="B96" s="8" t="s">
        <v>36</v>
      </c>
      <c r="C96" s="233">
        <v>130</v>
      </c>
      <c r="D96" s="334">
        <v>130</v>
      </c>
      <c r="E96" s="334"/>
      <c r="F96" s="396">
        <f>D96+E96</f>
        <v>130</v>
      </c>
    </row>
    <row r="97" spans="1:6" ht="12" customHeight="1" x14ac:dyDescent="0.25">
      <c r="A97" s="12" t="s">
        <v>64</v>
      </c>
      <c r="B97" s="6" t="s">
        <v>108</v>
      </c>
      <c r="C97" s="163">
        <v>35</v>
      </c>
      <c r="D97" s="246">
        <v>35</v>
      </c>
      <c r="E97" s="246"/>
      <c r="F97" s="397">
        <f>D97+E97</f>
        <v>35</v>
      </c>
    </row>
    <row r="98" spans="1:6" ht="12" customHeight="1" x14ac:dyDescent="0.25">
      <c r="A98" s="12" t="s">
        <v>65</v>
      </c>
      <c r="B98" s="6" t="s">
        <v>82</v>
      </c>
      <c r="C98" s="165">
        <v>12764</v>
      </c>
      <c r="D98" s="247">
        <v>12764</v>
      </c>
      <c r="E98" s="247"/>
      <c r="F98" s="397">
        <f t="shared" ref="F98:F115" si="17">D98+E98</f>
        <v>12764</v>
      </c>
    </row>
    <row r="99" spans="1:6" ht="12" customHeight="1" x14ac:dyDescent="0.25">
      <c r="A99" s="12" t="s">
        <v>66</v>
      </c>
      <c r="B99" s="9" t="s">
        <v>109</v>
      </c>
      <c r="C99" s="165">
        <v>9900</v>
      </c>
      <c r="D99" s="247">
        <v>9900</v>
      </c>
      <c r="E99" s="247"/>
      <c r="F99" s="397">
        <f t="shared" si="17"/>
        <v>9900</v>
      </c>
    </row>
    <row r="100" spans="1:6" ht="12" customHeight="1" x14ac:dyDescent="0.25">
      <c r="A100" s="12" t="s">
        <v>74</v>
      </c>
      <c r="B100" s="17" t="s">
        <v>110</v>
      </c>
      <c r="C100" s="165">
        <v>14050</v>
      </c>
      <c r="D100" s="247">
        <v>14452</v>
      </c>
      <c r="E100" s="247">
        <v>50</v>
      </c>
      <c r="F100" s="397">
        <f t="shared" si="17"/>
        <v>14502</v>
      </c>
    </row>
    <row r="101" spans="1:6" ht="12" customHeight="1" x14ac:dyDescent="0.25">
      <c r="A101" s="12" t="s">
        <v>67</v>
      </c>
      <c r="B101" s="6" t="s">
        <v>332</v>
      </c>
      <c r="C101" s="165"/>
      <c r="D101" s="247"/>
      <c r="E101" s="247"/>
      <c r="F101" s="397">
        <f t="shared" si="17"/>
        <v>0</v>
      </c>
    </row>
    <row r="102" spans="1:6" ht="12" customHeight="1" x14ac:dyDescent="0.25">
      <c r="A102" s="12" t="s">
        <v>68</v>
      </c>
      <c r="B102" s="65" t="s">
        <v>331</v>
      </c>
      <c r="C102" s="165"/>
      <c r="D102" s="247"/>
      <c r="E102" s="247"/>
      <c r="F102" s="397">
        <f t="shared" si="17"/>
        <v>0</v>
      </c>
    </row>
    <row r="103" spans="1:6" ht="12" customHeight="1" x14ac:dyDescent="0.25">
      <c r="A103" s="12" t="s">
        <v>75</v>
      </c>
      <c r="B103" s="65" t="s">
        <v>330</v>
      </c>
      <c r="C103" s="165"/>
      <c r="D103" s="247"/>
      <c r="E103" s="247"/>
      <c r="F103" s="397">
        <f t="shared" si="17"/>
        <v>0</v>
      </c>
    </row>
    <row r="104" spans="1:6" ht="12" customHeight="1" x14ac:dyDescent="0.25">
      <c r="A104" s="12" t="s">
        <v>76</v>
      </c>
      <c r="B104" s="63" t="s">
        <v>247</v>
      </c>
      <c r="C104" s="165"/>
      <c r="D104" s="247"/>
      <c r="E104" s="247"/>
      <c r="F104" s="397">
        <f t="shared" si="17"/>
        <v>0</v>
      </c>
    </row>
    <row r="105" spans="1:6" ht="12" customHeight="1" x14ac:dyDescent="0.25">
      <c r="A105" s="12" t="s">
        <v>77</v>
      </c>
      <c r="B105" s="64" t="s">
        <v>248</v>
      </c>
      <c r="C105" s="165"/>
      <c r="D105" s="247"/>
      <c r="E105" s="247"/>
      <c r="F105" s="397">
        <f t="shared" si="17"/>
        <v>0</v>
      </c>
    </row>
    <row r="106" spans="1:6" ht="12" customHeight="1" x14ac:dyDescent="0.25">
      <c r="A106" s="12" t="s">
        <v>78</v>
      </c>
      <c r="B106" s="64" t="s">
        <v>249</v>
      </c>
      <c r="C106" s="165"/>
      <c r="D106" s="247"/>
      <c r="E106" s="247"/>
      <c r="F106" s="397">
        <f t="shared" si="17"/>
        <v>0</v>
      </c>
    </row>
    <row r="107" spans="1:6" ht="12" customHeight="1" x14ac:dyDescent="0.25">
      <c r="A107" s="12" t="s">
        <v>80</v>
      </c>
      <c r="B107" s="63" t="s">
        <v>250</v>
      </c>
      <c r="C107" s="165"/>
      <c r="D107" s="247"/>
      <c r="E107" s="247"/>
      <c r="F107" s="397">
        <f t="shared" si="17"/>
        <v>0</v>
      </c>
    </row>
    <row r="108" spans="1:6" ht="12" customHeight="1" x14ac:dyDescent="0.25">
      <c r="A108" s="12" t="s">
        <v>111</v>
      </c>
      <c r="B108" s="63" t="s">
        <v>251</v>
      </c>
      <c r="C108" s="165"/>
      <c r="D108" s="247"/>
      <c r="E108" s="247"/>
      <c r="F108" s="397">
        <f t="shared" si="17"/>
        <v>0</v>
      </c>
    </row>
    <row r="109" spans="1:6" ht="12" customHeight="1" x14ac:dyDescent="0.25">
      <c r="A109" s="12" t="s">
        <v>245</v>
      </c>
      <c r="B109" s="64" t="s">
        <v>252</v>
      </c>
      <c r="C109" s="165"/>
      <c r="D109" s="247"/>
      <c r="E109" s="247"/>
      <c r="F109" s="397">
        <f t="shared" si="17"/>
        <v>0</v>
      </c>
    </row>
    <row r="110" spans="1:6" ht="12" customHeight="1" x14ac:dyDescent="0.25">
      <c r="A110" s="11" t="s">
        <v>246</v>
      </c>
      <c r="B110" s="65" t="s">
        <v>253</v>
      </c>
      <c r="C110" s="165"/>
      <c r="D110" s="247"/>
      <c r="E110" s="247"/>
      <c r="F110" s="397">
        <f t="shared" si="17"/>
        <v>0</v>
      </c>
    </row>
    <row r="111" spans="1:6" ht="12" customHeight="1" x14ac:dyDescent="0.25">
      <c r="A111" s="12" t="s">
        <v>328</v>
      </c>
      <c r="B111" s="65" t="s">
        <v>254</v>
      </c>
      <c r="C111" s="165"/>
      <c r="D111" s="247"/>
      <c r="E111" s="247"/>
      <c r="F111" s="397">
        <f t="shared" si="17"/>
        <v>0</v>
      </c>
    </row>
    <row r="112" spans="1:6" ht="12" customHeight="1" x14ac:dyDescent="0.25">
      <c r="A112" s="14" t="s">
        <v>329</v>
      </c>
      <c r="B112" s="65" t="s">
        <v>255</v>
      </c>
      <c r="C112" s="165">
        <v>14050</v>
      </c>
      <c r="D112" s="247">
        <v>14452</v>
      </c>
      <c r="E112" s="247">
        <v>1150</v>
      </c>
      <c r="F112" s="397">
        <f t="shared" si="17"/>
        <v>15602</v>
      </c>
    </row>
    <row r="113" spans="1:6" ht="12" customHeight="1" x14ac:dyDescent="0.25">
      <c r="A113" s="12" t="s">
        <v>333</v>
      </c>
      <c r="B113" s="9" t="s">
        <v>37</v>
      </c>
      <c r="C113" s="163">
        <v>33868</v>
      </c>
      <c r="D113" s="163">
        <v>43646</v>
      </c>
      <c r="E113" s="163">
        <v>-6542</v>
      </c>
      <c r="F113" s="397">
        <v>37104</v>
      </c>
    </row>
    <row r="114" spans="1:6" ht="12" customHeight="1" x14ac:dyDescent="0.25">
      <c r="A114" s="12" t="s">
        <v>334</v>
      </c>
      <c r="B114" s="6" t="s">
        <v>336</v>
      </c>
      <c r="C114" s="163">
        <v>14508</v>
      </c>
      <c r="D114" s="246">
        <v>28273</v>
      </c>
      <c r="E114" s="246">
        <v>-11082</v>
      </c>
      <c r="F114" s="397">
        <f t="shared" si="17"/>
        <v>17191</v>
      </c>
    </row>
    <row r="115" spans="1:6" ht="12" customHeight="1" thickBot="1" x14ac:dyDescent="0.3">
      <c r="A115" s="16" t="s">
        <v>335</v>
      </c>
      <c r="B115" s="228" t="s">
        <v>337</v>
      </c>
      <c r="C115" s="234">
        <v>19360</v>
      </c>
      <c r="D115" s="283">
        <v>15373</v>
      </c>
      <c r="E115" s="403">
        <v>4540</v>
      </c>
      <c r="F115" s="397">
        <f t="shared" si="17"/>
        <v>19913</v>
      </c>
    </row>
    <row r="116" spans="1:6" ht="12" customHeight="1" thickBot="1" x14ac:dyDescent="0.3">
      <c r="A116" s="226" t="s">
        <v>8</v>
      </c>
      <c r="B116" s="227" t="s">
        <v>256</v>
      </c>
      <c r="C116" s="235">
        <f>+C117+C119+C121</f>
        <v>2970</v>
      </c>
      <c r="D116" s="235">
        <f t="shared" ref="D116:F116" si="18">+D117+D119+D121</f>
        <v>3070</v>
      </c>
      <c r="E116" s="235">
        <f t="shared" si="18"/>
        <v>997745</v>
      </c>
      <c r="F116" s="402">
        <f t="shared" si="18"/>
        <v>1000815</v>
      </c>
    </row>
    <row r="117" spans="1:6" ht="12" customHeight="1" x14ac:dyDescent="0.25">
      <c r="A117" s="13" t="s">
        <v>69</v>
      </c>
      <c r="B117" s="6" t="s">
        <v>127</v>
      </c>
      <c r="C117" s="164"/>
      <c r="D117" s="245"/>
      <c r="E117" s="245">
        <v>997745</v>
      </c>
      <c r="F117" s="393">
        <f t="shared" ref="F117:F128" si="19">C117+E117</f>
        <v>997745</v>
      </c>
    </row>
    <row r="118" spans="1:6" ht="12" customHeight="1" x14ac:dyDescent="0.25">
      <c r="A118" s="13" t="s">
        <v>70</v>
      </c>
      <c r="B118" s="10" t="s">
        <v>260</v>
      </c>
      <c r="C118" s="164"/>
      <c r="D118" s="245"/>
      <c r="E118" s="245"/>
      <c r="F118" s="393">
        <f t="shared" si="19"/>
        <v>0</v>
      </c>
    </row>
    <row r="119" spans="1:6" ht="12" customHeight="1" x14ac:dyDescent="0.25">
      <c r="A119" s="13" t="s">
        <v>71</v>
      </c>
      <c r="B119" s="10" t="s">
        <v>112</v>
      </c>
      <c r="C119" s="163"/>
      <c r="D119" s="246"/>
      <c r="E119" s="246"/>
      <c r="F119" s="397">
        <f t="shared" si="19"/>
        <v>0</v>
      </c>
    </row>
    <row r="120" spans="1:6" ht="12" customHeight="1" x14ac:dyDescent="0.25">
      <c r="A120" s="13" t="s">
        <v>72</v>
      </c>
      <c r="B120" s="10" t="s">
        <v>261</v>
      </c>
      <c r="C120" s="163"/>
      <c r="D120" s="246"/>
      <c r="E120" s="246"/>
      <c r="F120" s="397">
        <f t="shared" si="19"/>
        <v>0</v>
      </c>
    </row>
    <row r="121" spans="1:6" ht="12" customHeight="1" x14ac:dyDescent="0.25">
      <c r="A121" s="13" t="s">
        <v>73</v>
      </c>
      <c r="B121" s="102" t="s">
        <v>129</v>
      </c>
      <c r="C121" s="163">
        <v>2970</v>
      </c>
      <c r="D121" s="246">
        <v>3070</v>
      </c>
      <c r="E121" s="246"/>
      <c r="F121" s="397">
        <f>D121+E121</f>
        <v>3070</v>
      </c>
    </row>
    <row r="122" spans="1:6" ht="12" customHeight="1" x14ac:dyDescent="0.25">
      <c r="A122" s="13" t="s">
        <v>79</v>
      </c>
      <c r="B122" s="101" t="s">
        <v>321</v>
      </c>
      <c r="C122" s="163"/>
      <c r="D122" s="246"/>
      <c r="E122" s="246"/>
      <c r="F122" s="397">
        <f t="shared" si="19"/>
        <v>0</v>
      </c>
    </row>
    <row r="123" spans="1:6" ht="12" customHeight="1" x14ac:dyDescent="0.25">
      <c r="A123" s="13" t="s">
        <v>81</v>
      </c>
      <c r="B123" s="172" t="s">
        <v>266</v>
      </c>
      <c r="C123" s="163"/>
      <c r="D123" s="246"/>
      <c r="E123" s="246"/>
      <c r="F123" s="397">
        <f t="shared" si="19"/>
        <v>0</v>
      </c>
    </row>
    <row r="124" spans="1:6" ht="22.5" x14ac:dyDescent="0.25">
      <c r="A124" s="13" t="s">
        <v>113</v>
      </c>
      <c r="B124" s="64" t="s">
        <v>249</v>
      </c>
      <c r="C124" s="163"/>
      <c r="D124" s="246"/>
      <c r="E124" s="246"/>
      <c r="F124" s="397">
        <f t="shared" si="19"/>
        <v>0</v>
      </c>
    </row>
    <row r="125" spans="1:6" ht="12" customHeight="1" x14ac:dyDescent="0.25">
      <c r="A125" s="13" t="s">
        <v>114</v>
      </c>
      <c r="B125" s="64" t="s">
        <v>265</v>
      </c>
      <c r="C125" s="163"/>
      <c r="D125" s="246"/>
      <c r="E125" s="246"/>
      <c r="F125" s="397">
        <f t="shared" si="19"/>
        <v>0</v>
      </c>
    </row>
    <row r="126" spans="1:6" ht="12" customHeight="1" x14ac:dyDescent="0.25">
      <c r="A126" s="13" t="s">
        <v>115</v>
      </c>
      <c r="B126" s="64" t="s">
        <v>264</v>
      </c>
      <c r="C126" s="163"/>
      <c r="D126" s="246"/>
      <c r="E126" s="246"/>
      <c r="F126" s="397">
        <f t="shared" si="19"/>
        <v>0</v>
      </c>
    </row>
    <row r="127" spans="1:6" ht="12" customHeight="1" x14ac:dyDescent="0.25">
      <c r="A127" s="13" t="s">
        <v>257</v>
      </c>
      <c r="B127" s="64" t="s">
        <v>252</v>
      </c>
      <c r="C127" s="163"/>
      <c r="D127" s="246"/>
      <c r="E127" s="246"/>
      <c r="F127" s="397">
        <f t="shared" si="19"/>
        <v>0</v>
      </c>
    </row>
    <row r="128" spans="1:6" ht="12" customHeight="1" x14ac:dyDescent="0.25">
      <c r="A128" s="13" t="s">
        <v>258</v>
      </c>
      <c r="B128" s="64" t="s">
        <v>263</v>
      </c>
      <c r="C128" s="163"/>
      <c r="D128" s="246"/>
      <c r="E128" s="246"/>
      <c r="F128" s="397">
        <f t="shared" si="19"/>
        <v>0</v>
      </c>
    </row>
    <row r="129" spans="1:6" ht="23.25" thickBot="1" x14ac:dyDescent="0.3">
      <c r="A129" s="11" t="s">
        <v>259</v>
      </c>
      <c r="B129" s="64" t="s">
        <v>262</v>
      </c>
      <c r="C129" s="165">
        <v>2970</v>
      </c>
      <c r="D129" s="247">
        <v>3070</v>
      </c>
      <c r="E129" s="247"/>
      <c r="F129" s="398">
        <f>D129+E129</f>
        <v>3070</v>
      </c>
    </row>
    <row r="130" spans="1:6" ht="12" customHeight="1" thickBot="1" x14ac:dyDescent="0.3">
      <c r="A130" s="18" t="s">
        <v>9</v>
      </c>
      <c r="B130" s="57" t="s">
        <v>338</v>
      </c>
      <c r="C130" s="162">
        <f>+C95+C116</f>
        <v>73717</v>
      </c>
      <c r="D130" s="162">
        <f t="shared" ref="D130:F130" si="20">+D95+D116</f>
        <v>83997</v>
      </c>
      <c r="E130" s="162">
        <f t="shared" si="20"/>
        <v>991253</v>
      </c>
      <c r="F130" s="322">
        <f t="shared" si="20"/>
        <v>1075250</v>
      </c>
    </row>
    <row r="131" spans="1:6" ht="12" customHeight="1" thickBot="1" x14ac:dyDescent="0.3">
      <c r="A131" s="18" t="s">
        <v>10</v>
      </c>
      <c r="B131" s="57" t="s">
        <v>412</v>
      </c>
      <c r="C131" s="162">
        <f>+C132+C133+C134</f>
        <v>0</v>
      </c>
      <c r="D131" s="244"/>
      <c r="E131" s="244">
        <f>+E132+E133+E134</f>
        <v>0</v>
      </c>
      <c r="F131" s="322">
        <f>+F132+F133+F134</f>
        <v>0</v>
      </c>
    </row>
    <row r="132" spans="1:6" ht="12" customHeight="1" x14ac:dyDescent="0.25">
      <c r="A132" s="13" t="s">
        <v>161</v>
      </c>
      <c r="B132" s="10" t="s">
        <v>346</v>
      </c>
      <c r="C132" s="163"/>
      <c r="D132" s="246"/>
      <c r="E132" s="246"/>
      <c r="F132" s="397">
        <f t="shared" ref="F132:F154" si="21">C132+E132</f>
        <v>0</v>
      </c>
    </row>
    <row r="133" spans="1:6" ht="12" customHeight="1" x14ac:dyDescent="0.25">
      <c r="A133" s="13" t="s">
        <v>162</v>
      </c>
      <c r="B133" s="10" t="s">
        <v>347</v>
      </c>
      <c r="C133" s="163"/>
      <c r="D133" s="246"/>
      <c r="E133" s="246"/>
      <c r="F133" s="397">
        <f t="shared" si="21"/>
        <v>0</v>
      </c>
    </row>
    <row r="134" spans="1:6" ht="12" customHeight="1" thickBot="1" x14ac:dyDescent="0.3">
      <c r="A134" s="11" t="s">
        <v>163</v>
      </c>
      <c r="B134" s="10" t="s">
        <v>348</v>
      </c>
      <c r="C134" s="163"/>
      <c r="D134" s="246"/>
      <c r="E134" s="246"/>
      <c r="F134" s="397">
        <f t="shared" si="21"/>
        <v>0</v>
      </c>
    </row>
    <row r="135" spans="1:6" ht="12" customHeight="1" thickBot="1" x14ac:dyDescent="0.3">
      <c r="A135" s="18" t="s">
        <v>11</v>
      </c>
      <c r="B135" s="57" t="s">
        <v>340</v>
      </c>
      <c r="C135" s="162">
        <f>SUM(C136:C141)</f>
        <v>0</v>
      </c>
      <c r="D135" s="244"/>
      <c r="E135" s="244">
        <f>SUM(E136:E141)</f>
        <v>0</v>
      </c>
      <c r="F135" s="322">
        <f>SUM(F136:F141)</f>
        <v>0</v>
      </c>
    </row>
    <row r="136" spans="1:6" ht="12" customHeight="1" x14ac:dyDescent="0.25">
      <c r="A136" s="13" t="s">
        <v>56</v>
      </c>
      <c r="B136" s="7" t="s">
        <v>349</v>
      </c>
      <c r="C136" s="163"/>
      <c r="D136" s="246"/>
      <c r="E136" s="246"/>
      <c r="F136" s="397">
        <f t="shared" si="21"/>
        <v>0</v>
      </c>
    </row>
    <row r="137" spans="1:6" ht="12" customHeight="1" x14ac:dyDescent="0.25">
      <c r="A137" s="13" t="s">
        <v>57</v>
      </c>
      <c r="B137" s="7" t="s">
        <v>341</v>
      </c>
      <c r="C137" s="163"/>
      <c r="D137" s="246"/>
      <c r="E137" s="246"/>
      <c r="F137" s="397">
        <f t="shared" si="21"/>
        <v>0</v>
      </c>
    </row>
    <row r="138" spans="1:6" ht="12" customHeight="1" x14ac:dyDescent="0.25">
      <c r="A138" s="13" t="s">
        <v>58</v>
      </c>
      <c r="B138" s="7" t="s">
        <v>342</v>
      </c>
      <c r="C138" s="163"/>
      <c r="D138" s="246"/>
      <c r="E138" s="246"/>
      <c r="F138" s="397">
        <f t="shared" si="21"/>
        <v>0</v>
      </c>
    </row>
    <row r="139" spans="1:6" ht="12" customHeight="1" x14ac:dyDescent="0.25">
      <c r="A139" s="13" t="s">
        <v>100</v>
      </c>
      <c r="B139" s="7" t="s">
        <v>343</v>
      </c>
      <c r="C139" s="163"/>
      <c r="D139" s="246"/>
      <c r="E139" s="246"/>
      <c r="F139" s="397">
        <f t="shared" si="21"/>
        <v>0</v>
      </c>
    </row>
    <row r="140" spans="1:6" ht="12" customHeight="1" x14ac:dyDescent="0.25">
      <c r="A140" s="13" t="s">
        <v>101</v>
      </c>
      <c r="B140" s="7" t="s">
        <v>344</v>
      </c>
      <c r="C140" s="163"/>
      <c r="D140" s="246"/>
      <c r="E140" s="246"/>
      <c r="F140" s="397">
        <f t="shared" si="21"/>
        <v>0</v>
      </c>
    </row>
    <row r="141" spans="1:6" ht="12" customHeight="1" thickBot="1" x14ac:dyDescent="0.3">
      <c r="A141" s="11" t="s">
        <v>102</v>
      </c>
      <c r="B141" s="7" t="s">
        <v>345</v>
      </c>
      <c r="C141" s="163"/>
      <c r="D141" s="246"/>
      <c r="E141" s="246"/>
      <c r="F141" s="397">
        <f t="shared" si="21"/>
        <v>0</v>
      </c>
    </row>
    <row r="142" spans="1:6" ht="12" customHeight="1" thickBot="1" x14ac:dyDescent="0.3">
      <c r="A142" s="18" t="s">
        <v>12</v>
      </c>
      <c r="B142" s="57" t="s">
        <v>353</v>
      </c>
      <c r="C142" s="168">
        <f>+C143+C144+C145+C146</f>
        <v>0</v>
      </c>
      <c r="D142" s="248"/>
      <c r="E142" s="248">
        <f>+E143+E144+E145+E146</f>
        <v>0</v>
      </c>
      <c r="F142" s="324">
        <f>+F143+F144+F145+F146</f>
        <v>0</v>
      </c>
    </row>
    <row r="143" spans="1:6" ht="12" customHeight="1" x14ac:dyDescent="0.25">
      <c r="A143" s="13" t="s">
        <v>59</v>
      </c>
      <c r="B143" s="7" t="s">
        <v>267</v>
      </c>
      <c r="C143" s="163"/>
      <c r="D143" s="246"/>
      <c r="E143" s="246"/>
      <c r="F143" s="397">
        <f t="shared" si="21"/>
        <v>0</v>
      </c>
    </row>
    <row r="144" spans="1:6" ht="12" customHeight="1" x14ac:dyDescent="0.25">
      <c r="A144" s="13" t="s">
        <v>60</v>
      </c>
      <c r="B144" s="7" t="s">
        <v>268</v>
      </c>
      <c r="C144" s="163"/>
      <c r="D144" s="246"/>
      <c r="E144" s="246"/>
      <c r="F144" s="397">
        <f t="shared" si="21"/>
        <v>0</v>
      </c>
    </row>
    <row r="145" spans="1:10" ht="12" customHeight="1" x14ac:dyDescent="0.25">
      <c r="A145" s="13" t="s">
        <v>181</v>
      </c>
      <c r="B145" s="7" t="s">
        <v>354</v>
      </c>
      <c r="C145" s="163"/>
      <c r="D145" s="246"/>
      <c r="E145" s="246"/>
      <c r="F145" s="397">
        <f t="shared" si="21"/>
        <v>0</v>
      </c>
    </row>
    <row r="146" spans="1:10" ht="12" customHeight="1" thickBot="1" x14ac:dyDescent="0.3">
      <c r="A146" s="11" t="s">
        <v>182</v>
      </c>
      <c r="B146" s="5" t="s">
        <v>287</v>
      </c>
      <c r="C146" s="163"/>
      <c r="D146" s="246"/>
      <c r="E146" s="246"/>
      <c r="F146" s="397">
        <f t="shared" si="21"/>
        <v>0</v>
      </c>
    </row>
    <row r="147" spans="1:10" ht="12" customHeight="1" thickBot="1" x14ac:dyDescent="0.3">
      <c r="A147" s="18" t="s">
        <v>13</v>
      </c>
      <c r="B147" s="57" t="s">
        <v>355</v>
      </c>
      <c r="C147" s="236">
        <f>SUM(C148:C152)</f>
        <v>0</v>
      </c>
      <c r="D147" s="249"/>
      <c r="E147" s="249">
        <f>SUM(E148:E152)</f>
        <v>0</v>
      </c>
      <c r="F147" s="325">
        <f>SUM(F148:F152)</f>
        <v>0</v>
      </c>
    </row>
    <row r="148" spans="1:10" ht="12" customHeight="1" x14ac:dyDescent="0.25">
      <c r="A148" s="13" t="s">
        <v>61</v>
      </c>
      <c r="B148" s="7" t="s">
        <v>350</v>
      </c>
      <c r="C148" s="163"/>
      <c r="D148" s="246"/>
      <c r="E148" s="246"/>
      <c r="F148" s="397">
        <f t="shared" si="21"/>
        <v>0</v>
      </c>
    </row>
    <row r="149" spans="1:10" ht="12" customHeight="1" x14ac:dyDescent="0.25">
      <c r="A149" s="13" t="s">
        <v>62</v>
      </c>
      <c r="B149" s="7" t="s">
        <v>357</v>
      </c>
      <c r="C149" s="163"/>
      <c r="D149" s="246"/>
      <c r="E149" s="246"/>
      <c r="F149" s="397">
        <f t="shared" si="21"/>
        <v>0</v>
      </c>
    </row>
    <row r="150" spans="1:10" ht="12" customHeight="1" x14ac:dyDescent="0.25">
      <c r="A150" s="13" t="s">
        <v>193</v>
      </c>
      <c r="B150" s="7" t="s">
        <v>352</v>
      </c>
      <c r="C150" s="163"/>
      <c r="D150" s="246"/>
      <c r="E150" s="246"/>
      <c r="F150" s="397">
        <f t="shared" si="21"/>
        <v>0</v>
      </c>
    </row>
    <row r="151" spans="1:10" ht="12" customHeight="1" x14ac:dyDescent="0.25">
      <c r="A151" s="13" t="s">
        <v>194</v>
      </c>
      <c r="B151" s="7" t="s">
        <v>358</v>
      </c>
      <c r="C151" s="163"/>
      <c r="D151" s="246"/>
      <c r="E151" s="246"/>
      <c r="F151" s="397">
        <f t="shared" si="21"/>
        <v>0</v>
      </c>
    </row>
    <row r="152" spans="1:10" ht="12" customHeight="1" thickBot="1" x14ac:dyDescent="0.3">
      <c r="A152" s="13" t="s">
        <v>356</v>
      </c>
      <c r="B152" s="7" t="s">
        <v>359</v>
      </c>
      <c r="C152" s="163"/>
      <c r="D152" s="246"/>
      <c r="E152" s="246"/>
      <c r="F152" s="398">
        <f t="shared" si="21"/>
        <v>0</v>
      </c>
    </row>
    <row r="153" spans="1:10" ht="12" customHeight="1" thickBot="1" x14ac:dyDescent="0.3">
      <c r="A153" s="18" t="s">
        <v>14</v>
      </c>
      <c r="B153" s="57" t="s">
        <v>360</v>
      </c>
      <c r="C153" s="237"/>
      <c r="D153" s="250"/>
      <c r="E153" s="250"/>
      <c r="F153" s="296">
        <f t="shared" si="21"/>
        <v>0</v>
      </c>
    </row>
    <row r="154" spans="1:10" ht="12" customHeight="1" thickBot="1" x14ac:dyDescent="0.3">
      <c r="A154" s="18" t="s">
        <v>15</v>
      </c>
      <c r="B154" s="57" t="s">
        <v>361</v>
      </c>
      <c r="C154" s="237"/>
      <c r="D154" s="250"/>
      <c r="E154" s="250"/>
      <c r="F154" s="393">
        <f t="shared" si="21"/>
        <v>0</v>
      </c>
    </row>
    <row r="155" spans="1:10" ht="15" customHeight="1" thickBot="1" x14ac:dyDescent="0.3">
      <c r="A155" s="18" t="s">
        <v>16</v>
      </c>
      <c r="B155" s="57" t="s">
        <v>363</v>
      </c>
      <c r="C155" s="238">
        <f>+C131+C135+C142+C147+C153+C154</f>
        <v>0</v>
      </c>
      <c r="D155" s="251"/>
      <c r="E155" s="251">
        <f>+E131+E135+E142+E147+E153+E154</f>
        <v>0</v>
      </c>
      <c r="F155" s="400">
        <f>+F131+F135+F142+F147+F153+F154</f>
        <v>0</v>
      </c>
      <c r="G155" s="186"/>
      <c r="H155" s="187"/>
      <c r="I155" s="187"/>
      <c r="J155" s="187"/>
    </row>
    <row r="156" spans="1:10" s="175" customFormat="1" ht="12.95" customHeight="1" thickBot="1" x14ac:dyDescent="0.25">
      <c r="A156" s="103" t="s">
        <v>17</v>
      </c>
      <c r="B156" s="149" t="s">
        <v>362</v>
      </c>
      <c r="C156" s="238">
        <f>+C130+C155</f>
        <v>73717</v>
      </c>
      <c r="D156" s="238">
        <f t="shared" ref="D156:F156" si="22">+D130+D155</f>
        <v>83997</v>
      </c>
      <c r="E156" s="238">
        <f t="shared" si="22"/>
        <v>991253</v>
      </c>
      <c r="F156" s="400">
        <f t="shared" si="22"/>
        <v>1075250</v>
      </c>
    </row>
    <row r="157" spans="1:10" ht="7.5" customHeight="1" x14ac:dyDescent="0.25"/>
    <row r="158" spans="1:10" x14ac:dyDescent="0.25">
      <c r="A158" s="432" t="s">
        <v>269</v>
      </c>
      <c r="B158" s="432"/>
      <c r="C158" s="432"/>
      <c r="D158" s="432"/>
      <c r="E158" s="432"/>
      <c r="F158" s="432"/>
    </row>
    <row r="159" spans="1:10" ht="15" customHeight="1" thickBot="1" x14ac:dyDescent="0.3">
      <c r="A159" s="418" t="s">
        <v>88</v>
      </c>
      <c r="B159" s="418"/>
      <c r="C159" s="105"/>
      <c r="D159" s="239"/>
      <c r="F159" s="105" t="str">
        <f>F91</f>
        <v>ezer forintban!</v>
      </c>
    </row>
    <row r="160" spans="1:10" ht="25.5" customHeight="1" thickBot="1" x14ac:dyDescent="0.3">
      <c r="A160" s="18">
        <v>1</v>
      </c>
      <c r="B160" s="23" t="s">
        <v>364</v>
      </c>
      <c r="C160" s="243">
        <f>+C63-C130</f>
        <v>272922</v>
      </c>
      <c r="D160" s="243">
        <f t="shared" ref="D160:F160" si="23">+D63-D130</f>
        <v>262642</v>
      </c>
      <c r="E160" s="243">
        <f t="shared" si="23"/>
        <v>-8727</v>
      </c>
      <c r="F160" s="243">
        <f t="shared" si="23"/>
        <v>253915</v>
      </c>
    </row>
    <row r="161" spans="1:6" ht="32.25" customHeight="1" thickBot="1" x14ac:dyDescent="0.3">
      <c r="A161" s="18" t="s">
        <v>8</v>
      </c>
      <c r="B161" s="23" t="s">
        <v>370</v>
      </c>
      <c r="C161" s="162">
        <f>+C87-C155</f>
        <v>132383</v>
      </c>
      <c r="D161" s="162">
        <f t="shared" ref="D161:F161" si="24">+D87-D155</f>
        <v>133120</v>
      </c>
      <c r="E161" s="162">
        <f t="shared" si="24"/>
        <v>28895</v>
      </c>
      <c r="F161" s="162">
        <f t="shared" si="24"/>
        <v>162015</v>
      </c>
    </row>
  </sheetData>
  <mergeCells count="12">
    <mergeCell ref="A2:B2"/>
    <mergeCell ref="A3:A4"/>
    <mergeCell ref="B3:B4"/>
    <mergeCell ref="C3:F3"/>
    <mergeCell ref="A1:F1"/>
    <mergeCell ref="A158:F158"/>
    <mergeCell ref="A159:B159"/>
    <mergeCell ref="A90:F90"/>
    <mergeCell ref="A91:B91"/>
    <mergeCell ref="A92:A93"/>
    <mergeCell ref="B92:B93"/>
    <mergeCell ref="C92:F92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>
    <oddHeader xml:space="preserve">&amp;C&amp;"Times New Roman CE,Félkövér"&amp;12
..............................Önkormányzat
2017. ÉVI KÖLTSÉGVETÉS
ÖNKÉNT VÁLLALT FELADATAINAK MÓDOSÍTOTT MÉRLEGE&amp;10
&amp;R&amp;"Times New Roman CE,Félkövér dőlt"&amp;11 1.3. melléklet </oddHeader>
  </headerFooter>
  <rowBreaks count="2" manualBreakCount="2">
    <brk id="75" max="4" man="1"/>
    <brk id="89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61"/>
  <sheetViews>
    <sheetView topLeftCell="A136" zoomScale="130" zoomScaleNormal="130" zoomScaleSheetLayoutView="100" workbookViewId="0">
      <selection activeCell="D26" sqref="D26"/>
    </sheetView>
  </sheetViews>
  <sheetFormatPr defaultRowHeight="15.75" x14ac:dyDescent="0.25"/>
  <cols>
    <col min="1" max="1" width="9.5" style="150" customWidth="1"/>
    <col min="2" max="2" width="59.6640625" style="150" customWidth="1"/>
    <col min="3" max="3" width="17.33203125" style="151" customWidth="1"/>
    <col min="4" max="4" width="13.83203125" style="151" customWidth="1"/>
    <col min="5" max="5" width="14.5" style="173" customWidth="1"/>
    <col min="6" max="6" width="16.5" style="173" customWidth="1"/>
    <col min="7" max="16384" width="9.33203125" style="173"/>
  </cols>
  <sheetData>
    <row r="1" spans="1:6" ht="15.95" customHeight="1" x14ac:dyDescent="0.25">
      <c r="A1" s="417" t="s">
        <v>5</v>
      </c>
      <c r="B1" s="417"/>
      <c r="C1" s="417"/>
      <c r="D1" s="417"/>
      <c r="E1" s="417"/>
      <c r="F1" s="417"/>
    </row>
    <row r="2" spans="1:6" ht="15.95" customHeight="1" thickBot="1" x14ac:dyDescent="0.3">
      <c r="A2" s="418" t="s">
        <v>86</v>
      </c>
      <c r="B2" s="418"/>
      <c r="C2" s="239"/>
      <c r="D2" s="239"/>
      <c r="F2" s="239" t="str">
        <f>'1.3.sz.mell.'!F2</f>
        <v>ezer forintban!</v>
      </c>
    </row>
    <row r="3" spans="1:6" x14ac:dyDescent="0.25">
      <c r="A3" s="420" t="s">
        <v>51</v>
      </c>
      <c r="B3" s="422" t="s">
        <v>6</v>
      </c>
      <c r="C3" s="424" t="str">
        <f>+CONCATENATE(LEFT(ÖSSZEFÜGGÉSEK!A6,4),". évi")</f>
        <v>2017. évi</v>
      </c>
      <c r="D3" s="424"/>
      <c r="E3" s="425"/>
      <c r="F3" s="426"/>
    </row>
    <row r="4" spans="1:6" ht="36.75" thickBot="1" x14ac:dyDescent="0.3">
      <c r="A4" s="421"/>
      <c r="B4" s="423"/>
      <c r="C4" s="242" t="s">
        <v>410</v>
      </c>
      <c r="D4" s="242" t="s">
        <v>516</v>
      </c>
      <c r="E4" s="240" t="s">
        <v>534</v>
      </c>
      <c r="F4" s="241" t="str">
        <f>+CONCATENATE(LEFT(ÖSSZEFÜGGÉSEK!A6,4),"……….",CHAR(10),"Módosítás utáni")</f>
        <v>2017……….
Módosítás utáni</v>
      </c>
    </row>
    <row r="5" spans="1:6" s="174" customFormat="1" ht="12" customHeight="1" thickBot="1" x14ac:dyDescent="0.25">
      <c r="A5" s="170" t="s">
        <v>377</v>
      </c>
      <c r="B5" s="171" t="s">
        <v>378</v>
      </c>
      <c r="C5" s="171" t="s">
        <v>379</v>
      </c>
      <c r="D5" s="171" t="s">
        <v>381</v>
      </c>
      <c r="E5" s="171" t="s">
        <v>380</v>
      </c>
      <c r="F5" s="319" t="s">
        <v>517</v>
      </c>
    </row>
    <row r="6" spans="1:6" s="175" customFormat="1" ht="12" customHeight="1" thickBot="1" x14ac:dyDescent="0.25">
      <c r="A6" s="18" t="s">
        <v>7</v>
      </c>
      <c r="B6" s="19" t="s">
        <v>146</v>
      </c>
      <c r="C6" s="162">
        <f>+C7+C8+C9+C10+C11+C12</f>
        <v>0</v>
      </c>
      <c r="D6" s="244"/>
      <c r="E6" s="244">
        <f>+E7+E8+E9+E10+E11+E12</f>
        <v>0</v>
      </c>
      <c r="F6" s="322">
        <f>+F7+F8+F9+F10+F11+F12</f>
        <v>0</v>
      </c>
    </row>
    <row r="7" spans="1:6" s="175" customFormat="1" ht="12" customHeight="1" x14ac:dyDescent="0.2">
      <c r="A7" s="13" t="s">
        <v>63</v>
      </c>
      <c r="B7" s="176" t="s">
        <v>147</v>
      </c>
      <c r="C7" s="164"/>
      <c r="D7" s="245"/>
      <c r="E7" s="245"/>
      <c r="F7" s="393">
        <f>C7+E7</f>
        <v>0</v>
      </c>
    </row>
    <row r="8" spans="1:6" s="175" customFormat="1" ht="12" customHeight="1" x14ac:dyDescent="0.2">
      <c r="A8" s="12" t="s">
        <v>64</v>
      </c>
      <c r="B8" s="177" t="s">
        <v>148</v>
      </c>
      <c r="C8" s="163"/>
      <c r="D8" s="246"/>
      <c r="E8" s="246"/>
      <c r="F8" s="393">
        <f t="shared" ref="F8:F62" si="0">C8+E8</f>
        <v>0</v>
      </c>
    </row>
    <row r="9" spans="1:6" s="175" customFormat="1" ht="12" customHeight="1" x14ac:dyDescent="0.2">
      <c r="A9" s="12" t="s">
        <v>65</v>
      </c>
      <c r="B9" s="177" t="s">
        <v>149</v>
      </c>
      <c r="C9" s="163"/>
      <c r="D9" s="246"/>
      <c r="E9" s="246"/>
      <c r="F9" s="393">
        <f t="shared" si="0"/>
        <v>0</v>
      </c>
    </row>
    <row r="10" spans="1:6" s="175" customFormat="1" ht="12" customHeight="1" x14ac:dyDescent="0.2">
      <c r="A10" s="12" t="s">
        <v>66</v>
      </c>
      <c r="B10" s="177" t="s">
        <v>150</v>
      </c>
      <c r="C10" s="163"/>
      <c r="D10" s="246"/>
      <c r="E10" s="246"/>
      <c r="F10" s="393">
        <f t="shared" si="0"/>
        <v>0</v>
      </c>
    </row>
    <row r="11" spans="1:6" s="175" customFormat="1" ht="12" customHeight="1" x14ac:dyDescent="0.2">
      <c r="A11" s="12" t="s">
        <v>83</v>
      </c>
      <c r="B11" s="101" t="s">
        <v>322</v>
      </c>
      <c r="C11" s="163"/>
      <c r="D11" s="246"/>
      <c r="E11" s="246"/>
      <c r="F11" s="393">
        <f t="shared" si="0"/>
        <v>0</v>
      </c>
    </row>
    <row r="12" spans="1:6" s="175" customFormat="1" ht="12" customHeight="1" thickBot="1" x14ac:dyDescent="0.25">
      <c r="A12" s="14" t="s">
        <v>67</v>
      </c>
      <c r="B12" s="102" t="s">
        <v>323</v>
      </c>
      <c r="C12" s="163"/>
      <c r="D12" s="246"/>
      <c r="E12" s="246"/>
      <c r="F12" s="393">
        <f t="shared" si="0"/>
        <v>0</v>
      </c>
    </row>
    <row r="13" spans="1:6" s="175" customFormat="1" ht="12" customHeight="1" thickBot="1" x14ac:dyDescent="0.25">
      <c r="A13" s="18" t="s">
        <v>8</v>
      </c>
      <c r="B13" s="100" t="s">
        <v>151</v>
      </c>
      <c r="C13" s="162">
        <f>+C14+C15+C16+C17+C18</f>
        <v>10521</v>
      </c>
      <c r="D13" s="162">
        <f t="shared" ref="D13:F13" si="1">+D14+D15+D16+D17+D18</f>
        <v>23165</v>
      </c>
      <c r="E13" s="162">
        <f t="shared" si="1"/>
        <v>-1678</v>
      </c>
      <c r="F13" s="322">
        <f t="shared" si="1"/>
        <v>21487</v>
      </c>
    </row>
    <row r="14" spans="1:6" s="175" customFormat="1" ht="12" customHeight="1" x14ac:dyDescent="0.2">
      <c r="A14" s="13" t="s">
        <v>69</v>
      </c>
      <c r="B14" s="176" t="s">
        <v>152</v>
      </c>
      <c r="C14" s="164"/>
      <c r="D14" s="245"/>
      <c r="E14" s="245"/>
      <c r="F14" s="393">
        <f>D14+E14</f>
        <v>0</v>
      </c>
    </row>
    <row r="15" spans="1:6" s="175" customFormat="1" ht="12" customHeight="1" x14ac:dyDescent="0.2">
      <c r="A15" s="12" t="s">
        <v>70</v>
      </c>
      <c r="B15" s="177" t="s">
        <v>153</v>
      </c>
      <c r="C15" s="163"/>
      <c r="D15" s="246"/>
      <c r="E15" s="246"/>
      <c r="F15" s="393">
        <f t="shared" ref="F15:F19" si="2">D15+E15</f>
        <v>0</v>
      </c>
    </row>
    <row r="16" spans="1:6" s="175" customFormat="1" ht="12" customHeight="1" x14ac:dyDescent="0.2">
      <c r="A16" s="12" t="s">
        <v>71</v>
      </c>
      <c r="B16" s="177" t="s">
        <v>315</v>
      </c>
      <c r="C16" s="163"/>
      <c r="D16" s="246"/>
      <c r="E16" s="246"/>
      <c r="F16" s="393">
        <f t="shared" si="2"/>
        <v>0</v>
      </c>
    </row>
    <row r="17" spans="1:6" s="175" customFormat="1" ht="12" customHeight="1" x14ac:dyDescent="0.2">
      <c r="A17" s="12" t="s">
        <v>72</v>
      </c>
      <c r="B17" s="177" t="s">
        <v>316</v>
      </c>
      <c r="C17" s="163"/>
      <c r="D17" s="246"/>
      <c r="E17" s="246"/>
      <c r="F17" s="393">
        <f t="shared" si="2"/>
        <v>0</v>
      </c>
    </row>
    <row r="18" spans="1:6" s="175" customFormat="1" ht="12" customHeight="1" x14ac:dyDescent="0.2">
      <c r="A18" s="12" t="s">
        <v>73</v>
      </c>
      <c r="B18" s="177" t="s">
        <v>154</v>
      </c>
      <c r="C18" s="163">
        <v>10521</v>
      </c>
      <c r="D18" s="246">
        <v>23165</v>
      </c>
      <c r="E18" s="246">
        <v>-1678</v>
      </c>
      <c r="F18" s="393">
        <f t="shared" si="2"/>
        <v>21487</v>
      </c>
    </row>
    <row r="19" spans="1:6" s="175" customFormat="1" ht="12" customHeight="1" thickBot="1" x14ac:dyDescent="0.25">
      <c r="A19" s="14" t="s">
        <v>79</v>
      </c>
      <c r="B19" s="102" t="s">
        <v>155</v>
      </c>
      <c r="C19" s="165"/>
      <c r="D19" s="247"/>
      <c r="E19" s="247"/>
      <c r="F19" s="393">
        <f t="shared" si="2"/>
        <v>0</v>
      </c>
    </row>
    <row r="20" spans="1:6" s="175" customFormat="1" ht="12" customHeight="1" thickBot="1" x14ac:dyDescent="0.25">
      <c r="A20" s="18" t="s">
        <v>9</v>
      </c>
      <c r="B20" s="19" t="s">
        <v>156</v>
      </c>
      <c r="C20" s="162">
        <f>+C21+C22+C23+C24+C25</f>
        <v>0</v>
      </c>
      <c r="D20" s="244"/>
      <c r="E20" s="244">
        <f>+E21+E22+E23+E24+E25</f>
        <v>0</v>
      </c>
      <c r="F20" s="322">
        <f>+F21+F22+F23+F24+F25</f>
        <v>0</v>
      </c>
    </row>
    <row r="21" spans="1:6" s="175" customFormat="1" ht="12" customHeight="1" x14ac:dyDescent="0.2">
      <c r="A21" s="13" t="s">
        <v>52</v>
      </c>
      <c r="B21" s="176" t="s">
        <v>157</v>
      </c>
      <c r="C21" s="164"/>
      <c r="D21" s="245"/>
      <c r="E21" s="245"/>
      <c r="F21" s="393">
        <f t="shared" si="0"/>
        <v>0</v>
      </c>
    </row>
    <row r="22" spans="1:6" s="175" customFormat="1" ht="12" customHeight="1" x14ac:dyDescent="0.2">
      <c r="A22" s="12" t="s">
        <v>53</v>
      </c>
      <c r="B22" s="177" t="s">
        <v>158</v>
      </c>
      <c r="C22" s="163"/>
      <c r="D22" s="246"/>
      <c r="E22" s="246"/>
      <c r="F22" s="393">
        <f t="shared" si="0"/>
        <v>0</v>
      </c>
    </row>
    <row r="23" spans="1:6" s="175" customFormat="1" ht="12" customHeight="1" x14ac:dyDescent="0.2">
      <c r="A23" s="12" t="s">
        <v>54</v>
      </c>
      <c r="B23" s="177" t="s">
        <v>317</v>
      </c>
      <c r="C23" s="163"/>
      <c r="D23" s="246"/>
      <c r="E23" s="246"/>
      <c r="F23" s="393">
        <f t="shared" si="0"/>
        <v>0</v>
      </c>
    </row>
    <row r="24" spans="1:6" s="175" customFormat="1" ht="12" customHeight="1" x14ac:dyDescent="0.2">
      <c r="A24" s="12" t="s">
        <v>55</v>
      </c>
      <c r="B24" s="177" t="s">
        <v>318</v>
      </c>
      <c r="C24" s="163"/>
      <c r="D24" s="246"/>
      <c r="E24" s="246"/>
      <c r="F24" s="393">
        <f t="shared" si="0"/>
        <v>0</v>
      </c>
    </row>
    <row r="25" spans="1:6" s="175" customFormat="1" ht="12" customHeight="1" x14ac:dyDescent="0.2">
      <c r="A25" s="12" t="s">
        <v>96</v>
      </c>
      <c r="B25" s="177" t="s">
        <v>159</v>
      </c>
      <c r="C25" s="163"/>
      <c r="D25" s="246"/>
      <c r="E25" s="246"/>
      <c r="F25" s="393">
        <f t="shared" si="0"/>
        <v>0</v>
      </c>
    </row>
    <row r="26" spans="1:6" s="175" customFormat="1" ht="12" customHeight="1" thickBot="1" x14ac:dyDescent="0.25">
      <c r="A26" s="14" t="s">
        <v>97</v>
      </c>
      <c r="B26" s="178" t="s">
        <v>160</v>
      </c>
      <c r="C26" s="165"/>
      <c r="D26" s="247"/>
      <c r="E26" s="247"/>
      <c r="F26" s="393">
        <f t="shared" si="0"/>
        <v>0</v>
      </c>
    </row>
    <row r="27" spans="1:6" s="175" customFormat="1" ht="12" customHeight="1" thickBot="1" x14ac:dyDescent="0.25">
      <c r="A27" s="18" t="s">
        <v>98</v>
      </c>
      <c r="B27" s="19" t="s">
        <v>464</v>
      </c>
      <c r="C27" s="168">
        <f>SUM(C28:C34)</f>
        <v>0</v>
      </c>
      <c r="D27" s="248"/>
      <c r="E27" s="248">
        <f>+E28+E29+E30+E31+E32+E33+E34</f>
        <v>0</v>
      </c>
      <c r="F27" s="324">
        <f>+F28+F29+F30+F31+F32+F33+F34</f>
        <v>0</v>
      </c>
    </row>
    <row r="28" spans="1:6" s="175" customFormat="1" ht="12" customHeight="1" x14ac:dyDescent="0.2">
      <c r="A28" s="13" t="s">
        <v>161</v>
      </c>
      <c r="B28" s="176" t="s">
        <v>457</v>
      </c>
      <c r="C28" s="164"/>
      <c r="D28" s="245"/>
      <c r="E28" s="332">
        <f>+E29+E30+E31</f>
        <v>0</v>
      </c>
      <c r="F28" s="393">
        <f t="shared" si="0"/>
        <v>0</v>
      </c>
    </row>
    <row r="29" spans="1:6" s="175" customFormat="1" ht="12" customHeight="1" x14ac:dyDescent="0.2">
      <c r="A29" s="12" t="s">
        <v>162</v>
      </c>
      <c r="B29" s="177" t="s">
        <v>458</v>
      </c>
      <c r="C29" s="163"/>
      <c r="D29" s="246"/>
      <c r="E29" s="246"/>
      <c r="F29" s="393">
        <f t="shared" si="0"/>
        <v>0</v>
      </c>
    </row>
    <row r="30" spans="1:6" s="175" customFormat="1" ht="12" customHeight="1" x14ac:dyDescent="0.2">
      <c r="A30" s="12" t="s">
        <v>163</v>
      </c>
      <c r="B30" s="177" t="s">
        <v>459</v>
      </c>
      <c r="C30" s="163"/>
      <c r="D30" s="246"/>
      <c r="E30" s="246"/>
      <c r="F30" s="393">
        <f t="shared" si="0"/>
        <v>0</v>
      </c>
    </row>
    <row r="31" spans="1:6" s="175" customFormat="1" ht="12" customHeight="1" x14ac:dyDescent="0.2">
      <c r="A31" s="12" t="s">
        <v>164</v>
      </c>
      <c r="B31" s="177" t="s">
        <v>460</v>
      </c>
      <c r="C31" s="163"/>
      <c r="D31" s="246"/>
      <c r="E31" s="246"/>
      <c r="F31" s="393">
        <f t="shared" si="0"/>
        <v>0</v>
      </c>
    </row>
    <row r="32" spans="1:6" s="175" customFormat="1" ht="12" customHeight="1" x14ac:dyDescent="0.2">
      <c r="A32" s="12" t="s">
        <v>461</v>
      </c>
      <c r="B32" s="177" t="s">
        <v>165</v>
      </c>
      <c r="C32" s="163"/>
      <c r="D32" s="246"/>
      <c r="E32" s="246"/>
      <c r="F32" s="393">
        <f t="shared" si="0"/>
        <v>0</v>
      </c>
    </row>
    <row r="33" spans="1:6" s="175" customFormat="1" ht="12" customHeight="1" x14ac:dyDescent="0.2">
      <c r="A33" s="12" t="s">
        <v>462</v>
      </c>
      <c r="B33" s="177" t="s">
        <v>166</v>
      </c>
      <c r="C33" s="163"/>
      <c r="D33" s="246"/>
      <c r="E33" s="246"/>
      <c r="F33" s="393">
        <f t="shared" si="0"/>
        <v>0</v>
      </c>
    </row>
    <row r="34" spans="1:6" s="175" customFormat="1" ht="12" customHeight="1" thickBot="1" x14ac:dyDescent="0.25">
      <c r="A34" s="14" t="s">
        <v>463</v>
      </c>
      <c r="B34" s="178" t="s">
        <v>167</v>
      </c>
      <c r="C34" s="165"/>
      <c r="D34" s="247"/>
      <c r="E34" s="247"/>
      <c r="F34" s="393">
        <f t="shared" si="0"/>
        <v>0</v>
      </c>
    </row>
    <row r="35" spans="1:6" s="175" customFormat="1" ht="12" customHeight="1" thickBot="1" x14ac:dyDescent="0.25">
      <c r="A35" s="18" t="s">
        <v>11</v>
      </c>
      <c r="B35" s="19" t="s">
        <v>324</v>
      </c>
      <c r="C35" s="162">
        <f>SUM(C36:C46)</f>
        <v>0</v>
      </c>
      <c r="D35" s="244"/>
      <c r="E35" s="244">
        <f>SUM(E36:E46)</f>
        <v>0</v>
      </c>
      <c r="F35" s="322">
        <f>SUM(F36:F46)</f>
        <v>0</v>
      </c>
    </row>
    <row r="36" spans="1:6" s="175" customFormat="1" ht="12" customHeight="1" x14ac:dyDescent="0.2">
      <c r="A36" s="13" t="s">
        <v>56</v>
      </c>
      <c r="B36" s="176" t="s">
        <v>170</v>
      </c>
      <c r="C36" s="164"/>
      <c r="D36" s="245"/>
      <c r="E36" s="245"/>
      <c r="F36" s="393">
        <f t="shared" si="0"/>
        <v>0</v>
      </c>
    </row>
    <row r="37" spans="1:6" s="175" customFormat="1" ht="12" customHeight="1" x14ac:dyDescent="0.2">
      <c r="A37" s="12" t="s">
        <v>57</v>
      </c>
      <c r="B37" s="177" t="s">
        <v>171</v>
      </c>
      <c r="C37" s="163"/>
      <c r="D37" s="246"/>
      <c r="E37" s="246"/>
      <c r="F37" s="393">
        <f t="shared" si="0"/>
        <v>0</v>
      </c>
    </row>
    <row r="38" spans="1:6" s="175" customFormat="1" ht="12" customHeight="1" x14ac:dyDescent="0.2">
      <c r="A38" s="12" t="s">
        <v>58</v>
      </c>
      <c r="B38" s="177" t="s">
        <v>172</v>
      </c>
      <c r="C38" s="163"/>
      <c r="D38" s="246"/>
      <c r="E38" s="246"/>
      <c r="F38" s="393">
        <f t="shared" si="0"/>
        <v>0</v>
      </c>
    </row>
    <row r="39" spans="1:6" s="175" customFormat="1" ht="12" customHeight="1" x14ac:dyDescent="0.2">
      <c r="A39" s="12" t="s">
        <v>100</v>
      </c>
      <c r="B39" s="177" t="s">
        <v>173</v>
      </c>
      <c r="C39" s="163"/>
      <c r="D39" s="246"/>
      <c r="E39" s="246"/>
      <c r="F39" s="393">
        <f t="shared" si="0"/>
        <v>0</v>
      </c>
    </row>
    <row r="40" spans="1:6" s="175" customFormat="1" ht="12" customHeight="1" x14ac:dyDescent="0.2">
      <c r="A40" s="12" t="s">
        <v>101</v>
      </c>
      <c r="B40" s="177" t="s">
        <v>174</v>
      </c>
      <c r="C40" s="163"/>
      <c r="D40" s="246"/>
      <c r="E40" s="246"/>
      <c r="F40" s="393">
        <f t="shared" si="0"/>
        <v>0</v>
      </c>
    </row>
    <row r="41" spans="1:6" s="175" customFormat="1" ht="12" customHeight="1" x14ac:dyDescent="0.2">
      <c r="A41" s="12" t="s">
        <v>102</v>
      </c>
      <c r="B41" s="177" t="s">
        <v>175</v>
      </c>
      <c r="C41" s="163"/>
      <c r="D41" s="246"/>
      <c r="E41" s="246"/>
      <c r="F41" s="393">
        <f t="shared" si="0"/>
        <v>0</v>
      </c>
    </row>
    <row r="42" spans="1:6" s="175" customFormat="1" ht="12" customHeight="1" x14ac:dyDescent="0.2">
      <c r="A42" s="12" t="s">
        <v>103</v>
      </c>
      <c r="B42" s="177" t="s">
        <v>176</v>
      </c>
      <c r="C42" s="163"/>
      <c r="D42" s="246"/>
      <c r="E42" s="246"/>
      <c r="F42" s="393">
        <f t="shared" si="0"/>
        <v>0</v>
      </c>
    </row>
    <row r="43" spans="1:6" s="175" customFormat="1" ht="12" customHeight="1" x14ac:dyDescent="0.2">
      <c r="A43" s="12" t="s">
        <v>104</v>
      </c>
      <c r="B43" s="177" t="s">
        <v>177</v>
      </c>
      <c r="C43" s="163"/>
      <c r="D43" s="246"/>
      <c r="E43" s="246"/>
      <c r="F43" s="393">
        <f t="shared" si="0"/>
        <v>0</v>
      </c>
    </row>
    <row r="44" spans="1:6" s="175" customFormat="1" ht="12" customHeight="1" x14ac:dyDescent="0.2">
      <c r="A44" s="12" t="s">
        <v>168</v>
      </c>
      <c r="B44" s="177" t="s">
        <v>178</v>
      </c>
      <c r="C44" s="166"/>
      <c r="D44" s="279"/>
      <c r="E44" s="279"/>
      <c r="F44" s="393">
        <f t="shared" si="0"/>
        <v>0</v>
      </c>
    </row>
    <row r="45" spans="1:6" s="175" customFormat="1" ht="12" customHeight="1" x14ac:dyDescent="0.2">
      <c r="A45" s="14" t="s">
        <v>169</v>
      </c>
      <c r="B45" s="178" t="s">
        <v>326</v>
      </c>
      <c r="C45" s="167"/>
      <c r="D45" s="280"/>
      <c r="E45" s="280"/>
      <c r="F45" s="393">
        <f t="shared" si="0"/>
        <v>0</v>
      </c>
    </row>
    <row r="46" spans="1:6" s="175" customFormat="1" ht="12" customHeight="1" thickBot="1" x14ac:dyDescent="0.25">
      <c r="A46" s="14" t="s">
        <v>325</v>
      </c>
      <c r="B46" s="102" t="s">
        <v>179</v>
      </c>
      <c r="C46" s="167"/>
      <c r="D46" s="280"/>
      <c r="E46" s="280"/>
      <c r="F46" s="393">
        <f t="shared" si="0"/>
        <v>0</v>
      </c>
    </row>
    <row r="47" spans="1:6" s="175" customFormat="1" ht="12" customHeight="1" thickBot="1" x14ac:dyDescent="0.25">
      <c r="A47" s="18" t="s">
        <v>12</v>
      </c>
      <c r="B47" s="19" t="s">
        <v>180</v>
      </c>
      <c r="C47" s="162">
        <f>SUM(C48:C52)</f>
        <v>0</v>
      </c>
      <c r="D47" s="162">
        <f t="shared" ref="D47:F47" si="3">SUM(D48:D52)</f>
        <v>100</v>
      </c>
      <c r="E47" s="162">
        <f t="shared" si="3"/>
        <v>0</v>
      </c>
      <c r="F47" s="322">
        <f t="shared" si="3"/>
        <v>100</v>
      </c>
    </row>
    <row r="48" spans="1:6" s="175" customFormat="1" ht="12" customHeight="1" x14ac:dyDescent="0.2">
      <c r="A48" s="13" t="s">
        <v>59</v>
      </c>
      <c r="B48" s="176" t="s">
        <v>184</v>
      </c>
      <c r="C48" s="218"/>
      <c r="D48" s="281"/>
      <c r="E48" s="281"/>
      <c r="F48" s="394">
        <f t="shared" si="0"/>
        <v>0</v>
      </c>
    </row>
    <row r="49" spans="1:6" s="175" customFormat="1" ht="12" customHeight="1" x14ac:dyDescent="0.2">
      <c r="A49" s="12" t="s">
        <v>60</v>
      </c>
      <c r="B49" s="177" t="s">
        <v>185</v>
      </c>
      <c r="C49" s="166"/>
      <c r="D49" s="279">
        <v>100</v>
      </c>
      <c r="E49" s="279"/>
      <c r="F49" s="394">
        <f>D49+E49</f>
        <v>100</v>
      </c>
    </row>
    <row r="50" spans="1:6" s="175" customFormat="1" ht="12" customHeight="1" x14ac:dyDescent="0.2">
      <c r="A50" s="12" t="s">
        <v>181</v>
      </c>
      <c r="B50" s="177" t="s">
        <v>186</v>
      </c>
      <c r="C50" s="166"/>
      <c r="D50" s="279"/>
      <c r="E50" s="279"/>
      <c r="F50" s="394">
        <f t="shared" ref="F50:F52" si="4">D50+E50</f>
        <v>0</v>
      </c>
    </row>
    <row r="51" spans="1:6" s="175" customFormat="1" ht="12" customHeight="1" x14ac:dyDescent="0.2">
      <c r="A51" s="12" t="s">
        <v>182</v>
      </c>
      <c r="B51" s="177" t="s">
        <v>187</v>
      </c>
      <c r="C51" s="166"/>
      <c r="D51" s="279"/>
      <c r="E51" s="279"/>
      <c r="F51" s="394">
        <f t="shared" si="4"/>
        <v>0</v>
      </c>
    </row>
    <row r="52" spans="1:6" s="175" customFormat="1" ht="12" customHeight="1" thickBot="1" x14ac:dyDescent="0.25">
      <c r="A52" s="14" t="s">
        <v>183</v>
      </c>
      <c r="B52" s="102" t="s">
        <v>188</v>
      </c>
      <c r="C52" s="167"/>
      <c r="D52" s="280"/>
      <c r="E52" s="280"/>
      <c r="F52" s="394">
        <f t="shared" si="4"/>
        <v>0</v>
      </c>
    </row>
    <row r="53" spans="1:6" s="175" customFormat="1" ht="12" customHeight="1" thickBot="1" x14ac:dyDescent="0.25">
      <c r="A53" s="18" t="s">
        <v>105</v>
      </c>
      <c r="B53" s="19" t="s">
        <v>189</v>
      </c>
      <c r="C53" s="162">
        <f>SUM(C54:C56)</f>
        <v>0</v>
      </c>
      <c r="D53" s="244"/>
      <c r="E53" s="244">
        <f>SUM(E54:E56)</f>
        <v>0</v>
      </c>
      <c r="F53" s="322">
        <f>SUM(F54:F56)</f>
        <v>0</v>
      </c>
    </row>
    <row r="54" spans="1:6" s="175" customFormat="1" ht="12" customHeight="1" x14ac:dyDescent="0.2">
      <c r="A54" s="13" t="s">
        <v>61</v>
      </c>
      <c r="B54" s="176" t="s">
        <v>190</v>
      </c>
      <c r="C54" s="164"/>
      <c r="D54" s="245"/>
      <c r="E54" s="245"/>
      <c r="F54" s="393">
        <f t="shared" si="0"/>
        <v>0</v>
      </c>
    </row>
    <row r="55" spans="1:6" s="175" customFormat="1" ht="12" customHeight="1" x14ac:dyDescent="0.2">
      <c r="A55" s="12" t="s">
        <v>62</v>
      </c>
      <c r="B55" s="177" t="s">
        <v>319</v>
      </c>
      <c r="C55" s="163"/>
      <c r="D55" s="246"/>
      <c r="E55" s="246"/>
      <c r="F55" s="393">
        <f t="shared" si="0"/>
        <v>0</v>
      </c>
    </row>
    <row r="56" spans="1:6" s="175" customFormat="1" ht="12" customHeight="1" x14ac:dyDescent="0.2">
      <c r="A56" s="12" t="s">
        <v>193</v>
      </c>
      <c r="B56" s="177" t="s">
        <v>191</v>
      </c>
      <c r="C56" s="163"/>
      <c r="D56" s="246"/>
      <c r="E56" s="246"/>
      <c r="F56" s="393">
        <f t="shared" si="0"/>
        <v>0</v>
      </c>
    </row>
    <row r="57" spans="1:6" s="175" customFormat="1" ht="12" customHeight="1" thickBot="1" x14ac:dyDescent="0.25">
      <c r="A57" s="14" t="s">
        <v>194</v>
      </c>
      <c r="B57" s="102" t="s">
        <v>192</v>
      </c>
      <c r="C57" s="165"/>
      <c r="D57" s="247"/>
      <c r="E57" s="247"/>
      <c r="F57" s="393">
        <f t="shared" si="0"/>
        <v>0</v>
      </c>
    </row>
    <row r="58" spans="1:6" s="175" customFormat="1" ht="12" customHeight="1" thickBot="1" x14ac:dyDescent="0.25">
      <c r="A58" s="18" t="s">
        <v>14</v>
      </c>
      <c r="B58" s="100" t="s">
        <v>195</v>
      </c>
      <c r="C58" s="162">
        <f>SUM(C59:C61)</f>
        <v>0</v>
      </c>
      <c r="D58" s="244"/>
      <c r="E58" s="244">
        <f>SUM(E59:E61)</f>
        <v>0</v>
      </c>
      <c r="F58" s="322">
        <f>SUM(F59:F61)</f>
        <v>0</v>
      </c>
    </row>
    <row r="59" spans="1:6" s="175" customFormat="1" ht="12" customHeight="1" x14ac:dyDescent="0.2">
      <c r="A59" s="13" t="s">
        <v>106</v>
      </c>
      <c r="B59" s="176" t="s">
        <v>197</v>
      </c>
      <c r="C59" s="166"/>
      <c r="D59" s="279"/>
      <c r="E59" s="279"/>
      <c r="F59" s="395">
        <f t="shared" si="0"/>
        <v>0</v>
      </c>
    </row>
    <row r="60" spans="1:6" s="175" customFormat="1" ht="12" customHeight="1" x14ac:dyDescent="0.2">
      <c r="A60" s="12" t="s">
        <v>107</v>
      </c>
      <c r="B60" s="177" t="s">
        <v>320</v>
      </c>
      <c r="C60" s="166"/>
      <c r="D60" s="279"/>
      <c r="E60" s="279"/>
      <c r="F60" s="395">
        <f t="shared" si="0"/>
        <v>0</v>
      </c>
    </row>
    <row r="61" spans="1:6" s="175" customFormat="1" ht="12" customHeight="1" x14ac:dyDescent="0.2">
      <c r="A61" s="12" t="s">
        <v>128</v>
      </c>
      <c r="B61" s="177" t="s">
        <v>198</v>
      </c>
      <c r="C61" s="166"/>
      <c r="D61" s="279"/>
      <c r="E61" s="279"/>
      <c r="F61" s="395">
        <f t="shared" si="0"/>
        <v>0</v>
      </c>
    </row>
    <row r="62" spans="1:6" s="175" customFormat="1" ht="12" customHeight="1" thickBot="1" x14ac:dyDescent="0.25">
      <c r="A62" s="14" t="s">
        <v>196</v>
      </c>
      <c r="B62" s="102" t="s">
        <v>199</v>
      </c>
      <c r="C62" s="166"/>
      <c r="D62" s="279"/>
      <c r="E62" s="279"/>
      <c r="F62" s="395">
        <f t="shared" si="0"/>
        <v>0</v>
      </c>
    </row>
    <row r="63" spans="1:6" s="175" customFormat="1" ht="12" customHeight="1" thickBot="1" x14ac:dyDescent="0.25">
      <c r="A63" s="229" t="s">
        <v>366</v>
      </c>
      <c r="B63" s="19" t="s">
        <v>200</v>
      </c>
      <c r="C63" s="168">
        <f>+C6+C13+C20+C27+C35+C47+C53+C58</f>
        <v>10521</v>
      </c>
      <c r="D63" s="168">
        <f t="shared" ref="D63:F63" si="5">+D6+D13+D20+D27+D35+D47+D53+D58</f>
        <v>23265</v>
      </c>
      <c r="E63" s="168">
        <f t="shared" si="5"/>
        <v>-1678</v>
      </c>
      <c r="F63" s="324">
        <f t="shared" si="5"/>
        <v>21587</v>
      </c>
    </row>
    <row r="64" spans="1:6" s="175" customFormat="1" ht="12" customHeight="1" thickBot="1" x14ac:dyDescent="0.25">
      <c r="A64" s="219" t="s">
        <v>201</v>
      </c>
      <c r="B64" s="100" t="s">
        <v>202</v>
      </c>
      <c r="C64" s="162">
        <f>SUM(C65:C67)</f>
        <v>0</v>
      </c>
      <c r="D64" s="244"/>
      <c r="E64" s="244">
        <f>SUM(E65:E67)</f>
        <v>0</v>
      </c>
      <c r="F64" s="322">
        <f>SUM(F65:F67)</f>
        <v>0</v>
      </c>
    </row>
    <row r="65" spans="1:6" s="175" customFormat="1" ht="12" customHeight="1" x14ac:dyDescent="0.2">
      <c r="A65" s="13" t="s">
        <v>233</v>
      </c>
      <c r="B65" s="176" t="s">
        <v>203</v>
      </c>
      <c r="C65" s="166"/>
      <c r="D65" s="279"/>
      <c r="E65" s="279"/>
      <c r="F65" s="395">
        <f t="shared" ref="F65:F86" si="6">C65+E65</f>
        <v>0</v>
      </c>
    </row>
    <row r="66" spans="1:6" s="175" customFormat="1" ht="12" customHeight="1" x14ac:dyDescent="0.2">
      <c r="A66" s="12" t="s">
        <v>242</v>
      </c>
      <c r="B66" s="177" t="s">
        <v>204</v>
      </c>
      <c r="C66" s="166"/>
      <c r="D66" s="279"/>
      <c r="E66" s="279"/>
      <c r="F66" s="395">
        <f t="shared" si="6"/>
        <v>0</v>
      </c>
    </row>
    <row r="67" spans="1:6" s="175" customFormat="1" ht="12" customHeight="1" thickBot="1" x14ac:dyDescent="0.25">
      <c r="A67" s="14" t="s">
        <v>243</v>
      </c>
      <c r="B67" s="225" t="s">
        <v>351</v>
      </c>
      <c r="C67" s="166"/>
      <c r="D67" s="279"/>
      <c r="E67" s="279"/>
      <c r="F67" s="395">
        <f t="shared" si="6"/>
        <v>0</v>
      </c>
    </row>
    <row r="68" spans="1:6" s="175" customFormat="1" ht="12" customHeight="1" thickBot="1" x14ac:dyDescent="0.25">
      <c r="A68" s="219" t="s">
        <v>206</v>
      </c>
      <c r="B68" s="100" t="s">
        <v>207</v>
      </c>
      <c r="C68" s="162">
        <f>SUM(C69:C72)</f>
        <v>0</v>
      </c>
      <c r="D68" s="244"/>
      <c r="E68" s="244">
        <f>SUM(E69:E72)</f>
        <v>0</v>
      </c>
      <c r="F68" s="322">
        <f>SUM(F69:F72)</f>
        <v>0</v>
      </c>
    </row>
    <row r="69" spans="1:6" s="175" customFormat="1" ht="12" customHeight="1" x14ac:dyDescent="0.2">
      <c r="A69" s="13" t="s">
        <v>84</v>
      </c>
      <c r="B69" s="176" t="s">
        <v>208</v>
      </c>
      <c r="C69" s="166"/>
      <c r="D69" s="279"/>
      <c r="E69" s="279"/>
      <c r="F69" s="395">
        <f t="shared" si="6"/>
        <v>0</v>
      </c>
    </row>
    <row r="70" spans="1:6" s="175" customFormat="1" ht="12" customHeight="1" x14ac:dyDescent="0.2">
      <c r="A70" s="12" t="s">
        <v>85</v>
      </c>
      <c r="B70" s="177" t="s">
        <v>209</v>
      </c>
      <c r="C70" s="166"/>
      <c r="D70" s="279"/>
      <c r="E70" s="279"/>
      <c r="F70" s="395">
        <f t="shared" si="6"/>
        <v>0</v>
      </c>
    </row>
    <row r="71" spans="1:6" s="175" customFormat="1" ht="12" customHeight="1" x14ac:dyDescent="0.2">
      <c r="A71" s="12" t="s">
        <v>234</v>
      </c>
      <c r="B71" s="177" t="s">
        <v>210</v>
      </c>
      <c r="C71" s="166"/>
      <c r="D71" s="279"/>
      <c r="E71" s="279"/>
      <c r="F71" s="395">
        <f t="shared" si="6"/>
        <v>0</v>
      </c>
    </row>
    <row r="72" spans="1:6" s="175" customFormat="1" ht="12" customHeight="1" thickBot="1" x14ac:dyDescent="0.25">
      <c r="A72" s="14" t="s">
        <v>235</v>
      </c>
      <c r="B72" s="102" t="s">
        <v>211</v>
      </c>
      <c r="C72" s="166"/>
      <c r="D72" s="279"/>
      <c r="E72" s="279"/>
      <c r="F72" s="395">
        <f t="shared" si="6"/>
        <v>0</v>
      </c>
    </row>
    <row r="73" spans="1:6" s="175" customFormat="1" ht="12" customHeight="1" thickBot="1" x14ac:dyDescent="0.25">
      <c r="A73" s="219" t="s">
        <v>212</v>
      </c>
      <c r="B73" s="100" t="s">
        <v>213</v>
      </c>
      <c r="C73" s="162">
        <f>SUM(C74:C75)</f>
        <v>0</v>
      </c>
      <c r="D73" s="244"/>
      <c r="E73" s="244">
        <f>SUM(E74:E75)</f>
        <v>0</v>
      </c>
      <c r="F73" s="322">
        <f>SUM(F74:F75)</f>
        <v>0</v>
      </c>
    </row>
    <row r="74" spans="1:6" s="175" customFormat="1" ht="12" customHeight="1" x14ac:dyDescent="0.2">
      <c r="A74" s="13" t="s">
        <v>236</v>
      </c>
      <c r="B74" s="176" t="s">
        <v>214</v>
      </c>
      <c r="C74" s="166"/>
      <c r="D74" s="279"/>
      <c r="E74" s="279"/>
      <c r="F74" s="395">
        <f t="shared" si="6"/>
        <v>0</v>
      </c>
    </row>
    <row r="75" spans="1:6" s="175" customFormat="1" ht="12" customHeight="1" thickBot="1" x14ac:dyDescent="0.25">
      <c r="A75" s="14" t="s">
        <v>237</v>
      </c>
      <c r="B75" s="102" t="s">
        <v>215</v>
      </c>
      <c r="C75" s="166"/>
      <c r="D75" s="279"/>
      <c r="E75" s="279"/>
      <c r="F75" s="395">
        <f t="shared" si="6"/>
        <v>0</v>
      </c>
    </row>
    <row r="76" spans="1:6" s="175" customFormat="1" ht="12" customHeight="1" thickBot="1" x14ac:dyDescent="0.25">
      <c r="A76" s="219" t="s">
        <v>216</v>
      </c>
      <c r="B76" s="100" t="s">
        <v>217</v>
      </c>
      <c r="C76" s="162">
        <f>SUM(C77:C79)</f>
        <v>0</v>
      </c>
      <c r="D76" s="244"/>
      <c r="E76" s="244">
        <f>SUM(E77:E79)</f>
        <v>0</v>
      </c>
      <c r="F76" s="322">
        <f>SUM(F77:F79)</f>
        <v>0</v>
      </c>
    </row>
    <row r="77" spans="1:6" s="175" customFormat="1" ht="12" customHeight="1" x14ac:dyDescent="0.2">
      <c r="A77" s="13" t="s">
        <v>238</v>
      </c>
      <c r="B77" s="176" t="s">
        <v>218</v>
      </c>
      <c r="C77" s="166"/>
      <c r="D77" s="279"/>
      <c r="E77" s="279"/>
      <c r="F77" s="395">
        <f t="shared" si="6"/>
        <v>0</v>
      </c>
    </row>
    <row r="78" spans="1:6" s="175" customFormat="1" ht="12" customHeight="1" x14ac:dyDescent="0.2">
      <c r="A78" s="12" t="s">
        <v>239</v>
      </c>
      <c r="B78" s="177" t="s">
        <v>219</v>
      </c>
      <c r="C78" s="166"/>
      <c r="D78" s="279"/>
      <c r="E78" s="279"/>
      <c r="F78" s="395">
        <f t="shared" si="6"/>
        <v>0</v>
      </c>
    </row>
    <row r="79" spans="1:6" s="175" customFormat="1" ht="12" customHeight="1" thickBot="1" x14ac:dyDescent="0.25">
      <c r="A79" s="14" t="s">
        <v>240</v>
      </c>
      <c r="B79" s="102" t="s">
        <v>220</v>
      </c>
      <c r="C79" s="166"/>
      <c r="D79" s="279"/>
      <c r="E79" s="279"/>
      <c r="F79" s="395">
        <f t="shared" si="6"/>
        <v>0</v>
      </c>
    </row>
    <row r="80" spans="1:6" s="175" customFormat="1" ht="12" customHeight="1" thickBot="1" x14ac:dyDescent="0.25">
      <c r="A80" s="219" t="s">
        <v>221</v>
      </c>
      <c r="B80" s="100" t="s">
        <v>241</v>
      </c>
      <c r="C80" s="162">
        <f>SUM(C81:C84)</f>
        <v>0</v>
      </c>
      <c r="D80" s="244"/>
      <c r="E80" s="244">
        <f>SUM(E81:E84)</f>
        <v>0</v>
      </c>
      <c r="F80" s="322">
        <f>SUM(F81:F84)</f>
        <v>0</v>
      </c>
    </row>
    <row r="81" spans="1:6" s="175" customFormat="1" ht="12" customHeight="1" x14ac:dyDescent="0.2">
      <c r="A81" s="180" t="s">
        <v>222</v>
      </c>
      <c r="B81" s="176" t="s">
        <v>223</v>
      </c>
      <c r="C81" s="166"/>
      <c r="D81" s="279"/>
      <c r="E81" s="279"/>
      <c r="F81" s="395">
        <f t="shared" si="6"/>
        <v>0</v>
      </c>
    </row>
    <row r="82" spans="1:6" s="175" customFormat="1" ht="12" customHeight="1" x14ac:dyDescent="0.2">
      <c r="A82" s="181" t="s">
        <v>224</v>
      </c>
      <c r="B82" s="177" t="s">
        <v>225</v>
      </c>
      <c r="C82" s="166"/>
      <c r="D82" s="279"/>
      <c r="E82" s="279"/>
      <c r="F82" s="395">
        <f t="shared" si="6"/>
        <v>0</v>
      </c>
    </row>
    <row r="83" spans="1:6" s="175" customFormat="1" ht="12" customHeight="1" x14ac:dyDescent="0.2">
      <c r="A83" s="181" t="s">
        <v>226</v>
      </c>
      <c r="B83" s="177" t="s">
        <v>227</v>
      </c>
      <c r="C83" s="166"/>
      <c r="D83" s="279"/>
      <c r="E83" s="279"/>
      <c r="F83" s="395">
        <f t="shared" si="6"/>
        <v>0</v>
      </c>
    </row>
    <row r="84" spans="1:6" s="175" customFormat="1" ht="12" customHeight="1" thickBot="1" x14ac:dyDescent="0.25">
      <c r="A84" s="182" t="s">
        <v>228</v>
      </c>
      <c r="B84" s="102" t="s">
        <v>229</v>
      </c>
      <c r="C84" s="166"/>
      <c r="D84" s="279"/>
      <c r="E84" s="279"/>
      <c r="F84" s="395">
        <f t="shared" si="6"/>
        <v>0</v>
      </c>
    </row>
    <row r="85" spans="1:6" s="175" customFormat="1" ht="12" customHeight="1" thickBot="1" x14ac:dyDescent="0.25">
      <c r="A85" s="219" t="s">
        <v>230</v>
      </c>
      <c r="B85" s="100" t="s">
        <v>365</v>
      </c>
      <c r="C85" s="221"/>
      <c r="D85" s="333"/>
      <c r="E85" s="333"/>
      <c r="F85" s="322">
        <f t="shared" si="6"/>
        <v>0</v>
      </c>
    </row>
    <row r="86" spans="1:6" s="175" customFormat="1" ht="13.5" customHeight="1" thickBot="1" x14ac:dyDescent="0.25">
      <c r="A86" s="219" t="s">
        <v>232</v>
      </c>
      <c r="B86" s="100" t="s">
        <v>231</v>
      </c>
      <c r="C86" s="221"/>
      <c r="D86" s="333"/>
      <c r="E86" s="333"/>
      <c r="F86" s="322">
        <f t="shared" si="6"/>
        <v>0</v>
      </c>
    </row>
    <row r="87" spans="1:6" s="175" customFormat="1" ht="15.75" customHeight="1" thickBot="1" x14ac:dyDescent="0.25">
      <c r="A87" s="219" t="s">
        <v>244</v>
      </c>
      <c r="B87" s="183" t="s">
        <v>368</v>
      </c>
      <c r="C87" s="168">
        <f>+C64+C68+C73+C76+C80+C86+C85</f>
        <v>0</v>
      </c>
      <c r="D87" s="248"/>
      <c r="E87" s="248">
        <f>+E64+E68+E73+E76+E80+E86+E85</f>
        <v>0</v>
      </c>
      <c r="F87" s="324">
        <f>+F64+F68+F73+F76+F80+F86+F85</f>
        <v>0</v>
      </c>
    </row>
    <row r="88" spans="1:6" s="175" customFormat="1" ht="25.5" customHeight="1" thickBot="1" x14ac:dyDescent="0.25">
      <c r="A88" s="220" t="s">
        <v>367</v>
      </c>
      <c r="B88" s="184" t="s">
        <v>369</v>
      </c>
      <c r="C88" s="168">
        <f>+C63+C87</f>
        <v>10521</v>
      </c>
      <c r="D88" s="168">
        <f t="shared" ref="D88:F88" si="7">+D63+D87</f>
        <v>23265</v>
      </c>
      <c r="E88" s="168">
        <f t="shared" si="7"/>
        <v>-1678</v>
      </c>
      <c r="F88" s="324">
        <f t="shared" si="7"/>
        <v>21587</v>
      </c>
    </row>
    <row r="89" spans="1:6" s="175" customFormat="1" ht="83.25" customHeight="1" x14ac:dyDescent="0.2">
      <c r="A89" s="3"/>
      <c r="B89" s="4"/>
      <c r="C89" s="104"/>
      <c r="D89" s="104"/>
    </row>
    <row r="90" spans="1:6" ht="16.5" customHeight="1" x14ac:dyDescent="0.25">
      <c r="A90" s="417" t="s">
        <v>35</v>
      </c>
      <c r="B90" s="417"/>
      <c r="C90" s="417"/>
      <c r="D90" s="417"/>
      <c r="E90" s="417"/>
      <c r="F90" s="417"/>
    </row>
    <row r="91" spans="1:6" s="185" customFormat="1" ht="16.5" customHeight="1" thickBot="1" x14ac:dyDescent="0.3">
      <c r="A91" s="419" t="s">
        <v>87</v>
      </c>
      <c r="B91" s="419"/>
      <c r="C91" s="61"/>
      <c r="D91" s="331"/>
      <c r="F91" s="61" t="str">
        <f>F2</f>
        <v>ezer forintban!</v>
      </c>
    </row>
    <row r="92" spans="1:6" x14ac:dyDescent="0.25">
      <c r="A92" s="420" t="s">
        <v>51</v>
      </c>
      <c r="B92" s="422" t="s">
        <v>411</v>
      </c>
      <c r="C92" s="424" t="str">
        <f>+CONCATENATE(LEFT(ÖSSZEFÜGGÉSEK!A6,4),". évi")</f>
        <v>2017. évi</v>
      </c>
      <c r="D92" s="424"/>
      <c r="E92" s="425"/>
      <c r="F92" s="426"/>
    </row>
    <row r="93" spans="1:6" ht="36.75" thickBot="1" x14ac:dyDescent="0.3">
      <c r="A93" s="421"/>
      <c r="B93" s="423"/>
      <c r="C93" s="242" t="s">
        <v>410</v>
      </c>
      <c r="D93" s="242" t="s">
        <v>516</v>
      </c>
      <c r="E93" s="240" t="s">
        <v>534</v>
      </c>
      <c r="F93" s="241" t="str">
        <f>+CONCATENATE(LEFT(ÖSSZEFÜGGÉSEK!A95,4),"……….",CHAR(10),"Módosítás utáni")</f>
        <v>……….
Módosítás utáni</v>
      </c>
    </row>
    <row r="94" spans="1:6" s="174" customFormat="1" ht="12" customHeight="1" thickBot="1" x14ac:dyDescent="0.25">
      <c r="A94" s="25" t="s">
        <v>377</v>
      </c>
      <c r="B94" s="26" t="s">
        <v>378</v>
      </c>
      <c r="C94" s="26" t="s">
        <v>379</v>
      </c>
      <c r="D94" s="171" t="s">
        <v>381</v>
      </c>
      <c r="E94" s="171" t="s">
        <v>380</v>
      </c>
      <c r="F94" s="319" t="s">
        <v>517</v>
      </c>
    </row>
    <row r="95" spans="1:6" ht="12" customHeight="1" thickBot="1" x14ac:dyDescent="0.3">
      <c r="A95" s="20" t="s">
        <v>7</v>
      </c>
      <c r="B95" s="24" t="s">
        <v>327</v>
      </c>
      <c r="C95" s="161">
        <f>C96+C97+C98+C99+C100+C113</f>
        <v>50616</v>
      </c>
      <c r="D95" s="161">
        <f t="shared" ref="D95:F95" si="8">D96+D97+D98+D99+D100+D113</f>
        <v>63158</v>
      </c>
      <c r="E95" s="161">
        <f t="shared" si="8"/>
        <v>0</v>
      </c>
      <c r="F95" s="401">
        <f t="shared" si="8"/>
        <v>63158</v>
      </c>
    </row>
    <row r="96" spans="1:6" ht="12" customHeight="1" x14ac:dyDescent="0.25">
      <c r="A96" s="15" t="s">
        <v>63</v>
      </c>
      <c r="B96" s="8" t="s">
        <v>36</v>
      </c>
      <c r="C96" s="233">
        <v>2778</v>
      </c>
      <c r="D96" s="334">
        <v>15879</v>
      </c>
      <c r="E96" s="334"/>
      <c r="F96" s="396">
        <f>D96+E96</f>
        <v>15879</v>
      </c>
    </row>
    <row r="97" spans="1:6" ht="12" customHeight="1" x14ac:dyDescent="0.25">
      <c r="A97" s="12" t="s">
        <v>64</v>
      </c>
      <c r="B97" s="6" t="s">
        <v>108</v>
      </c>
      <c r="C97" s="163">
        <v>350</v>
      </c>
      <c r="D97" s="246">
        <v>1791</v>
      </c>
      <c r="E97" s="246"/>
      <c r="F97" s="397">
        <f>D97+E97</f>
        <v>1791</v>
      </c>
    </row>
    <row r="98" spans="1:6" ht="12" customHeight="1" x14ac:dyDescent="0.25">
      <c r="A98" s="12" t="s">
        <v>65</v>
      </c>
      <c r="B98" s="6" t="s">
        <v>82</v>
      </c>
      <c r="C98" s="165">
        <v>5888</v>
      </c>
      <c r="D98" s="247">
        <v>5888</v>
      </c>
      <c r="E98" s="247"/>
      <c r="F98" s="397">
        <f t="shared" ref="F98:F115" si="9">D98+E98</f>
        <v>5888</v>
      </c>
    </row>
    <row r="99" spans="1:6" ht="12" customHeight="1" x14ac:dyDescent="0.25">
      <c r="A99" s="12" t="s">
        <v>66</v>
      </c>
      <c r="B99" s="9" t="s">
        <v>109</v>
      </c>
      <c r="C99" s="165">
        <v>3600</v>
      </c>
      <c r="D99" s="247">
        <v>3600</v>
      </c>
      <c r="E99" s="247"/>
      <c r="F99" s="397">
        <f t="shared" si="9"/>
        <v>3600</v>
      </c>
    </row>
    <row r="100" spans="1:6" ht="12" customHeight="1" x14ac:dyDescent="0.25">
      <c r="A100" s="12" t="s">
        <v>74</v>
      </c>
      <c r="B100" s="17" t="s">
        <v>110</v>
      </c>
      <c r="C100" s="165">
        <v>36000</v>
      </c>
      <c r="D100" s="247">
        <v>36000</v>
      </c>
      <c r="E100" s="247"/>
      <c r="F100" s="397">
        <f t="shared" si="9"/>
        <v>36000</v>
      </c>
    </row>
    <row r="101" spans="1:6" ht="12" customHeight="1" x14ac:dyDescent="0.25">
      <c r="A101" s="12" t="s">
        <v>67</v>
      </c>
      <c r="B101" s="6" t="s">
        <v>332</v>
      </c>
      <c r="C101" s="165"/>
      <c r="D101" s="247"/>
      <c r="E101" s="247"/>
      <c r="F101" s="397">
        <f t="shared" si="9"/>
        <v>0</v>
      </c>
    </row>
    <row r="102" spans="1:6" ht="12" customHeight="1" x14ac:dyDescent="0.25">
      <c r="A102" s="12" t="s">
        <v>68</v>
      </c>
      <c r="B102" s="65" t="s">
        <v>331</v>
      </c>
      <c r="C102" s="165"/>
      <c r="D102" s="247"/>
      <c r="E102" s="247"/>
      <c r="F102" s="397">
        <f t="shared" si="9"/>
        <v>0</v>
      </c>
    </row>
    <row r="103" spans="1:6" ht="12" customHeight="1" x14ac:dyDescent="0.25">
      <c r="A103" s="12" t="s">
        <v>75</v>
      </c>
      <c r="B103" s="65" t="s">
        <v>330</v>
      </c>
      <c r="C103" s="165"/>
      <c r="D103" s="247"/>
      <c r="E103" s="247"/>
      <c r="F103" s="397">
        <f t="shared" si="9"/>
        <v>0</v>
      </c>
    </row>
    <row r="104" spans="1:6" ht="12" customHeight="1" x14ac:dyDescent="0.25">
      <c r="A104" s="12" t="s">
        <v>76</v>
      </c>
      <c r="B104" s="63" t="s">
        <v>247</v>
      </c>
      <c r="C104" s="165"/>
      <c r="D104" s="247"/>
      <c r="E104" s="247"/>
      <c r="F104" s="397">
        <f t="shared" si="9"/>
        <v>0</v>
      </c>
    </row>
    <row r="105" spans="1:6" ht="12" customHeight="1" x14ac:dyDescent="0.25">
      <c r="A105" s="12" t="s">
        <v>77</v>
      </c>
      <c r="B105" s="64" t="s">
        <v>248</v>
      </c>
      <c r="C105" s="165"/>
      <c r="D105" s="247"/>
      <c r="E105" s="247"/>
      <c r="F105" s="397">
        <f t="shared" si="9"/>
        <v>0</v>
      </c>
    </row>
    <row r="106" spans="1:6" ht="12" customHeight="1" x14ac:dyDescent="0.25">
      <c r="A106" s="12" t="s">
        <v>78</v>
      </c>
      <c r="B106" s="64" t="s">
        <v>249</v>
      </c>
      <c r="C106" s="165"/>
      <c r="D106" s="247"/>
      <c r="E106" s="247"/>
      <c r="F106" s="397">
        <f t="shared" si="9"/>
        <v>0</v>
      </c>
    </row>
    <row r="107" spans="1:6" ht="12" customHeight="1" x14ac:dyDescent="0.25">
      <c r="A107" s="12" t="s">
        <v>80</v>
      </c>
      <c r="B107" s="63" t="s">
        <v>250</v>
      </c>
      <c r="C107" s="165"/>
      <c r="D107" s="247"/>
      <c r="E107" s="247"/>
      <c r="F107" s="397">
        <f t="shared" si="9"/>
        <v>0</v>
      </c>
    </row>
    <row r="108" spans="1:6" ht="12" customHeight="1" x14ac:dyDescent="0.25">
      <c r="A108" s="12" t="s">
        <v>111</v>
      </c>
      <c r="B108" s="63" t="s">
        <v>251</v>
      </c>
      <c r="C108" s="165"/>
      <c r="D108" s="247"/>
      <c r="E108" s="247"/>
      <c r="F108" s="397">
        <f t="shared" si="9"/>
        <v>0</v>
      </c>
    </row>
    <row r="109" spans="1:6" ht="12" customHeight="1" x14ac:dyDescent="0.25">
      <c r="A109" s="12" t="s">
        <v>245</v>
      </c>
      <c r="B109" s="64" t="s">
        <v>252</v>
      </c>
      <c r="C109" s="165"/>
      <c r="D109" s="247"/>
      <c r="E109" s="247"/>
      <c r="F109" s="397">
        <f t="shared" si="9"/>
        <v>0</v>
      </c>
    </row>
    <row r="110" spans="1:6" ht="12" customHeight="1" x14ac:dyDescent="0.25">
      <c r="A110" s="11" t="s">
        <v>246</v>
      </c>
      <c r="B110" s="65" t="s">
        <v>253</v>
      </c>
      <c r="C110" s="165"/>
      <c r="D110" s="247"/>
      <c r="E110" s="247"/>
      <c r="F110" s="397">
        <f t="shared" si="9"/>
        <v>0</v>
      </c>
    </row>
    <row r="111" spans="1:6" ht="12" customHeight="1" x14ac:dyDescent="0.25">
      <c r="A111" s="12" t="s">
        <v>328</v>
      </c>
      <c r="B111" s="65" t="s">
        <v>254</v>
      </c>
      <c r="C111" s="165"/>
      <c r="D111" s="247"/>
      <c r="E111" s="247"/>
      <c r="F111" s="397">
        <f t="shared" si="9"/>
        <v>0</v>
      </c>
    </row>
    <row r="112" spans="1:6" ht="12" customHeight="1" x14ac:dyDescent="0.25">
      <c r="A112" s="14" t="s">
        <v>329</v>
      </c>
      <c r="B112" s="65" t="s">
        <v>255</v>
      </c>
      <c r="C112" s="165">
        <v>36000</v>
      </c>
      <c r="D112" s="247">
        <v>36000</v>
      </c>
      <c r="E112" s="247"/>
      <c r="F112" s="397">
        <f t="shared" si="9"/>
        <v>36000</v>
      </c>
    </row>
    <row r="113" spans="1:6" ht="12" customHeight="1" x14ac:dyDescent="0.25">
      <c r="A113" s="12" t="s">
        <v>333</v>
      </c>
      <c r="B113" s="9" t="s">
        <v>37</v>
      </c>
      <c r="C113" s="163">
        <v>2000</v>
      </c>
      <c r="D113" s="246">
        <v>0</v>
      </c>
      <c r="E113" s="246"/>
      <c r="F113" s="397">
        <f t="shared" si="9"/>
        <v>0</v>
      </c>
    </row>
    <row r="114" spans="1:6" ht="12" customHeight="1" x14ac:dyDescent="0.25">
      <c r="A114" s="12" t="s">
        <v>334</v>
      </c>
      <c r="B114" s="6" t="s">
        <v>336</v>
      </c>
      <c r="C114" s="163"/>
      <c r="D114" s="246"/>
      <c r="E114" s="246"/>
      <c r="F114" s="397">
        <f t="shared" si="9"/>
        <v>0</v>
      </c>
    </row>
    <row r="115" spans="1:6" ht="12" customHeight="1" thickBot="1" x14ac:dyDescent="0.3">
      <c r="A115" s="16" t="s">
        <v>335</v>
      </c>
      <c r="B115" s="228" t="s">
        <v>337</v>
      </c>
      <c r="C115" s="234">
        <v>2000</v>
      </c>
      <c r="D115" s="283">
        <v>0</v>
      </c>
      <c r="E115" s="283"/>
      <c r="F115" s="397">
        <f t="shared" si="9"/>
        <v>0</v>
      </c>
    </row>
    <row r="116" spans="1:6" ht="12" customHeight="1" thickBot="1" x14ac:dyDescent="0.3">
      <c r="A116" s="226" t="s">
        <v>8</v>
      </c>
      <c r="B116" s="227" t="s">
        <v>256</v>
      </c>
      <c r="C116" s="235">
        <f>+C117+C119+C121</f>
        <v>0</v>
      </c>
      <c r="D116" s="388"/>
      <c r="E116" s="244">
        <f>+E117+E119+E121</f>
        <v>0</v>
      </c>
      <c r="F116" s="402">
        <f>+F117+F119+F121</f>
        <v>0</v>
      </c>
    </row>
    <row r="117" spans="1:6" ht="12" customHeight="1" x14ac:dyDescent="0.25">
      <c r="A117" s="13" t="s">
        <v>69</v>
      </c>
      <c r="B117" s="6" t="s">
        <v>127</v>
      </c>
      <c r="C117" s="164"/>
      <c r="D117" s="245"/>
      <c r="E117" s="245"/>
      <c r="F117" s="393">
        <f t="shared" ref="F117:F129" si="10">C117+E117</f>
        <v>0</v>
      </c>
    </row>
    <row r="118" spans="1:6" ht="12" customHeight="1" x14ac:dyDescent="0.25">
      <c r="A118" s="13" t="s">
        <v>70</v>
      </c>
      <c r="B118" s="10" t="s">
        <v>260</v>
      </c>
      <c r="C118" s="164"/>
      <c r="D118" s="245"/>
      <c r="E118" s="245"/>
      <c r="F118" s="393">
        <f t="shared" si="10"/>
        <v>0</v>
      </c>
    </row>
    <row r="119" spans="1:6" ht="12" customHeight="1" x14ac:dyDescent="0.25">
      <c r="A119" s="13" t="s">
        <v>71</v>
      </c>
      <c r="B119" s="10" t="s">
        <v>112</v>
      </c>
      <c r="C119" s="163"/>
      <c r="D119" s="246"/>
      <c r="E119" s="246"/>
      <c r="F119" s="397">
        <f t="shared" si="10"/>
        <v>0</v>
      </c>
    </row>
    <row r="120" spans="1:6" ht="12" customHeight="1" x14ac:dyDescent="0.25">
      <c r="A120" s="13" t="s">
        <v>72</v>
      </c>
      <c r="B120" s="10" t="s">
        <v>261</v>
      </c>
      <c r="C120" s="163"/>
      <c r="D120" s="246"/>
      <c r="E120" s="246"/>
      <c r="F120" s="397">
        <f t="shared" si="10"/>
        <v>0</v>
      </c>
    </row>
    <row r="121" spans="1:6" ht="12" customHeight="1" x14ac:dyDescent="0.25">
      <c r="A121" s="13" t="s">
        <v>73</v>
      </c>
      <c r="B121" s="102" t="s">
        <v>129</v>
      </c>
      <c r="C121" s="163"/>
      <c r="D121" s="246"/>
      <c r="E121" s="246"/>
      <c r="F121" s="397">
        <f t="shared" si="10"/>
        <v>0</v>
      </c>
    </row>
    <row r="122" spans="1:6" ht="12" customHeight="1" x14ac:dyDescent="0.25">
      <c r="A122" s="13" t="s">
        <v>79</v>
      </c>
      <c r="B122" s="101" t="s">
        <v>321</v>
      </c>
      <c r="C122" s="163"/>
      <c r="D122" s="246"/>
      <c r="E122" s="246"/>
      <c r="F122" s="397">
        <f t="shared" si="10"/>
        <v>0</v>
      </c>
    </row>
    <row r="123" spans="1:6" ht="12" customHeight="1" x14ac:dyDescent="0.25">
      <c r="A123" s="13" t="s">
        <v>81</v>
      </c>
      <c r="B123" s="172" t="s">
        <v>266</v>
      </c>
      <c r="C123" s="163"/>
      <c r="D123" s="246"/>
      <c r="E123" s="246"/>
      <c r="F123" s="397">
        <f t="shared" si="10"/>
        <v>0</v>
      </c>
    </row>
    <row r="124" spans="1:6" ht="22.5" x14ac:dyDescent="0.25">
      <c r="A124" s="13" t="s">
        <v>113</v>
      </c>
      <c r="B124" s="64" t="s">
        <v>249</v>
      </c>
      <c r="C124" s="163"/>
      <c r="D124" s="246"/>
      <c r="E124" s="246"/>
      <c r="F124" s="397">
        <f t="shared" si="10"/>
        <v>0</v>
      </c>
    </row>
    <row r="125" spans="1:6" ht="12" customHeight="1" x14ac:dyDescent="0.25">
      <c r="A125" s="13" t="s">
        <v>114</v>
      </c>
      <c r="B125" s="64" t="s">
        <v>265</v>
      </c>
      <c r="C125" s="163"/>
      <c r="D125" s="246"/>
      <c r="E125" s="246"/>
      <c r="F125" s="397">
        <f t="shared" si="10"/>
        <v>0</v>
      </c>
    </row>
    <row r="126" spans="1:6" ht="12" customHeight="1" x14ac:dyDescent="0.25">
      <c r="A126" s="13" t="s">
        <v>115</v>
      </c>
      <c r="B126" s="64" t="s">
        <v>264</v>
      </c>
      <c r="C126" s="163"/>
      <c r="D126" s="246"/>
      <c r="E126" s="246"/>
      <c r="F126" s="397">
        <f t="shared" si="10"/>
        <v>0</v>
      </c>
    </row>
    <row r="127" spans="1:6" ht="12" customHeight="1" x14ac:dyDescent="0.25">
      <c r="A127" s="13" t="s">
        <v>257</v>
      </c>
      <c r="B127" s="64" t="s">
        <v>252</v>
      </c>
      <c r="C127" s="163"/>
      <c r="D127" s="246"/>
      <c r="E127" s="246"/>
      <c r="F127" s="397">
        <f t="shared" si="10"/>
        <v>0</v>
      </c>
    </row>
    <row r="128" spans="1:6" ht="12" customHeight="1" x14ac:dyDescent="0.25">
      <c r="A128" s="13" t="s">
        <v>258</v>
      </c>
      <c r="B128" s="64" t="s">
        <v>263</v>
      </c>
      <c r="C128" s="163"/>
      <c r="D128" s="246"/>
      <c r="E128" s="246"/>
      <c r="F128" s="397">
        <f t="shared" si="10"/>
        <v>0</v>
      </c>
    </row>
    <row r="129" spans="1:6" ht="23.25" thickBot="1" x14ac:dyDescent="0.3">
      <c r="A129" s="11" t="s">
        <v>259</v>
      </c>
      <c r="B129" s="64" t="s">
        <v>262</v>
      </c>
      <c r="C129" s="165"/>
      <c r="D129" s="247"/>
      <c r="E129" s="247"/>
      <c r="F129" s="398">
        <f t="shared" si="10"/>
        <v>0</v>
      </c>
    </row>
    <row r="130" spans="1:6" ht="12" customHeight="1" thickBot="1" x14ac:dyDescent="0.3">
      <c r="A130" s="18" t="s">
        <v>9</v>
      </c>
      <c r="B130" s="57" t="s">
        <v>338</v>
      </c>
      <c r="C130" s="162">
        <f>+C95+C116</f>
        <v>50616</v>
      </c>
      <c r="D130" s="162">
        <f t="shared" ref="D130:F130" si="11">+D95+D116</f>
        <v>63158</v>
      </c>
      <c r="E130" s="162">
        <f t="shared" si="11"/>
        <v>0</v>
      </c>
      <c r="F130" s="322">
        <f t="shared" si="11"/>
        <v>63158</v>
      </c>
    </row>
    <row r="131" spans="1:6" ht="12" customHeight="1" thickBot="1" x14ac:dyDescent="0.3">
      <c r="A131" s="18" t="s">
        <v>10</v>
      </c>
      <c r="B131" s="57" t="s">
        <v>412</v>
      </c>
      <c r="C131" s="162">
        <f>+C132+C133+C134</f>
        <v>0</v>
      </c>
      <c r="D131" s="244"/>
      <c r="E131" s="244">
        <f>+E132+E133+E134</f>
        <v>0</v>
      </c>
      <c r="F131" s="322">
        <f>+F132+F133+F134</f>
        <v>0</v>
      </c>
    </row>
    <row r="132" spans="1:6" ht="12" customHeight="1" x14ac:dyDescent="0.25">
      <c r="A132" s="13" t="s">
        <v>161</v>
      </c>
      <c r="B132" s="10" t="s">
        <v>346</v>
      </c>
      <c r="C132" s="163"/>
      <c r="D132" s="246"/>
      <c r="E132" s="246"/>
      <c r="F132" s="397">
        <f t="shared" ref="F132:F154" si="12">C132+E132</f>
        <v>0</v>
      </c>
    </row>
    <row r="133" spans="1:6" ht="12" customHeight="1" x14ac:dyDescent="0.25">
      <c r="A133" s="13" t="s">
        <v>162</v>
      </c>
      <c r="B133" s="10" t="s">
        <v>347</v>
      </c>
      <c r="C133" s="163"/>
      <c r="D133" s="246"/>
      <c r="E133" s="246"/>
      <c r="F133" s="397">
        <f t="shared" si="12"/>
        <v>0</v>
      </c>
    </row>
    <row r="134" spans="1:6" ht="12" customHeight="1" thickBot="1" x14ac:dyDescent="0.3">
      <c r="A134" s="11" t="s">
        <v>163</v>
      </c>
      <c r="B134" s="10" t="s">
        <v>348</v>
      </c>
      <c r="C134" s="163"/>
      <c r="D134" s="246"/>
      <c r="E134" s="246"/>
      <c r="F134" s="397">
        <f t="shared" si="12"/>
        <v>0</v>
      </c>
    </row>
    <row r="135" spans="1:6" ht="12" customHeight="1" thickBot="1" x14ac:dyDescent="0.3">
      <c r="A135" s="18" t="s">
        <v>11</v>
      </c>
      <c r="B135" s="57" t="s">
        <v>340</v>
      </c>
      <c r="C135" s="162">
        <f>SUM(C136:C141)</f>
        <v>0</v>
      </c>
      <c r="D135" s="244"/>
      <c r="E135" s="244">
        <f>SUM(E136:E141)</f>
        <v>0</v>
      </c>
      <c r="F135" s="322">
        <f>SUM(F136:F141)</f>
        <v>0</v>
      </c>
    </row>
    <row r="136" spans="1:6" ht="12" customHeight="1" x14ac:dyDescent="0.25">
      <c r="A136" s="13" t="s">
        <v>56</v>
      </c>
      <c r="B136" s="7" t="s">
        <v>349</v>
      </c>
      <c r="C136" s="163"/>
      <c r="D136" s="246"/>
      <c r="E136" s="246"/>
      <c r="F136" s="397">
        <f t="shared" si="12"/>
        <v>0</v>
      </c>
    </row>
    <row r="137" spans="1:6" ht="12" customHeight="1" x14ac:dyDescent="0.25">
      <c r="A137" s="13" t="s">
        <v>57</v>
      </c>
      <c r="B137" s="7" t="s">
        <v>341</v>
      </c>
      <c r="C137" s="163"/>
      <c r="D137" s="246"/>
      <c r="E137" s="246"/>
      <c r="F137" s="397">
        <f t="shared" si="12"/>
        <v>0</v>
      </c>
    </row>
    <row r="138" spans="1:6" ht="12" customHeight="1" x14ac:dyDescent="0.25">
      <c r="A138" s="13" t="s">
        <v>58</v>
      </c>
      <c r="B138" s="7" t="s">
        <v>342</v>
      </c>
      <c r="C138" s="163"/>
      <c r="D138" s="246"/>
      <c r="E138" s="246"/>
      <c r="F138" s="397">
        <f t="shared" si="12"/>
        <v>0</v>
      </c>
    </row>
    <row r="139" spans="1:6" ht="12" customHeight="1" x14ac:dyDescent="0.25">
      <c r="A139" s="13" t="s">
        <v>100</v>
      </c>
      <c r="B139" s="7" t="s">
        <v>343</v>
      </c>
      <c r="C139" s="163"/>
      <c r="D139" s="246"/>
      <c r="E139" s="246"/>
      <c r="F139" s="397">
        <f t="shared" si="12"/>
        <v>0</v>
      </c>
    </row>
    <row r="140" spans="1:6" ht="12" customHeight="1" x14ac:dyDescent="0.25">
      <c r="A140" s="13" t="s">
        <v>101</v>
      </c>
      <c r="B140" s="7" t="s">
        <v>344</v>
      </c>
      <c r="C140" s="163"/>
      <c r="D140" s="246"/>
      <c r="E140" s="246"/>
      <c r="F140" s="397">
        <f t="shared" si="12"/>
        <v>0</v>
      </c>
    </row>
    <row r="141" spans="1:6" ht="12" customHeight="1" thickBot="1" x14ac:dyDescent="0.3">
      <c r="A141" s="11" t="s">
        <v>102</v>
      </c>
      <c r="B141" s="7" t="s">
        <v>345</v>
      </c>
      <c r="C141" s="163"/>
      <c r="D141" s="246"/>
      <c r="E141" s="246"/>
      <c r="F141" s="397">
        <f t="shared" si="12"/>
        <v>0</v>
      </c>
    </row>
    <row r="142" spans="1:6" ht="12" customHeight="1" thickBot="1" x14ac:dyDescent="0.3">
      <c r="A142" s="18" t="s">
        <v>12</v>
      </c>
      <c r="B142" s="57" t="s">
        <v>353</v>
      </c>
      <c r="C142" s="168">
        <f>+C143+C144+C145+C146</f>
        <v>0</v>
      </c>
      <c r="D142" s="248"/>
      <c r="E142" s="248">
        <f>+E143+E144+E145+E146</f>
        <v>0</v>
      </c>
      <c r="F142" s="324">
        <f>+F143+F144+F145+F146</f>
        <v>0</v>
      </c>
    </row>
    <row r="143" spans="1:6" ht="12" customHeight="1" x14ac:dyDescent="0.25">
      <c r="A143" s="13" t="s">
        <v>59</v>
      </c>
      <c r="B143" s="7" t="s">
        <v>267</v>
      </c>
      <c r="C143" s="163"/>
      <c r="D143" s="246"/>
      <c r="E143" s="246"/>
      <c r="F143" s="397">
        <f t="shared" si="12"/>
        <v>0</v>
      </c>
    </row>
    <row r="144" spans="1:6" ht="12" customHeight="1" x14ac:dyDescent="0.25">
      <c r="A144" s="13" t="s">
        <v>60</v>
      </c>
      <c r="B144" s="7" t="s">
        <v>268</v>
      </c>
      <c r="C144" s="163"/>
      <c r="D144" s="246"/>
      <c r="E144" s="246"/>
      <c r="F144" s="397">
        <f t="shared" si="12"/>
        <v>0</v>
      </c>
    </row>
    <row r="145" spans="1:10" ht="12" customHeight="1" x14ac:dyDescent="0.25">
      <c r="A145" s="13" t="s">
        <v>181</v>
      </c>
      <c r="B145" s="7" t="s">
        <v>354</v>
      </c>
      <c r="C145" s="163"/>
      <c r="D145" s="246"/>
      <c r="E145" s="246"/>
      <c r="F145" s="397">
        <f t="shared" si="12"/>
        <v>0</v>
      </c>
    </row>
    <row r="146" spans="1:10" ht="12" customHeight="1" thickBot="1" x14ac:dyDescent="0.3">
      <c r="A146" s="11" t="s">
        <v>182</v>
      </c>
      <c r="B146" s="5" t="s">
        <v>287</v>
      </c>
      <c r="C146" s="163"/>
      <c r="D146" s="246"/>
      <c r="E146" s="246"/>
      <c r="F146" s="397">
        <f t="shared" si="12"/>
        <v>0</v>
      </c>
    </row>
    <row r="147" spans="1:10" ht="12" customHeight="1" thickBot="1" x14ac:dyDescent="0.3">
      <c r="A147" s="18" t="s">
        <v>13</v>
      </c>
      <c r="B147" s="57" t="s">
        <v>355</v>
      </c>
      <c r="C147" s="236">
        <f>SUM(C148:C152)</f>
        <v>0</v>
      </c>
      <c r="D147" s="249"/>
      <c r="E147" s="249">
        <f>SUM(E148:E152)</f>
        <v>0</v>
      </c>
      <c r="F147" s="325">
        <f>SUM(F148:F152)</f>
        <v>0</v>
      </c>
    </row>
    <row r="148" spans="1:10" ht="12" customHeight="1" x14ac:dyDescent="0.25">
      <c r="A148" s="13" t="s">
        <v>61</v>
      </c>
      <c r="B148" s="7" t="s">
        <v>350</v>
      </c>
      <c r="C148" s="163"/>
      <c r="D148" s="246"/>
      <c r="E148" s="246"/>
      <c r="F148" s="397">
        <f t="shared" si="12"/>
        <v>0</v>
      </c>
    </row>
    <row r="149" spans="1:10" ht="12" customHeight="1" x14ac:dyDescent="0.25">
      <c r="A149" s="13" t="s">
        <v>62</v>
      </c>
      <c r="B149" s="7" t="s">
        <v>357</v>
      </c>
      <c r="C149" s="163"/>
      <c r="D149" s="246"/>
      <c r="E149" s="246"/>
      <c r="F149" s="397">
        <f t="shared" si="12"/>
        <v>0</v>
      </c>
    </row>
    <row r="150" spans="1:10" ht="12" customHeight="1" x14ac:dyDescent="0.25">
      <c r="A150" s="13" t="s">
        <v>193</v>
      </c>
      <c r="B150" s="7" t="s">
        <v>352</v>
      </c>
      <c r="C150" s="163"/>
      <c r="D150" s="246"/>
      <c r="E150" s="246"/>
      <c r="F150" s="397">
        <f t="shared" si="12"/>
        <v>0</v>
      </c>
    </row>
    <row r="151" spans="1:10" ht="12" customHeight="1" x14ac:dyDescent="0.25">
      <c r="A151" s="13" t="s">
        <v>194</v>
      </c>
      <c r="B151" s="7" t="s">
        <v>358</v>
      </c>
      <c r="C151" s="163"/>
      <c r="D151" s="246"/>
      <c r="E151" s="246"/>
      <c r="F151" s="397">
        <f t="shared" si="12"/>
        <v>0</v>
      </c>
    </row>
    <row r="152" spans="1:10" ht="12" customHeight="1" thickBot="1" x14ac:dyDescent="0.3">
      <c r="A152" s="13" t="s">
        <v>356</v>
      </c>
      <c r="B152" s="7" t="s">
        <v>359</v>
      </c>
      <c r="C152" s="163"/>
      <c r="D152" s="246"/>
      <c r="E152" s="246"/>
      <c r="F152" s="398">
        <f t="shared" si="12"/>
        <v>0</v>
      </c>
    </row>
    <row r="153" spans="1:10" ht="12" customHeight="1" thickBot="1" x14ac:dyDescent="0.3">
      <c r="A153" s="18" t="s">
        <v>14</v>
      </c>
      <c r="B153" s="57" t="s">
        <v>360</v>
      </c>
      <c r="C153" s="237"/>
      <c r="D153" s="250"/>
      <c r="E153" s="250"/>
      <c r="F153" s="296">
        <f t="shared" si="12"/>
        <v>0</v>
      </c>
    </row>
    <row r="154" spans="1:10" ht="12" customHeight="1" thickBot="1" x14ac:dyDescent="0.3">
      <c r="A154" s="18" t="s">
        <v>15</v>
      </c>
      <c r="B154" s="57" t="s">
        <v>361</v>
      </c>
      <c r="C154" s="237"/>
      <c r="D154" s="250"/>
      <c r="E154" s="250"/>
      <c r="F154" s="393">
        <f t="shared" si="12"/>
        <v>0</v>
      </c>
    </row>
    <row r="155" spans="1:10" ht="15" customHeight="1" thickBot="1" x14ac:dyDescent="0.3">
      <c r="A155" s="18" t="s">
        <v>16</v>
      </c>
      <c r="B155" s="57" t="s">
        <v>363</v>
      </c>
      <c r="C155" s="238">
        <f>+C131+C135+C142+C147+C153+C154</f>
        <v>0</v>
      </c>
      <c r="D155" s="251"/>
      <c r="E155" s="251">
        <f>+E131+E135+E142+E147+E153+E154</f>
        <v>0</v>
      </c>
      <c r="F155" s="400">
        <f>+F131+F135+F142+F147+F153+F154</f>
        <v>0</v>
      </c>
      <c r="G155" s="186"/>
      <c r="H155" s="187"/>
      <c r="I155" s="187"/>
      <c r="J155" s="187"/>
    </row>
    <row r="156" spans="1:10" s="175" customFormat="1" ht="12.95" customHeight="1" thickBot="1" x14ac:dyDescent="0.25">
      <c r="A156" s="103" t="s">
        <v>17</v>
      </c>
      <c r="B156" s="149" t="s">
        <v>362</v>
      </c>
      <c r="C156" s="238">
        <f>+C130+C155</f>
        <v>50616</v>
      </c>
      <c r="D156" s="238">
        <f t="shared" ref="D156" si="13">+D130+D155</f>
        <v>63158</v>
      </c>
      <c r="E156" s="238">
        <f t="shared" ref="E156" si="14">+E130+E155</f>
        <v>0</v>
      </c>
      <c r="F156" s="400">
        <f t="shared" ref="F156" si="15">+F130+F155</f>
        <v>63158</v>
      </c>
    </row>
    <row r="157" spans="1:10" ht="7.5" customHeight="1" x14ac:dyDescent="0.25"/>
    <row r="158" spans="1:10" x14ac:dyDescent="0.25">
      <c r="A158" s="432" t="s">
        <v>269</v>
      </c>
      <c r="B158" s="432"/>
      <c r="C158" s="432"/>
      <c r="D158" s="432"/>
      <c r="E158" s="432"/>
      <c r="F158" s="432"/>
    </row>
    <row r="159" spans="1:10" ht="15" customHeight="1" thickBot="1" x14ac:dyDescent="0.3">
      <c r="A159" s="418" t="s">
        <v>88</v>
      </c>
      <c r="B159" s="418"/>
      <c r="C159" s="105"/>
      <c r="D159" s="239"/>
      <c r="F159" s="105" t="str">
        <f>F91</f>
        <v>ezer forintban!</v>
      </c>
    </row>
    <row r="160" spans="1:10" ht="25.5" customHeight="1" thickBot="1" x14ac:dyDescent="0.3">
      <c r="A160" s="18">
        <v>1</v>
      </c>
      <c r="B160" s="23" t="s">
        <v>364</v>
      </c>
      <c r="C160" s="243">
        <f>+C63-C130</f>
        <v>-40095</v>
      </c>
      <c r="D160" s="243">
        <f t="shared" ref="D160:F160" si="16">+D63-D130</f>
        <v>-39893</v>
      </c>
      <c r="E160" s="243">
        <f t="shared" si="16"/>
        <v>-1678</v>
      </c>
      <c r="F160" s="243">
        <f t="shared" si="16"/>
        <v>-41571</v>
      </c>
    </row>
    <row r="161" spans="1:6" ht="32.25" customHeight="1" thickBot="1" x14ac:dyDescent="0.3">
      <c r="A161" s="18" t="s">
        <v>8</v>
      </c>
      <c r="B161" s="23" t="s">
        <v>370</v>
      </c>
      <c r="C161" s="162">
        <f>+C87-C155</f>
        <v>0</v>
      </c>
      <c r="D161" s="162"/>
      <c r="E161" s="162">
        <f>+E87-E155</f>
        <v>0</v>
      </c>
      <c r="F161" s="99">
        <f>+F87-F155</f>
        <v>0</v>
      </c>
    </row>
  </sheetData>
  <mergeCells count="12">
    <mergeCell ref="A2:B2"/>
    <mergeCell ref="A3:A4"/>
    <mergeCell ref="B3:B4"/>
    <mergeCell ref="C3:F3"/>
    <mergeCell ref="A1:F1"/>
    <mergeCell ref="A158:F158"/>
    <mergeCell ref="A159:B159"/>
    <mergeCell ref="A90:F90"/>
    <mergeCell ref="A91:B91"/>
    <mergeCell ref="A92:A93"/>
    <mergeCell ref="B92:B93"/>
    <mergeCell ref="C92:F92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>
    <oddHeader xml:space="preserve">&amp;C&amp;"Times New Roman CE,Félkövér"&amp;12
..............................Önkormányzat
2017. ÉVI KÖLTSÉGVETÉS 
ÁLLAMIGAZGATÁSI FELADATOK MÓDOSÍTOTT MÉRLEGE&amp;10
&amp;R&amp;"Times New Roman CE,Félkövér dőlt"&amp;11 1.4. melléklet </oddHeader>
  </headerFooter>
  <rowBreaks count="2" manualBreakCount="2">
    <brk id="75" max="4" man="1"/>
    <brk id="89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33"/>
  <sheetViews>
    <sheetView topLeftCell="A4" zoomScale="110" zoomScaleNormal="110" zoomScaleSheetLayoutView="100" workbookViewId="0">
      <selection activeCell="E37" sqref="E37"/>
    </sheetView>
  </sheetViews>
  <sheetFormatPr defaultRowHeight="12.75" x14ac:dyDescent="0.2"/>
  <cols>
    <col min="1" max="1" width="6.83203125" style="36" customWidth="1"/>
    <col min="2" max="2" width="48" style="68" customWidth="1"/>
    <col min="3" max="6" width="15.5" style="36" customWidth="1"/>
    <col min="7" max="7" width="55.1640625" style="36" customWidth="1"/>
    <col min="8" max="11" width="15.5" style="36" customWidth="1"/>
    <col min="12" max="12" width="4.83203125" style="36" customWidth="1"/>
    <col min="13" max="16384" width="9.33203125" style="36"/>
  </cols>
  <sheetData>
    <row r="1" spans="1:12" ht="39.75" customHeight="1" x14ac:dyDescent="0.2">
      <c r="B1" s="112" t="s">
        <v>92</v>
      </c>
      <c r="C1" s="113"/>
      <c r="D1" s="113"/>
      <c r="E1" s="113"/>
      <c r="F1" s="113"/>
      <c r="G1" s="113"/>
      <c r="H1" s="113"/>
      <c r="I1" s="113"/>
      <c r="J1" s="113"/>
      <c r="K1" s="113"/>
      <c r="L1" s="435" t="s">
        <v>413</v>
      </c>
    </row>
    <row r="2" spans="1:12" ht="14.25" thickBot="1" x14ac:dyDescent="0.25">
      <c r="H2" s="114"/>
      <c r="I2" s="114"/>
      <c r="J2" s="114"/>
      <c r="K2" s="114" t="str">
        <f>'1.4.sz.mell.'!F2</f>
        <v>ezer forintban!</v>
      </c>
      <c r="L2" s="435"/>
    </row>
    <row r="3" spans="1:12" ht="18" customHeight="1" thickBot="1" x14ac:dyDescent="0.25">
      <c r="A3" s="433" t="s">
        <v>51</v>
      </c>
      <c r="B3" s="115" t="s">
        <v>39</v>
      </c>
      <c r="C3" s="116"/>
      <c r="D3" s="252"/>
      <c r="E3" s="252"/>
      <c r="F3" s="252"/>
      <c r="G3" s="115" t="s">
        <v>40</v>
      </c>
      <c r="H3" s="117"/>
      <c r="I3" s="259"/>
      <c r="J3" s="259"/>
      <c r="K3" s="260"/>
      <c r="L3" s="435"/>
    </row>
    <row r="4" spans="1:12" s="118" customFormat="1" ht="35.25" customHeight="1" thickBot="1" x14ac:dyDescent="0.25">
      <c r="A4" s="434"/>
      <c r="B4" s="69" t="s">
        <v>44</v>
      </c>
      <c r="C4" s="70" t="str">
        <f>+CONCATENATE('1.1.sz.mell.'!C3," eredeti előirányzat")</f>
        <v>2017. évi eredeti előirányzat</v>
      </c>
      <c r="D4" s="253" t="s">
        <v>524</v>
      </c>
      <c r="E4" s="253" t="str">
        <f>+CONCATENATE('1.1.sz.mell.'!C3," 4. sz. módosítás (±)")</f>
        <v>2017. évi 4. sz. módosítás (±)</v>
      </c>
      <c r="F4" s="253" t="str">
        <f>+CONCATENATE(LEFT('1.1.sz.mell.'!C3,4),". …….. Módosítás után" )</f>
        <v>2017. …….. Módosítás után</v>
      </c>
      <c r="G4" s="69" t="s">
        <v>44</v>
      </c>
      <c r="H4" s="70" t="str">
        <f>+C4</f>
        <v>2017. évi eredeti előirányzat</v>
      </c>
      <c r="I4" s="253" t="s">
        <v>524</v>
      </c>
      <c r="J4" s="253" t="str">
        <f>+CONCATENATE('1.1.sz.mell.'!H3," 4. sz. módosítás (±)")</f>
        <v xml:space="preserve"> 4. sz. módosítás (±)</v>
      </c>
      <c r="K4" s="253" t="str">
        <f>+CONCATENATE(LEFT('1.1.sz.mell.'!H3,4),". …….. Módisítás után" )</f>
        <v>. …….. Módisítás után</v>
      </c>
      <c r="L4" s="435"/>
    </row>
    <row r="5" spans="1:12" s="122" customFormat="1" ht="12" customHeight="1" thickBot="1" x14ac:dyDescent="0.25">
      <c r="A5" s="119" t="s">
        <v>377</v>
      </c>
      <c r="B5" s="120" t="s">
        <v>378</v>
      </c>
      <c r="C5" s="121" t="s">
        <v>379</v>
      </c>
      <c r="D5" s="254" t="s">
        <v>381</v>
      </c>
      <c r="E5" s="254" t="s">
        <v>380</v>
      </c>
      <c r="F5" s="254" t="s">
        <v>517</v>
      </c>
      <c r="G5" s="120" t="s">
        <v>414</v>
      </c>
      <c r="H5" s="121" t="s">
        <v>383</v>
      </c>
      <c r="I5" s="254" t="s">
        <v>384</v>
      </c>
      <c r="J5" s="254" t="s">
        <v>527</v>
      </c>
      <c r="K5" s="254" t="s">
        <v>528</v>
      </c>
      <c r="L5" s="435"/>
    </row>
    <row r="6" spans="1:12" ht="12.95" customHeight="1" x14ac:dyDescent="0.2">
      <c r="A6" s="123" t="s">
        <v>7</v>
      </c>
      <c r="B6" s="124" t="s">
        <v>270</v>
      </c>
      <c r="C6" s="106">
        <v>366720</v>
      </c>
      <c r="D6" s="106">
        <v>371995</v>
      </c>
      <c r="E6" s="106">
        <v>18359</v>
      </c>
      <c r="F6" s="297">
        <f>D6+E6</f>
        <v>390354</v>
      </c>
      <c r="G6" s="124" t="s">
        <v>45</v>
      </c>
      <c r="H6" s="263">
        <v>132909</v>
      </c>
      <c r="I6" s="340">
        <v>147370</v>
      </c>
      <c r="J6" s="340">
        <v>414</v>
      </c>
      <c r="K6" s="301">
        <f>I6+J6</f>
        <v>147784</v>
      </c>
      <c r="L6" s="435"/>
    </row>
    <row r="7" spans="1:12" ht="12.95" customHeight="1" x14ac:dyDescent="0.2">
      <c r="A7" s="125" t="s">
        <v>8</v>
      </c>
      <c r="B7" s="126" t="s">
        <v>271</v>
      </c>
      <c r="C7" s="107">
        <v>106382</v>
      </c>
      <c r="D7" s="107">
        <v>119026</v>
      </c>
      <c r="E7" s="107">
        <v>-1587</v>
      </c>
      <c r="F7" s="297">
        <f>D7+E7</f>
        <v>117439</v>
      </c>
      <c r="G7" s="126" t="s">
        <v>108</v>
      </c>
      <c r="H7" s="107">
        <v>29299</v>
      </c>
      <c r="I7" s="255">
        <v>30935</v>
      </c>
      <c r="J7" s="255">
        <v>99</v>
      </c>
      <c r="K7" s="301">
        <f>I7+J7</f>
        <v>31034</v>
      </c>
      <c r="L7" s="435"/>
    </row>
    <row r="8" spans="1:12" ht="12.95" customHeight="1" x14ac:dyDescent="0.2">
      <c r="A8" s="125" t="s">
        <v>9</v>
      </c>
      <c r="B8" s="126" t="s">
        <v>292</v>
      </c>
      <c r="C8" s="107"/>
      <c r="D8" s="107"/>
      <c r="E8" s="107"/>
      <c r="F8" s="297">
        <f t="shared" ref="F8:F13" si="0">D8+E8</f>
        <v>0</v>
      </c>
      <c r="G8" s="126" t="s">
        <v>132</v>
      </c>
      <c r="H8" s="107">
        <v>132557</v>
      </c>
      <c r="I8" s="255">
        <v>132429</v>
      </c>
      <c r="J8" s="255">
        <v>20609</v>
      </c>
      <c r="K8" s="301">
        <f t="shared" ref="K8:K13" si="1">I8+J8</f>
        <v>153038</v>
      </c>
      <c r="L8" s="435"/>
    </row>
    <row r="9" spans="1:12" ht="12.95" customHeight="1" x14ac:dyDescent="0.2">
      <c r="A9" s="125" t="s">
        <v>10</v>
      </c>
      <c r="B9" s="126" t="s">
        <v>99</v>
      </c>
      <c r="C9" s="107">
        <v>279210</v>
      </c>
      <c r="D9" s="107">
        <v>279210</v>
      </c>
      <c r="E9" s="107">
        <v>-39348</v>
      </c>
      <c r="F9" s="297">
        <f t="shared" si="0"/>
        <v>239862</v>
      </c>
      <c r="G9" s="126" t="s">
        <v>109</v>
      </c>
      <c r="H9" s="107">
        <v>27100</v>
      </c>
      <c r="I9" s="255">
        <v>27100</v>
      </c>
      <c r="J9" s="255"/>
      <c r="K9" s="301">
        <f t="shared" si="1"/>
        <v>27100</v>
      </c>
      <c r="L9" s="435"/>
    </row>
    <row r="10" spans="1:12" ht="12.95" customHeight="1" x14ac:dyDescent="0.2">
      <c r="A10" s="125" t="s">
        <v>11</v>
      </c>
      <c r="B10" s="127" t="s">
        <v>314</v>
      </c>
      <c r="C10" s="107">
        <v>33406</v>
      </c>
      <c r="D10" s="107">
        <v>33406</v>
      </c>
      <c r="E10" s="107"/>
      <c r="F10" s="297">
        <f t="shared" si="0"/>
        <v>33406</v>
      </c>
      <c r="G10" s="126" t="s">
        <v>110</v>
      </c>
      <c r="H10" s="107">
        <v>446760</v>
      </c>
      <c r="I10" s="255">
        <v>450719</v>
      </c>
      <c r="J10" s="255">
        <v>9714</v>
      </c>
      <c r="K10" s="301">
        <f t="shared" si="1"/>
        <v>460433</v>
      </c>
      <c r="L10" s="435"/>
    </row>
    <row r="11" spans="1:12" ht="12.95" customHeight="1" x14ac:dyDescent="0.2">
      <c r="A11" s="125" t="s">
        <v>12</v>
      </c>
      <c r="B11" s="126" t="s">
        <v>272</v>
      </c>
      <c r="C11" s="108">
        <v>1020</v>
      </c>
      <c r="D11" s="108">
        <v>6002</v>
      </c>
      <c r="E11" s="108"/>
      <c r="F11" s="297">
        <f t="shared" si="0"/>
        <v>6002</v>
      </c>
      <c r="G11" s="126" t="s">
        <v>37</v>
      </c>
      <c r="H11" s="107">
        <v>14508</v>
      </c>
      <c r="I11" s="255">
        <v>28273</v>
      </c>
      <c r="J11" s="255">
        <v>-11082</v>
      </c>
      <c r="K11" s="301">
        <f t="shared" si="1"/>
        <v>17191</v>
      </c>
      <c r="L11" s="435"/>
    </row>
    <row r="12" spans="1:12" ht="12.95" customHeight="1" x14ac:dyDescent="0.2">
      <c r="A12" s="125" t="s">
        <v>13</v>
      </c>
      <c r="B12" s="126" t="s">
        <v>371</v>
      </c>
      <c r="C12" s="107"/>
      <c r="D12" s="107"/>
      <c r="E12" s="107"/>
      <c r="F12" s="297">
        <f t="shared" si="0"/>
        <v>0</v>
      </c>
      <c r="G12" s="30" t="s">
        <v>515</v>
      </c>
      <c r="H12" s="107">
        <v>9380</v>
      </c>
      <c r="I12" s="255">
        <v>10250</v>
      </c>
      <c r="J12" s="255">
        <v>-1093</v>
      </c>
      <c r="K12" s="301">
        <f t="shared" si="1"/>
        <v>9157</v>
      </c>
      <c r="L12" s="435"/>
    </row>
    <row r="13" spans="1:12" ht="12.95" customHeight="1" x14ac:dyDescent="0.2">
      <c r="A13" s="125" t="s">
        <v>14</v>
      </c>
      <c r="B13" s="30"/>
      <c r="C13" s="107"/>
      <c r="D13" s="107"/>
      <c r="E13" s="107"/>
      <c r="F13" s="297">
        <f t="shared" si="0"/>
        <v>0</v>
      </c>
      <c r="G13" s="30"/>
      <c r="H13" s="107"/>
      <c r="I13" s="255"/>
      <c r="J13" s="255"/>
      <c r="K13" s="301">
        <f t="shared" si="1"/>
        <v>0</v>
      </c>
      <c r="L13" s="435"/>
    </row>
    <row r="14" spans="1:12" ht="12.95" customHeight="1" x14ac:dyDescent="0.2">
      <c r="A14" s="125" t="s">
        <v>15</v>
      </c>
      <c r="B14" s="188"/>
      <c r="C14" s="108"/>
      <c r="D14" s="108"/>
      <c r="E14" s="108"/>
      <c r="F14" s="297">
        <f t="shared" ref="F14:F16" si="2">C14+E14</f>
        <v>0</v>
      </c>
      <c r="G14" s="30"/>
      <c r="H14" s="107"/>
      <c r="I14" s="107"/>
      <c r="J14" s="107"/>
      <c r="K14" s="301">
        <f t="shared" ref="K14:K17" si="3">H14+J14</f>
        <v>0</v>
      </c>
      <c r="L14" s="435"/>
    </row>
    <row r="15" spans="1:12" ht="12.95" customHeight="1" x14ac:dyDescent="0.2">
      <c r="A15" s="125" t="s">
        <v>16</v>
      </c>
      <c r="B15" s="30"/>
      <c r="C15" s="107"/>
      <c r="D15" s="107"/>
      <c r="E15" s="107"/>
      <c r="F15" s="297">
        <f t="shared" si="2"/>
        <v>0</v>
      </c>
      <c r="G15" s="30"/>
      <c r="H15" s="107"/>
      <c r="I15" s="107"/>
      <c r="J15" s="107"/>
      <c r="K15" s="301">
        <f t="shared" si="3"/>
        <v>0</v>
      </c>
      <c r="L15" s="435"/>
    </row>
    <row r="16" spans="1:12" ht="12.95" customHeight="1" x14ac:dyDescent="0.2">
      <c r="A16" s="125" t="s">
        <v>17</v>
      </c>
      <c r="B16" s="30"/>
      <c r="C16" s="107"/>
      <c r="D16" s="107"/>
      <c r="E16" s="107"/>
      <c r="F16" s="297">
        <f t="shared" si="2"/>
        <v>0</v>
      </c>
      <c r="G16" s="30"/>
      <c r="H16" s="107"/>
      <c r="I16" s="107"/>
      <c r="J16" s="107"/>
      <c r="K16" s="301">
        <f t="shared" si="3"/>
        <v>0</v>
      </c>
      <c r="L16" s="435"/>
    </row>
    <row r="17" spans="1:12" ht="12.95" customHeight="1" thickBot="1" x14ac:dyDescent="0.25">
      <c r="A17" s="125" t="s">
        <v>18</v>
      </c>
      <c r="B17" s="38"/>
      <c r="C17" s="109"/>
      <c r="D17" s="109"/>
      <c r="E17" s="109"/>
      <c r="F17" s="298"/>
      <c r="G17" s="30"/>
      <c r="H17" s="109"/>
      <c r="I17" s="109"/>
      <c r="J17" s="109"/>
      <c r="K17" s="301">
        <f t="shared" si="3"/>
        <v>0</v>
      </c>
      <c r="L17" s="435"/>
    </row>
    <row r="18" spans="1:12" ht="21.75" thickBot="1" x14ac:dyDescent="0.25">
      <c r="A18" s="128" t="s">
        <v>19</v>
      </c>
      <c r="B18" s="58" t="s">
        <v>372</v>
      </c>
      <c r="C18" s="110">
        <f>SUM(C6:C17)</f>
        <v>786738</v>
      </c>
      <c r="D18" s="110">
        <f t="shared" ref="D18:F18" si="4">SUM(D6:D17)</f>
        <v>809639</v>
      </c>
      <c r="E18" s="110">
        <f t="shared" si="4"/>
        <v>-22576</v>
      </c>
      <c r="F18" s="110">
        <f t="shared" si="4"/>
        <v>787063</v>
      </c>
      <c r="G18" s="58" t="s">
        <v>278</v>
      </c>
      <c r="H18" s="110">
        <f>SUM(H6:H17)</f>
        <v>792513</v>
      </c>
      <c r="I18" s="110">
        <f t="shared" ref="I18:K18" si="5">SUM(I6:I17)</f>
        <v>827076</v>
      </c>
      <c r="J18" s="110">
        <f t="shared" si="5"/>
        <v>18661</v>
      </c>
      <c r="K18" s="110">
        <f t="shared" si="5"/>
        <v>845737</v>
      </c>
      <c r="L18" s="435"/>
    </row>
    <row r="19" spans="1:12" ht="12.95" customHeight="1" x14ac:dyDescent="0.2">
      <c r="A19" s="129" t="s">
        <v>20</v>
      </c>
      <c r="B19" s="130" t="s">
        <v>275</v>
      </c>
      <c r="C19" s="230">
        <f>+C20+C21+C22+C23</f>
        <v>132383</v>
      </c>
      <c r="D19" s="230">
        <f t="shared" ref="D19:F19" si="6">+D20+D21+D22+D23</f>
        <v>133120</v>
      </c>
      <c r="E19" s="230">
        <f t="shared" si="6"/>
        <v>28895</v>
      </c>
      <c r="F19" s="230">
        <f t="shared" si="6"/>
        <v>162015</v>
      </c>
      <c r="G19" s="131" t="s">
        <v>116</v>
      </c>
      <c r="H19" s="111"/>
      <c r="I19" s="111"/>
      <c r="J19" s="111"/>
      <c r="K19" s="302">
        <f>H19+J19</f>
        <v>0</v>
      </c>
      <c r="L19" s="435"/>
    </row>
    <row r="20" spans="1:12" ht="12.95" customHeight="1" x14ac:dyDescent="0.2">
      <c r="A20" s="132" t="s">
        <v>21</v>
      </c>
      <c r="B20" s="131" t="s">
        <v>125</v>
      </c>
      <c r="C20" s="47">
        <v>132383</v>
      </c>
      <c r="D20" s="47">
        <v>133120</v>
      </c>
      <c r="E20" s="47">
        <v>28895</v>
      </c>
      <c r="F20" s="299">
        <f>D20+E20</f>
        <v>162015</v>
      </c>
      <c r="G20" s="131" t="s">
        <v>277</v>
      </c>
      <c r="H20" s="47"/>
      <c r="I20" s="47"/>
      <c r="J20" s="47"/>
      <c r="K20" s="303">
        <f t="shared" ref="K20:K27" si="7">H20+J20</f>
        <v>0</v>
      </c>
      <c r="L20" s="435"/>
    </row>
    <row r="21" spans="1:12" ht="12.95" customHeight="1" x14ac:dyDescent="0.2">
      <c r="A21" s="132" t="s">
        <v>22</v>
      </c>
      <c r="B21" s="131" t="s">
        <v>126</v>
      </c>
      <c r="C21" s="47"/>
      <c r="D21" s="47"/>
      <c r="E21" s="47"/>
      <c r="F21" s="299">
        <f>C21+E21</f>
        <v>0</v>
      </c>
      <c r="G21" s="131" t="s">
        <v>90</v>
      </c>
      <c r="H21" s="47"/>
      <c r="I21" s="47"/>
      <c r="J21" s="47"/>
      <c r="K21" s="303">
        <f t="shared" si="7"/>
        <v>0</v>
      </c>
      <c r="L21" s="435"/>
    </row>
    <row r="22" spans="1:12" ht="12.95" customHeight="1" x14ac:dyDescent="0.2">
      <c r="A22" s="132" t="s">
        <v>23</v>
      </c>
      <c r="B22" s="131" t="s">
        <v>130</v>
      </c>
      <c r="C22" s="47"/>
      <c r="D22" s="47"/>
      <c r="E22" s="47"/>
      <c r="F22" s="299">
        <f>C22+E22</f>
        <v>0</v>
      </c>
      <c r="G22" s="131" t="s">
        <v>91</v>
      </c>
      <c r="H22" s="47"/>
      <c r="I22" s="47"/>
      <c r="J22" s="47"/>
      <c r="K22" s="303">
        <f t="shared" si="7"/>
        <v>0</v>
      </c>
      <c r="L22" s="435"/>
    </row>
    <row r="23" spans="1:12" ht="12.95" customHeight="1" x14ac:dyDescent="0.2">
      <c r="A23" s="132" t="s">
        <v>24</v>
      </c>
      <c r="B23" s="131" t="s">
        <v>131</v>
      </c>
      <c r="C23" s="47"/>
      <c r="D23" s="47"/>
      <c r="E23" s="47"/>
      <c r="F23" s="299">
        <f>C23+E23</f>
        <v>0</v>
      </c>
      <c r="G23" s="130" t="s">
        <v>133</v>
      </c>
      <c r="H23" s="47"/>
      <c r="I23" s="47"/>
      <c r="J23" s="47"/>
      <c r="K23" s="303">
        <f t="shared" si="7"/>
        <v>0</v>
      </c>
      <c r="L23" s="435"/>
    </row>
    <row r="24" spans="1:12" ht="12.95" customHeight="1" x14ac:dyDescent="0.2">
      <c r="A24" s="132" t="s">
        <v>25</v>
      </c>
      <c r="B24" s="131" t="s">
        <v>276</v>
      </c>
      <c r="C24" s="133">
        <f>+C25+C26</f>
        <v>0</v>
      </c>
      <c r="D24" s="133"/>
      <c r="E24" s="133">
        <f>+E25+E26</f>
        <v>0</v>
      </c>
      <c r="F24" s="133">
        <f>+F25+F26</f>
        <v>0</v>
      </c>
      <c r="G24" s="131" t="s">
        <v>117</v>
      </c>
      <c r="H24" s="47"/>
      <c r="I24" s="47"/>
      <c r="J24" s="47"/>
      <c r="K24" s="303">
        <f t="shared" si="7"/>
        <v>0</v>
      </c>
      <c r="L24" s="435"/>
    </row>
    <row r="25" spans="1:12" ht="12.95" customHeight="1" x14ac:dyDescent="0.2">
      <c r="A25" s="129" t="s">
        <v>26</v>
      </c>
      <c r="B25" s="130" t="s">
        <v>273</v>
      </c>
      <c r="C25" s="111"/>
      <c r="D25" s="111"/>
      <c r="E25" s="111"/>
      <c r="F25" s="300">
        <f>C25+E25</f>
        <v>0</v>
      </c>
      <c r="G25" s="124" t="s">
        <v>354</v>
      </c>
      <c r="H25" s="111"/>
      <c r="I25" s="111"/>
      <c r="J25" s="111"/>
      <c r="K25" s="302">
        <f t="shared" si="7"/>
        <v>0</v>
      </c>
      <c r="L25" s="435"/>
    </row>
    <row r="26" spans="1:12" ht="12.95" customHeight="1" x14ac:dyDescent="0.2">
      <c r="A26" s="132" t="s">
        <v>27</v>
      </c>
      <c r="B26" s="131" t="s">
        <v>274</v>
      </c>
      <c r="C26" s="47"/>
      <c r="D26" s="47"/>
      <c r="E26" s="47"/>
      <c r="F26" s="299">
        <f>C26+E26</f>
        <v>0</v>
      </c>
      <c r="G26" s="126" t="s">
        <v>360</v>
      </c>
      <c r="H26" s="47"/>
      <c r="I26" s="47"/>
      <c r="J26" s="47"/>
      <c r="K26" s="303">
        <f t="shared" si="7"/>
        <v>0</v>
      </c>
      <c r="L26" s="435"/>
    </row>
    <row r="27" spans="1:12" ht="12.95" customHeight="1" x14ac:dyDescent="0.2">
      <c r="A27" s="125" t="s">
        <v>28</v>
      </c>
      <c r="B27" s="131" t="s">
        <v>467</v>
      </c>
      <c r="C27" s="47"/>
      <c r="D27" s="47"/>
      <c r="E27" s="47"/>
      <c r="F27" s="299">
        <f>C27+E27</f>
        <v>0</v>
      </c>
      <c r="G27" s="126" t="s">
        <v>361</v>
      </c>
      <c r="H27" s="47"/>
      <c r="I27" s="47"/>
      <c r="J27" s="47"/>
      <c r="K27" s="303">
        <f t="shared" si="7"/>
        <v>0</v>
      </c>
      <c r="L27" s="435"/>
    </row>
    <row r="28" spans="1:12" ht="12.95" customHeight="1" thickBot="1" x14ac:dyDescent="0.25">
      <c r="A28" s="158" t="s">
        <v>29</v>
      </c>
      <c r="B28" s="130" t="s">
        <v>231</v>
      </c>
      <c r="C28" s="111"/>
      <c r="D28" s="111"/>
      <c r="E28" s="111"/>
      <c r="F28" s="300">
        <f>C28+E28</f>
        <v>0</v>
      </c>
      <c r="G28" s="190" t="s">
        <v>218</v>
      </c>
      <c r="H28" s="111">
        <v>12810</v>
      </c>
      <c r="I28" s="111">
        <v>12810</v>
      </c>
      <c r="J28" s="111"/>
      <c r="K28" s="302">
        <v>12810</v>
      </c>
      <c r="L28" s="435"/>
    </row>
    <row r="29" spans="1:12" ht="24" customHeight="1" thickBot="1" x14ac:dyDescent="0.25">
      <c r="A29" s="128" t="s">
        <v>30</v>
      </c>
      <c r="B29" s="58" t="s">
        <v>373</v>
      </c>
      <c r="C29" s="110">
        <f>+C19+C24+C27+C28</f>
        <v>132383</v>
      </c>
      <c r="D29" s="110">
        <f t="shared" ref="D29:F29" si="8">+D19+D24+D27+D28</f>
        <v>133120</v>
      </c>
      <c r="E29" s="110">
        <f t="shared" si="8"/>
        <v>28895</v>
      </c>
      <c r="F29" s="110">
        <f t="shared" si="8"/>
        <v>162015</v>
      </c>
      <c r="G29" s="58" t="s">
        <v>375</v>
      </c>
      <c r="H29" s="110">
        <f>SUM(H19:H28)</f>
        <v>12810</v>
      </c>
      <c r="I29" s="110">
        <f t="shared" ref="I29:K29" si="9">SUM(I19:I28)</f>
        <v>12810</v>
      </c>
      <c r="J29" s="110">
        <f t="shared" si="9"/>
        <v>0</v>
      </c>
      <c r="K29" s="110">
        <f t="shared" si="9"/>
        <v>12810</v>
      </c>
      <c r="L29" s="435"/>
    </row>
    <row r="30" spans="1:12" ht="13.5" thickBot="1" x14ac:dyDescent="0.25">
      <c r="A30" s="128" t="s">
        <v>31</v>
      </c>
      <c r="B30" s="134" t="s">
        <v>374</v>
      </c>
      <c r="C30" s="320">
        <f>+C18+C29</f>
        <v>919121</v>
      </c>
      <c r="D30" s="320">
        <f t="shared" ref="D30:F30" si="10">+D18+D29</f>
        <v>942759</v>
      </c>
      <c r="E30" s="320">
        <f t="shared" si="10"/>
        <v>6319</v>
      </c>
      <c r="F30" s="320">
        <f t="shared" si="10"/>
        <v>949078</v>
      </c>
      <c r="G30" s="134" t="s">
        <v>376</v>
      </c>
      <c r="H30" s="320">
        <f>+H18+H29</f>
        <v>805323</v>
      </c>
      <c r="I30" s="320">
        <f t="shared" ref="I30:K30" si="11">+I18+I29</f>
        <v>839886</v>
      </c>
      <c r="J30" s="320">
        <f t="shared" si="11"/>
        <v>18661</v>
      </c>
      <c r="K30" s="320">
        <f t="shared" si="11"/>
        <v>858547</v>
      </c>
      <c r="L30" s="435"/>
    </row>
    <row r="31" spans="1:12" ht="13.5" thickBot="1" x14ac:dyDescent="0.25">
      <c r="A31" s="128" t="s">
        <v>32</v>
      </c>
      <c r="B31" s="134" t="s">
        <v>94</v>
      </c>
      <c r="C31" s="320">
        <f>IF(C18-H18&lt;0,H18-C18,"-")</f>
        <v>5775</v>
      </c>
      <c r="D31" s="320" t="str">
        <f>IF(D18-J18&lt;0,J18-D18,"-")</f>
        <v>-</v>
      </c>
      <c r="E31" s="320">
        <f>IF(E18-K18&lt;0,K18-E18,"-")</f>
        <v>868313</v>
      </c>
      <c r="F31" s="320" t="str">
        <f>IF(F18-L18&lt;0,L18-F18,"-")</f>
        <v>-</v>
      </c>
      <c r="G31" s="134" t="s">
        <v>95</v>
      </c>
      <c r="H31" s="320" t="str">
        <f>IF(C18-H18&gt;0,C18-H18,"-")</f>
        <v>-</v>
      </c>
      <c r="I31" s="320" t="str">
        <f t="shared" ref="I31:K31" si="12">IF(D18-I18&gt;0,D18-I18,"-")</f>
        <v>-</v>
      </c>
      <c r="J31" s="320" t="str">
        <f t="shared" si="12"/>
        <v>-</v>
      </c>
      <c r="K31" s="320" t="str">
        <f t="shared" si="12"/>
        <v>-</v>
      </c>
      <c r="L31" s="435"/>
    </row>
    <row r="32" spans="1:12" ht="13.5" thickBot="1" x14ac:dyDescent="0.25">
      <c r="A32" s="128" t="s">
        <v>33</v>
      </c>
      <c r="B32" s="134" t="s">
        <v>475</v>
      </c>
      <c r="C32" s="320" t="str">
        <f>IF(C30-H30&lt;0,H30-C30,"-")</f>
        <v>-</v>
      </c>
      <c r="D32" s="320" t="str">
        <f>IF(D30-J30&lt;0,J30-D30,"-")</f>
        <v>-</v>
      </c>
      <c r="E32" s="320">
        <f>IF(E30-K30&lt;0,K30-E30,"-")</f>
        <v>852228</v>
      </c>
      <c r="F32" s="320" t="str">
        <f>IF(F30-L30&lt;0,L30-F30,"-")</f>
        <v>-</v>
      </c>
      <c r="G32" s="134" t="s">
        <v>476</v>
      </c>
      <c r="H32" s="320">
        <f>IF(C30-H30&gt;0,C30-H30,"-")</f>
        <v>113798</v>
      </c>
      <c r="I32" s="320">
        <f t="shared" ref="I32:K32" si="13">IF(D30-I30&gt;0,D30-I30,"-")</f>
        <v>102873</v>
      </c>
      <c r="J32" s="320" t="str">
        <f t="shared" si="13"/>
        <v>-</v>
      </c>
      <c r="K32" s="320">
        <f t="shared" si="13"/>
        <v>90531</v>
      </c>
      <c r="L32" s="435"/>
    </row>
    <row r="33" spans="2:7" ht="18.75" x14ac:dyDescent="0.2">
      <c r="B33" s="436"/>
      <c r="C33" s="436"/>
      <c r="D33" s="436"/>
      <c r="E33" s="436"/>
      <c r="F33" s="436"/>
      <c r="G33" s="436"/>
    </row>
  </sheetData>
  <mergeCells count="3">
    <mergeCell ref="A3:A4"/>
    <mergeCell ref="L1:L32"/>
    <mergeCell ref="B33:G33"/>
  </mergeCells>
  <phoneticPr fontId="0" type="noConversion"/>
  <printOptions horizontalCentered="1"/>
  <pageMargins left="0.33" right="0.48" top="0.9055118110236221" bottom="0.5" header="0.6692913385826772" footer="0.28000000000000003"/>
  <pageSetup paperSize="9" scale="72" orientation="landscape" verticalDpi="300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33"/>
  <sheetViews>
    <sheetView tabSelected="1" zoomScaleNormal="100" zoomScaleSheetLayoutView="115" workbookViewId="0">
      <selection activeCell="Q4" sqref="Q4"/>
    </sheetView>
  </sheetViews>
  <sheetFormatPr defaultRowHeight="12.75" x14ac:dyDescent="0.2"/>
  <cols>
    <col min="1" max="1" width="6.83203125" style="36" customWidth="1"/>
    <col min="2" max="2" width="49.83203125" style="68" customWidth="1"/>
    <col min="3" max="6" width="15.5" style="36" customWidth="1"/>
    <col min="7" max="7" width="49.83203125" style="36" customWidth="1"/>
    <col min="8" max="10" width="15.5" style="36" customWidth="1"/>
    <col min="11" max="11" width="17.83203125" style="36" customWidth="1"/>
    <col min="12" max="12" width="4.83203125" style="36" customWidth="1"/>
    <col min="13" max="16384" width="9.33203125" style="36"/>
  </cols>
  <sheetData>
    <row r="1" spans="1:12" ht="31.5" x14ac:dyDescent="0.2">
      <c r="B1" s="112" t="s">
        <v>93</v>
      </c>
      <c r="C1" s="113"/>
      <c r="D1" s="113"/>
      <c r="E1" s="113"/>
      <c r="F1" s="113"/>
      <c r="G1" s="113"/>
      <c r="H1" s="113"/>
      <c r="I1" s="113"/>
      <c r="J1" s="113"/>
      <c r="K1" s="113"/>
      <c r="L1" s="435" t="s">
        <v>415</v>
      </c>
    </row>
    <row r="2" spans="1:12" ht="14.25" thickBot="1" x14ac:dyDescent="0.25">
      <c r="H2" s="114"/>
      <c r="I2" s="114"/>
      <c r="J2" s="114"/>
      <c r="K2" s="114" t="str">
        <f>'2.1.sz.mell  '!K2</f>
        <v>ezer forintban!</v>
      </c>
      <c r="L2" s="435"/>
    </row>
    <row r="3" spans="1:12" ht="13.5" customHeight="1" thickBot="1" x14ac:dyDescent="0.25">
      <c r="A3" s="433" t="s">
        <v>51</v>
      </c>
      <c r="B3" s="115" t="s">
        <v>39</v>
      </c>
      <c r="C3" s="116"/>
      <c r="D3" s="252"/>
      <c r="E3" s="252"/>
      <c r="F3" s="252"/>
      <c r="G3" s="115" t="s">
        <v>40</v>
      </c>
      <c r="H3" s="117"/>
      <c r="I3" s="259"/>
      <c r="J3" s="259"/>
      <c r="K3" s="260"/>
      <c r="L3" s="435"/>
    </row>
    <row r="4" spans="1:12" s="118" customFormat="1" ht="36.75" thickBot="1" x14ac:dyDescent="0.25">
      <c r="A4" s="434"/>
      <c r="B4" s="69" t="s">
        <v>44</v>
      </c>
      <c r="C4" s="70" t="str">
        <f>+CONCATENATE('1.1.sz.mell.'!C3," eredeti előirányzat")</f>
        <v>2017. évi eredeti előirányzat</v>
      </c>
      <c r="D4" s="253" t="s">
        <v>524</v>
      </c>
      <c r="E4" s="253" t="str">
        <f>+CONCATENATE('1.1.sz.mell.'!C3," 4. sz. módosítás (±)")</f>
        <v>2017. évi 4. sz. módosítás (±)</v>
      </c>
      <c r="F4" s="253" t="str">
        <f>+CONCATENATE(LEFT('1.1.sz.mell.'!C3,4),". …….. Módosítás után" )</f>
        <v>2017. …….. Módosítás után</v>
      </c>
      <c r="G4" s="69" t="s">
        <v>44</v>
      </c>
      <c r="H4" s="70" t="str">
        <f>+C4</f>
        <v>2017. évi eredeti előirányzat</v>
      </c>
      <c r="I4" s="253" t="s">
        <v>524</v>
      </c>
      <c r="J4" s="253" t="str">
        <f>+CONCATENATE('1.1.sz.mell.'!G3," 4. sz. módosítás (±)")</f>
        <v xml:space="preserve"> 4. sz. módosítás (±)</v>
      </c>
      <c r="K4" s="253" t="str">
        <f>+CONCATENATE(LEFT('1.1.sz.mell.'!H3,4),". …….. Módosítás után" )</f>
        <v>. …….. Módosítás után</v>
      </c>
      <c r="L4" s="435"/>
    </row>
    <row r="5" spans="1:12" s="118" customFormat="1" ht="13.5" thickBot="1" x14ac:dyDescent="0.25">
      <c r="A5" s="119" t="s">
        <v>377</v>
      </c>
      <c r="B5" s="120" t="s">
        <v>378</v>
      </c>
      <c r="C5" s="121" t="s">
        <v>379</v>
      </c>
      <c r="D5" s="254" t="s">
        <v>381</v>
      </c>
      <c r="E5" s="254" t="s">
        <v>380</v>
      </c>
      <c r="F5" s="254" t="s">
        <v>517</v>
      </c>
      <c r="G5" s="120" t="s">
        <v>414</v>
      </c>
      <c r="H5" s="121" t="s">
        <v>383</v>
      </c>
      <c r="I5" s="254" t="s">
        <v>384</v>
      </c>
      <c r="J5" s="254" t="s">
        <v>527</v>
      </c>
      <c r="K5" s="254" t="s">
        <v>528</v>
      </c>
      <c r="L5" s="435"/>
    </row>
    <row r="6" spans="1:12" ht="12.95" customHeight="1" x14ac:dyDescent="0.2">
      <c r="A6" s="123" t="s">
        <v>7</v>
      </c>
      <c r="B6" s="124" t="s">
        <v>279</v>
      </c>
      <c r="C6" s="106">
        <v>18000</v>
      </c>
      <c r="D6" s="106">
        <v>23500</v>
      </c>
      <c r="E6" s="106">
        <v>1018100</v>
      </c>
      <c r="F6" s="297">
        <f>D6+E6</f>
        <v>1041600</v>
      </c>
      <c r="G6" s="124" t="s">
        <v>127</v>
      </c>
      <c r="H6" s="263">
        <v>56627</v>
      </c>
      <c r="I6" s="341">
        <v>47341</v>
      </c>
      <c r="J6" s="341">
        <v>998352</v>
      </c>
      <c r="K6" s="304">
        <f>I6+J6</f>
        <v>1045693</v>
      </c>
      <c r="L6" s="435"/>
    </row>
    <row r="7" spans="1:12" x14ac:dyDescent="0.2">
      <c r="A7" s="125" t="s">
        <v>8</v>
      </c>
      <c r="B7" s="126" t="s">
        <v>280</v>
      </c>
      <c r="C7" s="107"/>
      <c r="D7" s="107"/>
      <c r="E7" s="107">
        <v>1018100</v>
      </c>
      <c r="F7" s="297">
        <f>D7+E7</f>
        <v>1018100</v>
      </c>
      <c r="G7" s="126" t="s">
        <v>285</v>
      </c>
      <c r="H7" s="107"/>
      <c r="I7" s="255"/>
      <c r="J7" s="255"/>
      <c r="K7" s="305"/>
      <c r="L7" s="435"/>
    </row>
    <row r="8" spans="1:12" ht="12.95" customHeight="1" x14ac:dyDescent="0.2">
      <c r="A8" s="125" t="s">
        <v>9</v>
      </c>
      <c r="B8" s="126" t="s">
        <v>3</v>
      </c>
      <c r="C8" s="107"/>
      <c r="D8" s="107">
        <v>100</v>
      </c>
      <c r="E8" s="107">
        <v>3683</v>
      </c>
      <c r="F8" s="297">
        <f t="shared" ref="F8:F13" si="0">D8+E8</f>
        <v>3783</v>
      </c>
      <c r="G8" s="126" t="s">
        <v>112</v>
      </c>
      <c r="H8" s="107">
        <v>36477</v>
      </c>
      <c r="I8" s="255">
        <v>43859</v>
      </c>
      <c r="J8" s="255">
        <v>5456</v>
      </c>
      <c r="K8" s="305">
        <f>I8+J8</f>
        <v>49315</v>
      </c>
      <c r="L8" s="435"/>
    </row>
    <row r="9" spans="1:12" ht="12.95" customHeight="1" x14ac:dyDescent="0.2">
      <c r="A9" s="125" t="s">
        <v>10</v>
      </c>
      <c r="B9" s="126" t="s">
        <v>281</v>
      </c>
      <c r="C9" s="107">
        <v>10896</v>
      </c>
      <c r="D9" s="107">
        <v>5396</v>
      </c>
      <c r="E9" s="107"/>
      <c r="F9" s="297">
        <f t="shared" si="0"/>
        <v>5396</v>
      </c>
      <c r="G9" s="126" t="s">
        <v>286</v>
      </c>
      <c r="H9" s="107"/>
      <c r="I9" s="255"/>
      <c r="J9" s="255"/>
      <c r="K9" s="305">
        <f t="shared" ref="K9:K12" si="1">I9+J9</f>
        <v>0</v>
      </c>
      <c r="L9" s="435"/>
    </row>
    <row r="10" spans="1:12" ht="12.75" customHeight="1" x14ac:dyDescent="0.2">
      <c r="A10" s="125" t="s">
        <v>11</v>
      </c>
      <c r="B10" s="126" t="s">
        <v>282</v>
      </c>
      <c r="C10" s="107"/>
      <c r="D10" s="107"/>
      <c r="E10" s="107"/>
      <c r="F10" s="297">
        <f t="shared" si="0"/>
        <v>0</v>
      </c>
      <c r="G10" s="126" t="s">
        <v>129</v>
      </c>
      <c r="H10" s="107">
        <v>6824</v>
      </c>
      <c r="I10" s="255">
        <v>6924</v>
      </c>
      <c r="J10" s="255"/>
      <c r="K10" s="305">
        <f t="shared" si="1"/>
        <v>6924</v>
      </c>
      <c r="L10" s="435"/>
    </row>
    <row r="11" spans="1:12" ht="12.95" customHeight="1" x14ac:dyDescent="0.2">
      <c r="A11" s="125" t="s">
        <v>12</v>
      </c>
      <c r="B11" s="126" t="s">
        <v>283</v>
      </c>
      <c r="C11" s="108"/>
      <c r="D11" s="108"/>
      <c r="E11" s="108"/>
      <c r="F11" s="297">
        <f t="shared" si="0"/>
        <v>0</v>
      </c>
      <c r="G11" s="191" t="s">
        <v>37</v>
      </c>
      <c r="H11" s="107">
        <v>37212</v>
      </c>
      <c r="I11" s="255">
        <v>30355</v>
      </c>
      <c r="J11" s="409">
        <v>5633</v>
      </c>
      <c r="K11" s="305">
        <f t="shared" si="1"/>
        <v>35988</v>
      </c>
      <c r="L11" s="435"/>
    </row>
    <row r="12" spans="1:12" ht="12.95" customHeight="1" x14ac:dyDescent="0.2">
      <c r="A12" s="125" t="s">
        <v>13</v>
      </c>
      <c r="B12" s="30"/>
      <c r="C12" s="107"/>
      <c r="D12" s="107"/>
      <c r="E12" s="107"/>
      <c r="F12" s="297">
        <f t="shared" si="0"/>
        <v>0</v>
      </c>
      <c r="G12" s="191"/>
      <c r="H12" s="107"/>
      <c r="I12" s="255"/>
      <c r="J12" s="255"/>
      <c r="K12" s="305">
        <f t="shared" si="1"/>
        <v>0</v>
      </c>
      <c r="L12" s="435"/>
    </row>
    <row r="13" spans="1:12" ht="12.95" customHeight="1" x14ac:dyDescent="0.2">
      <c r="A13" s="125" t="s">
        <v>14</v>
      </c>
      <c r="B13" s="30"/>
      <c r="C13" s="107"/>
      <c r="D13" s="107"/>
      <c r="E13" s="107"/>
      <c r="F13" s="297">
        <f t="shared" si="0"/>
        <v>0</v>
      </c>
      <c r="G13" s="192"/>
      <c r="H13" s="107"/>
      <c r="I13" s="255"/>
      <c r="J13" s="255"/>
      <c r="K13" s="305">
        <f t="shared" ref="K13:K18" si="2">H13+J13</f>
        <v>0</v>
      </c>
      <c r="L13" s="435"/>
    </row>
    <row r="14" spans="1:12" ht="12.95" customHeight="1" x14ac:dyDescent="0.2">
      <c r="A14" s="125" t="s">
        <v>15</v>
      </c>
      <c r="B14" s="189"/>
      <c r="C14" s="108"/>
      <c r="D14" s="108"/>
      <c r="E14" s="108"/>
      <c r="F14" s="297">
        <f t="shared" ref="F14:F16" si="3">C14+E14</f>
        <v>0</v>
      </c>
      <c r="G14" s="191"/>
      <c r="H14" s="107"/>
      <c r="I14" s="255"/>
      <c r="J14" s="255"/>
      <c r="K14" s="305">
        <f t="shared" si="2"/>
        <v>0</v>
      </c>
      <c r="L14" s="435"/>
    </row>
    <row r="15" spans="1:12" x14ac:dyDescent="0.2">
      <c r="A15" s="125" t="s">
        <v>16</v>
      </c>
      <c r="B15" s="30"/>
      <c r="C15" s="108"/>
      <c r="D15" s="108"/>
      <c r="E15" s="108"/>
      <c r="F15" s="297">
        <f t="shared" si="3"/>
        <v>0</v>
      </c>
      <c r="G15" s="191"/>
      <c r="H15" s="107"/>
      <c r="I15" s="107"/>
      <c r="J15" s="107"/>
      <c r="K15" s="305">
        <f t="shared" si="2"/>
        <v>0</v>
      </c>
      <c r="L15" s="435"/>
    </row>
    <row r="16" spans="1:12" ht="12.95" customHeight="1" thickBot="1" x14ac:dyDescent="0.25">
      <c r="A16" s="158" t="s">
        <v>17</v>
      </c>
      <c r="B16" s="190"/>
      <c r="C16" s="160"/>
      <c r="D16" s="160"/>
      <c r="E16" s="160"/>
      <c r="F16" s="297">
        <f t="shared" si="3"/>
        <v>0</v>
      </c>
      <c r="G16" s="159"/>
      <c r="H16" s="261"/>
      <c r="I16" s="261"/>
      <c r="J16" s="261"/>
      <c r="K16" s="306">
        <f t="shared" si="2"/>
        <v>0</v>
      </c>
      <c r="L16" s="435"/>
    </row>
    <row r="17" spans="1:12" ht="15.95" customHeight="1" thickBot="1" x14ac:dyDescent="0.25">
      <c r="A17" s="128" t="s">
        <v>18</v>
      </c>
      <c r="B17" s="58" t="s">
        <v>293</v>
      </c>
      <c r="C17" s="110">
        <f>+C6+C8+C9+C11+C12+C13+C14+C15+C16</f>
        <v>28896</v>
      </c>
      <c r="D17" s="110">
        <f t="shared" ref="D17:F17" si="4">+D6+D8+D9+D11+D12+D13+D14+D15+D16</f>
        <v>28996</v>
      </c>
      <c r="E17" s="110">
        <f t="shared" si="4"/>
        <v>1021783</v>
      </c>
      <c r="F17" s="110">
        <f t="shared" si="4"/>
        <v>1050779</v>
      </c>
      <c r="G17" s="58" t="s">
        <v>294</v>
      </c>
      <c r="H17" s="110">
        <f>+H6+H8+H10+H11+H12+H13+H14+H15+H16</f>
        <v>137140</v>
      </c>
      <c r="I17" s="110">
        <f t="shared" ref="I17:K17" si="5">+I6+I8+I10+I11+I12+I13+I14+I15+I16</f>
        <v>128479</v>
      </c>
      <c r="J17" s="110">
        <f t="shared" si="5"/>
        <v>1009441</v>
      </c>
      <c r="K17" s="110">
        <f t="shared" si="5"/>
        <v>1137920</v>
      </c>
      <c r="L17" s="435"/>
    </row>
    <row r="18" spans="1:12" ht="12.95" customHeight="1" x14ac:dyDescent="0.2">
      <c r="A18" s="123" t="s">
        <v>19</v>
      </c>
      <c r="B18" s="136" t="s">
        <v>145</v>
      </c>
      <c r="C18" s="143">
        <f>+C19+C20+C21+C22+C23</f>
        <v>0</v>
      </c>
      <c r="D18" s="143"/>
      <c r="E18" s="143">
        <f>+E19+E20+E21+E22+E23</f>
        <v>0</v>
      </c>
      <c r="F18" s="143">
        <f>+F19+F20+F21+F22+F23</f>
        <v>0</v>
      </c>
      <c r="G18" s="131" t="s">
        <v>116</v>
      </c>
      <c r="H18" s="342"/>
      <c r="I18" s="59"/>
      <c r="J18" s="59"/>
      <c r="K18" s="307">
        <f t="shared" si="2"/>
        <v>0</v>
      </c>
      <c r="L18" s="435"/>
    </row>
    <row r="19" spans="1:12" ht="12.95" customHeight="1" x14ac:dyDescent="0.2">
      <c r="A19" s="125" t="s">
        <v>20</v>
      </c>
      <c r="B19" s="137" t="s">
        <v>134</v>
      </c>
      <c r="C19" s="47"/>
      <c r="D19" s="47"/>
      <c r="E19" s="47"/>
      <c r="F19" s="299">
        <f t="shared" ref="F19:F29" si="6">C19+E19</f>
        <v>0</v>
      </c>
      <c r="G19" s="131" t="s">
        <v>119</v>
      </c>
      <c r="H19" s="47"/>
      <c r="I19" s="60"/>
      <c r="J19" s="60"/>
      <c r="K19" s="303">
        <f>I19+J19</f>
        <v>0</v>
      </c>
      <c r="L19" s="435"/>
    </row>
    <row r="20" spans="1:12" ht="12.95" customHeight="1" x14ac:dyDescent="0.2">
      <c r="A20" s="123" t="s">
        <v>21</v>
      </c>
      <c r="B20" s="137" t="s">
        <v>135</v>
      </c>
      <c r="C20" s="47"/>
      <c r="D20" s="47"/>
      <c r="E20" s="47"/>
      <c r="F20" s="299">
        <f t="shared" si="6"/>
        <v>0</v>
      </c>
      <c r="G20" s="131" t="s">
        <v>90</v>
      </c>
      <c r="H20" s="47">
        <v>1948</v>
      </c>
      <c r="I20" s="60">
        <v>1948</v>
      </c>
      <c r="J20" s="60"/>
      <c r="K20" s="303">
        <f t="shared" ref="K20:K28" si="7">I20+J20</f>
        <v>1948</v>
      </c>
      <c r="L20" s="435"/>
    </row>
    <row r="21" spans="1:12" ht="12.95" customHeight="1" x14ac:dyDescent="0.2">
      <c r="A21" s="125" t="s">
        <v>22</v>
      </c>
      <c r="B21" s="137" t="s">
        <v>136</v>
      </c>
      <c r="C21" s="47"/>
      <c r="D21" s="47"/>
      <c r="E21" s="47"/>
      <c r="F21" s="299">
        <f t="shared" si="6"/>
        <v>0</v>
      </c>
      <c r="G21" s="131" t="s">
        <v>91</v>
      </c>
      <c r="H21" s="47">
        <v>3606</v>
      </c>
      <c r="I21" s="60">
        <v>1442</v>
      </c>
      <c r="J21" s="60"/>
      <c r="K21" s="303">
        <f t="shared" si="7"/>
        <v>1442</v>
      </c>
      <c r="L21" s="435"/>
    </row>
    <row r="22" spans="1:12" ht="12.95" customHeight="1" x14ac:dyDescent="0.2">
      <c r="A22" s="123" t="s">
        <v>23</v>
      </c>
      <c r="B22" s="137" t="s">
        <v>137</v>
      </c>
      <c r="C22" s="47"/>
      <c r="D22" s="47"/>
      <c r="E22" s="47"/>
      <c r="F22" s="299">
        <f t="shared" si="6"/>
        <v>0</v>
      </c>
      <c r="G22" s="130" t="s">
        <v>133</v>
      </c>
      <c r="H22" s="47"/>
      <c r="I22" s="60"/>
      <c r="J22" s="60"/>
      <c r="K22" s="303">
        <f t="shared" si="7"/>
        <v>0</v>
      </c>
      <c r="L22" s="435"/>
    </row>
    <row r="23" spans="1:12" ht="12.95" customHeight="1" x14ac:dyDescent="0.2">
      <c r="A23" s="125" t="s">
        <v>24</v>
      </c>
      <c r="B23" s="138" t="s">
        <v>138</v>
      </c>
      <c r="C23" s="47"/>
      <c r="D23" s="47"/>
      <c r="E23" s="47"/>
      <c r="F23" s="299">
        <f t="shared" si="6"/>
        <v>0</v>
      </c>
      <c r="G23" s="131" t="s">
        <v>120</v>
      </c>
      <c r="H23" s="47"/>
      <c r="I23" s="60"/>
      <c r="J23" s="60"/>
      <c r="K23" s="303">
        <f t="shared" si="7"/>
        <v>0</v>
      </c>
      <c r="L23" s="435"/>
    </row>
    <row r="24" spans="1:12" ht="12.95" customHeight="1" x14ac:dyDescent="0.2">
      <c r="A24" s="123" t="s">
        <v>25</v>
      </c>
      <c r="B24" s="139" t="s">
        <v>139</v>
      </c>
      <c r="C24" s="133">
        <f>+C25+C26+C27+C28+C29</f>
        <v>0</v>
      </c>
      <c r="D24" s="133"/>
      <c r="E24" s="133">
        <f>+E25+E26+E27+E28+E29</f>
        <v>0</v>
      </c>
      <c r="F24" s="133">
        <f>+F25+F26+F27+F28+F29</f>
        <v>0</v>
      </c>
      <c r="G24" s="140" t="s">
        <v>118</v>
      </c>
      <c r="H24" s="47"/>
      <c r="I24" s="60"/>
      <c r="J24" s="60"/>
      <c r="K24" s="303">
        <f t="shared" si="7"/>
        <v>0</v>
      </c>
      <c r="L24" s="435"/>
    </row>
    <row r="25" spans="1:12" ht="12.95" customHeight="1" x14ac:dyDescent="0.2">
      <c r="A25" s="125" t="s">
        <v>26</v>
      </c>
      <c r="B25" s="138" t="s">
        <v>140</v>
      </c>
      <c r="C25" s="47"/>
      <c r="D25" s="47"/>
      <c r="E25" s="47"/>
      <c r="F25" s="299">
        <f t="shared" si="6"/>
        <v>0</v>
      </c>
      <c r="G25" s="140" t="s">
        <v>287</v>
      </c>
      <c r="H25" s="47"/>
      <c r="I25" s="60"/>
      <c r="J25" s="60"/>
      <c r="K25" s="303">
        <f t="shared" si="7"/>
        <v>0</v>
      </c>
      <c r="L25" s="435"/>
    </row>
    <row r="26" spans="1:12" ht="12.95" customHeight="1" x14ac:dyDescent="0.2">
      <c r="A26" s="123" t="s">
        <v>27</v>
      </c>
      <c r="B26" s="138" t="s">
        <v>141</v>
      </c>
      <c r="C26" s="47"/>
      <c r="D26" s="47"/>
      <c r="E26" s="47"/>
      <c r="F26" s="299">
        <f t="shared" si="6"/>
        <v>0</v>
      </c>
      <c r="G26" s="135"/>
      <c r="H26" s="47"/>
      <c r="I26" s="47"/>
      <c r="J26" s="47"/>
      <c r="K26" s="303">
        <f t="shared" si="7"/>
        <v>0</v>
      </c>
      <c r="L26" s="435"/>
    </row>
    <row r="27" spans="1:12" ht="12.95" customHeight="1" x14ac:dyDescent="0.2">
      <c r="A27" s="125" t="s">
        <v>28</v>
      </c>
      <c r="B27" s="137" t="s">
        <v>142</v>
      </c>
      <c r="C27" s="47"/>
      <c r="D27" s="47"/>
      <c r="E27" s="47"/>
      <c r="F27" s="299">
        <f t="shared" si="6"/>
        <v>0</v>
      </c>
      <c r="G27" s="56"/>
      <c r="H27" s="47"/>
      <c r="I27" s="47"/>
      <c r="J27" s="47"/>
      <c r="K27" s="303">
        <f t="shared" si="7"/>
        <v>0</v>
      </c>
      <c r="L27" s="435"/>
    </row>
    <row r="28" spans="1:12" ht="12.95" customHeight="1" x14ac:dyDescent="0.2">
      <c r="A28" s="123" t="s">
        <v>29</v>
      </c>
      <c r="B28" s="141" t="s">
        <v>143</v>
      </c>
      <c r="C28" s="47"/>
      <c r="D28" s="47"/>
      <c r="E28" s="47"/>
      <c r="F28" s="299">
        <f t="shared" si="6"/>
        <v>0</v>
      </c>
      <c r="G28" s="30"/>
      <c r="H28" s="47"/>
      <c r="I28" s="47"/>
      <c r="J28" s="47"/>
      <c r="K28" s="303">
        <f t="shared" si="7"/>
        <v>0</v>
      </c>
      <c r="L28" s="435"/>
    </row>
    <row r="29" spans="1:12" ht="12.95" customHeight="1" thickBot="1" x14ac:dyDescent="0.25">
      <c r="A29" s="125" t="s">
        <v>30</v>
      </c>
      <c r="B29" s="142" t="s">
        <v>144</v>
      </c>
      <c r="C29" s="47"/>
      <c r="D29" s="47"/>
      <c r="E29" s="47"/>
      <c r="F29" s="299">
        <f t="shared" si="6"/>
        <v>0</v>
      </c>
      <c r="G29" s="56"/>
      <c r="H29" s="47"/>
      <c r="I29" s="47"/>
      <c r="J29" s="47"/>
      <c r="K29" s="303"/>
      <c r="L29" s="435"/>
    </row>
    <row r="30" spans="1:12" ht="21.75" customHeight="1" thickBot="1" x14ac:dyDescent="0.25">
      <c r="A30" s="128" t="s">
        <v>31</v>
      </c>
      <c r="B30" s="58" t="s">
        <v>284</v>
      </c>
      <c r="C30" s="110">
        <f>+C18+C24</f>
        <v>0</v>
      </c>
      <c r="D30" s="110"/>
      <c r="E30" s="110">
        <f>+E18+E24</f>
        <v>0</v>
      </c>
      <c r="F30" s="110">
        <f>+F18+F24</f>
        <v>0</v>
      </c>
      <c r="G30" s="58" t="s">
        <v>288</v>
      </c>
      <c r="H30" s="110">
        <f>SUM(H18:H29)</f>
        <v>5554</v>
      </c>
      <c r="I30" s="110">
        <f t="shared" ref="I30:K30" si="8">SUM(I18:I29)</f>
        <v>3390</v>
      </c>
      <c r="J30" s="110">
        <f t="shared" si="8"/>
        <v>0</v>
      </c>
      <c r="K30" s="110">
        <f t="shared" si="8"/>
        <v>3390</v>
      </c>
      <c r="L30" s="435"/>
    </row>
    <row r="31" spans="1:12" ht="13.5" thickBot="1" x14ac:dyDescent="0.25">
      <c r="A31" s="128" t="s">
        <v>32</v>
      </c>
      <c r="B31" s="134" t="s">
        <v>289</v>
      </c>
      <c r="C31" s="320">
        <f>+C17+C30</f>
        <v>28896</v>
      </c>
      <c r="D31" s="320">
        <f t="shared" ref="D31:F31" si="9">+D17+D30</f>
        <v>28996</v>
      </c>
      <c r="E31" s="320">
        <f t="shared" si="9"/>
        <v>1021783</v>
      </c>
      <c r="F31" s="320">
        <f t="shared" si="9"/>
        <v>1050779</v>
      </c>
      <c r="G31" s="134" t="s">
        <v>290</v>
      </c>
      <c r="H31" s="320">
        <f>+H17+H30</f>
        <v>142694</v>
      </c>
      <c r="I31" s="320">
        <f t="shared" ref="I31:K31" si="10">+I17+I30</f>
        <v>131869</v>
      </c>
      <c r="J31" s="320">
        <f t="shared" si="10"/>
        <v>1009441</v>
      </c>
      <c r="K31" s="320">
        <f t="shared" si="10"/>
        <v>1141310</v>
      </c>
      <c r="L31" s="435"/>
    </row>
    <row r="32" spans="1:12" ht="13.5" thickBot="1" x14ac:dyDescent="0.25">
      <c r="A32" s="128" t="s">
        <v>33</v>
      </c>
      <c r="B32" s="134" t="s">
        <v>94</v>
      </c>
      <c r="C32" s="320">
        <f>IF(C17-H17&lt;0,H17-C17,"-")</f>
        <v>108244</v>
      </c>
      <c r="D32" s="320">
        <f t="shared" ref="D32:F32" si="11">IF(D17-I17&lt;0,I17-D17,"-")</f>
        <v>99483</v>
      </c>
      <c r="E32" s="320" t="str">
        <f t="shared" si="11"/>
        <v>-</v>
      </c>
      <c r="F32" s="320">
        <f t="shared" si="11"/>
        <v>87141</v>
      </c>
      <c r="G32" s="134" t="s">
        <v>95</v>
      </c>
      <c r="H32" s="320" t="str">
        <f>IF(C17-H17&gt;0,C17-H17,"-")</f>
        <v>-</v>
      </c>
      <c r="I32" s="320" t="str">
        <f t="shared" ref="I32:K32" si="12">IF(D17-I17&gt;0,D17-I17,"-")</f>
        <v>-</v>
      </c>
      <c r="J32" s="320">
        <f t="shared" si="12"/>
        <v>12342</v>
      </c>
      <c r="K32" s="320" t="str">
        <f t="shared" si="12"/>
        <v>-</v>
      </c>
      <c r="L32" s="435"/>
    </row>
    <row r="33" spans="1:12" ht="13.5" thickBot="1" x14ac:dyDescent="0.25">
      <c r="A33" s="128" t="s">
        <v>34</v>
      </c>
      <c r="B33" s="134" t="s">
        <v>475</v>
      </c>
      <c r="C33" s="320">
        <f>IF(C31-H31&lt;0,H31-C31,"-")</f>
        <v>113798</v>
      </c>
      <c r="D33" s="320">
        <f t="shared" ref="D33:F33" si="13">IF(D31-I31&lt;0,I31-D31,"-")</f>
        <v>102873</v>
      </c>
      <c r="E33" s="320" t="str">
        <f t="shared" si="13"/>
        <v>-</v>
      </c>
      <c r="F33" s="320">
        <f t="shared" si="13"/>
        <v>90531</v>
      </c>
      <c r="G33" s="134" t="s">
        <v>476</v>
      </c>
      <c r="H33" s="320" t="str">
        <f>IF(C31-H31&gt;0,C31-H31,"-")</f>
        <v>-</v>
      </c>
      <c r="I33" s="320" t="str">
        <f t="shared" ref="I33:K33" si="14">IF(D31-I31&gt;0,D31-I31,"-")</f>
        <v>-</v>
      </c>
      <c r="J33" s="320">
        <f t="shared" si="14"/>
        <v>12342</v>
      </c>
      <c r="K33" s="320" t="str">
        <f t="shared" si="14"/>
        <v>-</v>
      </c>
      <c r="L33" s="435"/>
    </row>
  </sheetData>
  <mergeCells count="2">
    <mergeCell ref="A3:A4"/>
    <mergeCell ref="L1:L33"/>
  </mergeCells>
  <phoneticPr fontId="0" type="noConversion"/>
  <printOptions horizontalCentered="1"/>
  <pageMargins left="0.78740157480314965" right="0.78740157480314965" top="0.47244094488188981" bottom="0.78740157480314965" header="0.47244094488188981" footer="0.78740157480314965"/>
  <pageSetup paperSize="9" scale="72" orientation="landscape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38"/>
  <sheetViews>
    <sheetView workbookViewId="0">
      <selection activeCell="J29" sqref="J29"/>
    </sheetView>
  </sheetViews>
  <sheetFormatPr defaultRowHeight="12.75" x14ac:dyDescent="0.2"/>
  <cols>
    <col min="1" max="1" width="46.33203125" customWidth="1"/>
    <col min="2" max="2" width="13.83203125" customWidth="1"/>
    <col min="3" max="3" width="66.1640625" customWidth="1"/>
    <col min="4" max="5" width="13.83203125" customWidth="1"/>
  </cols>
  <sheetData>
    <row r="1" spans="1:5" ht="18.75" x14ac:dyDescent="0.3">
      <c r="A1" s="264" t="s">
        <v>471</v>
      </c>
      <c r="B1" s="77"/>
      <c r="C1" s="77"/>
      <c r="D1" s="77"/>
      <c r="E1" s="265" t="s">
        <v>89</v>
      </c>
    </row>
    <row r="2" spans="1:5" x14ac:dyDescent="0.2">
      <c r="A2" s="77"/>
      <c r="B2" s="77"/>
      <c r="C2" s="77"/>
      <c r="D2" s="77"/>
      <c r="E2" s="77"/>
    </row>
    <row r="3" spans="1:5" x14ac:dyDescent="0.2">
      <c r="A3" s="266"/>
      <c r="B3" s="267"/>
      <c r="C3" s="266"/>
      <c r="D3" s="268"/>
      <c r="E3" s="267"/>
    </row>
    <row r="4" spans="1:5" ht="15.75" x14ac:dyDescent="0.25">
      <c r="A4" s="79" t="str">
        <f>+ÖSSZEFÜGGÉSEK!A6</f>
        <v>2017. évi eredeti előirányzat BEVÉTELEK</v>
      </c>
      <c r="B4" s="269"/>
      <c r="C4" s="270"/>
      <c r="D4" s="268"/>
      <c r="E4" s="267"/>
    </row>
    <row r="5" spans="1:5" x14ac:dyDescent="0.2">
      <c r="A5" s="266"/>
      <c r="B5" s="267"/>
      <c r="C5" s="266"/>
      <c r="D5" s="268"/>
      <c r="E5" s="267"/>
    </row>
    <row r="6" spans="1:5" x14ac:dyDescent="0.2">
      <c r="A6" s="266" t="s">
        <v>437</v>
      </c>
      <c r="B6" s="267">
        <f>+'1.1.sz.mell.'!C63</f>
        <v>815634</v>
      </c>
      <c r="C6" s="266" t="s">
        <v>416</v>
      </c>
      <c r="D6" s="268">
        <f>+'2.1.sz.mell  '!C18+'2.2.sz.mell  '!C17</f>
        <v>815634</v>
      </c>
      <c r="E6" s="267">
        <f>+B6-D6</f>
        <v>0</v>
      </c>
    </row>
    <row r="7" spans="1:5" x14ac:dyDescent="0.2">
      <c r="A7" s="266" t="s">
        <v>453</v>
      </c>
      <c r="B7" s="267">
        <f>+'1.1.sz.mell.'!C87</f>
        <v>132383</v>
      </c>
      <c r="C7" s="266" t="s">
        <v>422</v>
      </c>
      <c r="D7" s="268">
        <f>+'2.1.sz.mell  '!C29+'2.2.sz.mell  '!C30</f>
        <v>132383</v>
      </c>
      <c r="E7" s="267">
        <f>+B7-D7</f>
        <v>0</v>
      </c>
    </row>
    <row r="8" spans="1:5" x14ac:dyDescent="0.2">
      <c r="A8" s="266" t="s">
        <v>454</v>
      </c>
      <c r="B8" s="267">
        <f>+'1.1.sz.mell.'!C88</f>
        <v>948017</v>
      </c>
      <c r="C8" s="266" t="s">
        <v>423</v>
      </c>
      <c r="D8" s="268">
        <f>+'2.1.sz.mell  '!C30+'2.2.sz.mell  '!C31</f>
        <v>948017</v>
      </c>
      <c r="E8" s="267">
        <f>+B8-D8</f>
        <v>0</v>
      </c>
    </row>
    <row r="9" spans="1:5" x14ac:dyDescent="0.2">
      <c r="A9" s="266"/>
      <c r="B9" s="267"/>
      <c r="C9" s="266"/>
      <c r="D9" s="268"/>
      <c r="E9" s="267"/>
    </row>
    <row r="10" spans="1:5" ht="15.75" x14ac:dyDescent="0.25">
      <c r="A10" s="79" t="str">
        <f>+ÖSSZEFÜGGÉSEK!A13</f>
        <v>2017. évi előirányzat módosítások BEVÉTELEK</v>
      </c>
      <c r="B10" s="269"/>
      <c r="C10" s="270"/>
      <c r="D10" s="268"/>
      <c r="E10" s="267"/>
    </row>
    <row r="11" spans="1:5" x14ac:dyDescent="0.2">
      <c r="A11" s="266"/>
      <c r="B11" s="267"/>
      <c r="C11" s="266"/>
      <c r="D11" s="268"/>
      <c r="E11" s="267"/>
    </row>
    <row r="12" spans="1:5" x14ac:dyDescent="0.2">
      <c r="A12" s="266" t="s">
        <v>438</v>
      </c>
      <c r="B12" s="267">
        <f>+'1.1.sz.mell.'!F63</f>
        <v>1837842</v>
      </c>
      <c r="C12" s="266" t="s">
        <v>529</v>
      </c>
      <c r="D12" s="268">
        <f>+'2.1.sz.mell  '!F18+'2.2.sz.mell  '!F17</f>
        <v>1837842</v>
      </c>
      <c r="E12" s="267">
        <f>+B12-D12</f>
        <v>0</v>
      </c>
    </row>
    <row r="13" spans="1:5" x14ac:dyDescent="0.2">
      <c r="A13" s="266" t="s">
        <v>439</v>
      </c>
      <c r="B13" s="267">
        <f>+'1.1.sz.mell.'!E87</f>
        <v>28895</v>
      </c>
      <c r="C13" s="266" t="s">
        <v>424</v>
      </c>
      <c r="D13" s="268">
        <f>+'2.1.sz.mell  '!E29+'2.2.sz.mell  '!E30</f>
        <v>28895</v>
      </c>
      <c r="E13" s="267">
        <f>+B13-D13</f>
        <v>0</v>
      </c>
    </row>
    <row r="14" spans="1:5" x14ac:dyDescent="0.2">
      <c r="A14" s="266" t="s">
        <v>440</v>
      </c>
      <c r="B14" s="267">
        <f>+'1.1.sz.mell.'!E88</f>
        <v>1028102</v>
      </c>
      <c r="C14" s="266" t="s">
        <v>425</v>
      </c>
      <c r="D14" s="268">
        <f>+'2.1.sz.mell  '!E30+'2.2.sz.mell  '!E31</f>
        <v>1028102</v>
      </c>
      <c r="E14" s="267">
        <f>+B14-D14</f>
        <v>0</v>
      </c>
    </row>
    <row r="15" spans="1:5" x14ac:dyDescent="0.2">
      <c r="A15" s="266"/>
      <c r="B15" s="267"/>
      <c r="C15" s="266"/>
      <c r="D15" s="268"/>
      <c r="E15" s="267"/>
    </row>
    <row r="16" spans="1:5" ht="14.25" x14ac:dyDescent="0.2">
      <c r="A16" s="271" t="str">
        <f>+ÖSSZEFÜGGÉSEK!A19</f>
        <v>2017. módosítás utáni módosított előrirányzatok BEVÉTELEK</v>
      </c>
      <c r="B16" s="78"/>
      <c r="C16" s="270"/>
      <c r="D16" s="268"/>
      <c r="E16" s="267"/>
    </row>
    <row r="17" spans="1:5" x14ac:dyDescent="0.2">
      <c r="A17" s="266"/>
      <c r="B17" s="267"/>
      <c r="C17" s="266"/>
      <c r="D17" s="268"/>
      <c r="E17" s="267"/>
    </row>
    <row r="18" spans="1:5" x14ac:dyDescent="0.2">
      <c r="A18" s="266" t="s">
        <v>441</v>
      </c>
      <c r="B18" s="267">
        <f>+'1.1.sz.mell.'!F63</f>
        <v>1837842</v>
      </c>
      <c r="C18" s="266" t="s">
        <v>418</v>
      </c>
      <c r="D18" s="268">
        <f>+'2.1.sz.mell  '!F18+'2.2.sz.mell  '!F17</f>
        <v>1837842</v>
      </c>
      <c r="E18" s="267">
        <f>+B18-D18</f>
        <v>0</v>
      </c>
    </row>
    <row r="19" spans="1:5" x14ac:dyDescent="0.2">
      <c r="A19" s="266" t="s">
        <v>442</v>
      </c>
      <c r="B19" s="267">
        <f>+'1.1.sz.mell.'!F87</f>
        <v>162015</v>
      </c>
      <c r="C19" s="266" t="s">
        <v>426</v>
      </c>
      <c r="D19" s="268">
        <f>+'2.1.sz.mell  '!F29+'2.2.sz.mell  '!F30</f>
        <v>162015</v>
      </c>
      <c r="E19" s="267">
        <f>+B19-D19</f>
        <v>0</v>
      </c>
    </row>
    <row r="20" spans="1:5" x14ac:dyDescent="0.2">
      <c r="A20" s="266" t="s">
        <v>443</v>
      </c>
      <c r="B20" s="267">
        <f>+'1.1.sz.mell.'!F88</f>
        <v>1999857</v>
      </c>
      <c r="C20" s="266" t="s">
        <v>427</v>
      </c>
      <c r="D20" s="268">
        <f>+'2.1.sz.mell  '!F30+'2.2.sz.mell  '!F31</f>
        <v>1999857</v>
      </c>
      <c r="E20" s="267">
        <f>+B20-D20</f>
        <v>0</v>
      </c>
    </row>
    <row r="21" spans="1:5" x14ac:dyDescent="0.2">
      <c r="A21" s="266"/>
      <c r="B21" s="267"/>
      <c r="C21" s="266"/>
      <c r="D21" s="268"/>
      <c r="E21" s="267"/>
    </row>
    <row r="22" spans="1:5" ht="15.75" x14ac:dyDescent="0.25">
      <c r="A22" s="79" t="str">
        <f>+ÖSSZEFÜGGÉSEK!A25</f>
        <v>2017. évi eredeti előirányzat KIADÁSOK</v>
      </c>
      <c r="B22" s="269"/>
      <c r="C22" s="270"/>
      <c r="D22" s="268"/>
      <c r="E22" s="267"/>
    </row>
    <row r="23" spans="1:5" x14ac:dyDescent="0.2">
      <c r="A23" s="266"/>
      <c r="B23" s="267"/>
      <c r="C23" s="266"/>
      <c r="D23" s="268"/>
      <c r="E23" s="267"/>
    </row>
    <row r="24" spans="1:5" x14ac:dyDescent="0.2">
      <c r="A24" s="266" t="s">
        <v>455</v>
      </c>
      <c r="B24" s="267">
        <f>+'1.1.sz.mell.'!C130</f>
        <v>929653</v>
      </c>
      <c r="C24" s="266" t="s">
        <v>419</v>
      </c>
      <c r="D24" s="268">
        <f>+'2.1.sz.mell  '!H18+'2.2.sz.mell  '!H17</f>
        <v>929653</v>
      </c>
      <c r="E24" s="267">
        <f>+B24-D24</f>
        <v>0</v>
      </c>
    </row>
    <row r="25" spans="1:5" x14ac:dyDescent="0.2">
      <c r="A25" s="266" t="s">
        <v>445</v>
      </c>
      <c r="B25" s="267">
        <f>+'1.1.sz.mell.'!C155</f>
        <v>18364</v>
      </c>
      <c r="C25" s="266" t="s">
        <v>428</v>
      </c>
      <c r="D25" s="268">
        <f>+'2.1.sz.mell  '!H29+'2.2.sz.mell  '!H30</f>
        <v>18364</v>
      </c>
      <c r="E25" s="267">
        <f>+B25-D25</f>
        <v>0</v>
      </c>
    </row>
    <row r="26" spans="1:5" x14ac:dyDescent="0.2">
      <c r="A26" s="266" t="s">
        <v>446</v>
      </c>
      <c r="B26" s="267">
        <f>+'1.1.sz.mell.'!C156</f>
        <v>948017</v>
      </c>
      <c r="C26" s="266" t="s">
        <v>429</v>
      </c>
      <c r="D26" s="268">
        <f>+'2.1.sz.mell  '!H30+'2.2.sz.mell  '!H31</f>
        <v>948017</v>
      </c>
      <c r="E26" s="267">
        <f>+B26-D26</f>
        <v>0</v>
      </c>
    </row>
    <row r="27" spans="1:5" x14ac:dyDescent="0.2">
      <c r="A27" s="266"/>
      <c r="B27" s="267"/>
      <c r="C27" s="266"/>
      <c r="D27" s="268"/>
      <c r="E27" s="267"/>
    </row>
    <row r="28" spans="1:5" ht="15.75" x14ac:dyDescent="0.25">
      <c r="A28" s="79" t="str">
        <f>+ÖSSZEFÜGGÉSEK!A31</f>
        <v>2017. évi előirányzat módosítások KIADÁSOK</v>
      </c>
      <c r="B28" s="269"/>
      <c r="C28" s="270"/>
      <c r="D28" s="268"/>
      <c r="E28" s="267"/>
    </row>
    <row r="29" spans="1:5" x14ac:dyDescent="0.2">
      <c r="A29" s="266"/>
      <c r="B29" s="267"/>
      <c r="C29" s="266"/>
      <c r="D29" s="268"/>
      <c r="E29" s="267"/>
    </row>
    <row r="30" spans="1:5" x14ac:dyDescent="0.2">
      <c r="A30" s="266" t="s">
        <v>447</v>
      </c>
      <c r="B30" s="267">
        <f>+'1.1.sz.mell.'!E130</f>
        <v>1028102</v>
      </c>
      <c r="C30" s="266" t="s">
        <v>420</v>
      </c>
      <c r="D30" s="268">
        <f>+'2.1.sz.mell  '!J18+'2.2.sz.mell  '!J17</f>
        <v>1028102</v>
      </c>
      <c r="E30" s="267">
        <f>+B30-D30</f>
        <v>0</v>
      </c>
    </row>
    <row r="31" spans="1:5" x14ac:dyDescent="0.2">
      <c r="A31" s="266" t="s">
        <v>448</v>
      </c>
      <c r="B31" s="267">
        <f>+'1.1.sz.mell.'!E155</f>
        <v>0</v>
      </c>
      <c r="C31" s="266" t="s">
        <v>430</v>
      </c>
      <c r="D31" s="268">
        <f>+'2.1.sz.mell  '!J29+'2.2.sz.mell  '!J30</f>
        <v>0</v>
      </c>
      <c r="E31" s="267">
        <f>+B31-D31</f>
        <v>0</v>
      </c>
    </row>
    <row r="32" spans="1:5" x14ac:dyDescent="0.2">
      <c r="A32" s="266" t="s">
        <v>449</v>
      </c>
      <c r="B32" s="267">
        <f>+'1.1.sz.mell.'!E156</f>
        <v>1028102</v>
      </c>
      <c r="C32" s="266" t="s">
        <v>431</v>
      </c>
      <c r="D32" s="268">
        <f>+'2.1.sz.mell  '!J30+'2.2.sz.mell  '!J31</f>
        <v>1028102</v>
      </c>
      <c r="E32" s="267">
        <f>+B32-D32</f>
        <v>0</v>
      </c>
    </row>
    <row r="33" spans="1:5" x14ac:dyDescent="0.2">
      <c r="A33" s="266"/>
      <c r="B33" s="267"/>
      <c r="C33" s="266"/>
      <c r="D33" s="268"/>
      <c r="E33" s="267"/>
    </row>
    <row r="34" spans="1:5" ht="15.75" x14ac:dyDescent="0.25">
      <c r="A34" s="272" t="str">
        <f>+ÖSSZEFÜGGÉSEK!A37</f>
        <v>2017. módosítás utáni módosított előirányzatok KIADÁSOK</v>
      </c>
      <c r="B34" s="269"/>
      <c r="C34" s="270"/>
      <c r="D34" s="268"/>
      <c r="E34" s="267"/>
    </row>
    <row r="35" spans="1:5" x14ac:dyDescent="0.2">
      <c r="A35" s="266"/>
      <c r="B35" s="267"/>
      <c r="C35" s="266"/>
      <c r="D35" s="268"/>
      <c r="E35" s="267"/>
    </row>
    <row r="36" spans="1:5" x14ac:dyDescent="0.2">
      <c r="A36" s="266" t="s">
        <v>450</v>
      </c>
      <c r="B36" s="267">
        <f>+'1.1.sz.mell.'!F130</f>
        <v>1983657</v>
      </c>
      <c r="C36" s="266" t="s">
        <v>421</v>
      </c>
      <c r="D36" s="268">
        <f>+'2.1.sz.mell  '!K18+'2.2.sz.mell  '!K17</f>
        <v>1983657</v>
      </c>
      <c r="E36" s="267">
        <f>+B36-D36</f>
        <v>0</v>
      </c>
    </row>
    <row r="37" spans="1:5" x14ac:dyDescent="0.2">
      <c r="A37" s="266" t="s">
        <v>451</v>
      </c>
      <c r="B37" s="267">
        <f>+'1.1.sz.mell.'!F155</f>
        <v>16200</v>
      </c>
      <c r="C37" s="266" t="s">
        <v>432</v>
      </c>
      <c r="D37" s="268">
        <f>+'2.1.sz.mell  '!K29+'2.2.sz.mell  '!K30</f>
        <v>16200</v>
      </c>
      <c r="E37" s="267">
        <f>+B37-D37</f>
        <v>0</v>
      </c>
    </row>
    <row r="38" spans="1:5" x14ac:dyDescent="0.2">
      <c r="A38" s="266" t="s">
        <v>456</v>
      </c>
      <c r="B38" s="267">
        <f>+'1.1.sz.mell.'!F156</f>
        <v>1999857</v>
      </c>
      <c r="C38" s="266" t="s">
        <v>433</v>
      </c>
      <c r="D38" s="268">
        <f>+'2.1.sz.mell  '!K30+'2.2.sz.mell  '!K31</f>
        <v>1999857</v>
      </c>
      <c r="E38" s="267">
        <f>+B38-D38</f>
        <v>0</v>
      </c>
    </row>
  </sheetData>
  <phoneticPr fontId="27" type="noConversion"/>
  <conditionalFormatting sqref="E3:E15">
    <cfRule type="cellIs" dxfId="1" priority="2" stopIfTrue="1" operator="notEqual">
      <formula>0</formula>
    </cfRule>
  </conditionalFormatting>
  <conditionalFormatting sqref="E3:E38">
    <cfRule type="cellIs" dxfId="0" priority="1" stopIfTrue="1" operator="notEqual">
      <formula>0</formula>
    </cfRule>
  </conditionalFormatting>
  <pageMargins left="0.79" right="0.56999999999999995" top="0.88" bottom="0.66" header="0.5" footer="0.5"/>
  <pageSetup paperSize="9" scale="9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29"/>
  <sheetViews>
    <sheetView topLeftCell="A7" zoomScaleNormal="100" workbookViewId="0">
      <selection activeCell="L28" sqref="L28"/>
    </sheetView>
  </sheetViews>
  <sheetFormatPr defaultRowHeight="12.75" x14ac:dyDescent="0.2"/>
  <cols>
    <col min="1" max="1" width="51.33203125" style="28" customWidth="1"/>
    <col min="2" max="2" width="15.6640625" style="27" customWidth="1"/>
    <col min="3" max="3" width="16.33203125" style="27" customWidth="1"/>
    <col min="4" max="4" width="12.83203125" style="27" customWidth="1"/>
    <col min="5" max="6" width="18" style="27" customWidth="1"/>
    <col min="7" max="7" width="16.6640625" style="27" customWidth="1"/>
    <col min="8" max="8" width="18.83203125" style="36" customWidth="1"/>
    <col min="9" max="10" width="12.83203125" style="27" customWidth="1"/>
    <col min="11" max="11" width="13.83203125" style="27" customWidth="1"/>
    <col min="12" max="16384" width="9.33203125" style="27"/>
  </cols>
  <sheetData>
    <row r="1" spans="1:8" ht="25.5" customHeight="1" x14ac:dyDescent="0.2">
      <c r="A1" s="437" t="s">
        <v>0</v>
      </c>
      <c r="B1" s="437"/>
      <c r="C1" s="437"/>
      <c r="D1" s="437"/>
      <c r="E1" s="437"/>
      <c r="F1" s="437"/>
      <c r="G1" s="437"/>
      <c r="H1" s="437"/>
    </row>
    <row r="2" spans="1:8" ht="22.5" customHeight="1" thickBot="1" x14ac:dyDescent="0.3">
      <c r="A2" s="68"/>
      <c r="B2" s="36"/>
      <c r="C2" s="36"/>
      <c r="D2" s="36"/>
      <c r="E2" s="36"/>
      <c r="F2" s="36"/>
      <c r="G2" s="36"/>
      <c r="H2" s="31" t="str">
        <f>'2.2.sz.mell  '!K2</f>
        <v>ezer forintban!</v>
      </c>
    </row>
    <row r="3" spans="1:8" s="29" customFormat="1" ht="44.25" customHeight="1" thickBot="1" x14ac:dyDescent="0.25">
      <c r="A3" s="69" t="s">
        <v>47</v>
      </c>
      <c r="B3" s="70" t="s">
        <v>48</v>
      </c>
      <c r="C3" s="70" t="s">
        <v>49</v>
      </c>
      <c r="D3" s="70" t="str">
        <f>+CONCATENATE("Felhasználás   ",LEFT(ÖSSZEFÜGGÉSEK!A6,4)-1,". XII. 31-ig")</f>
        <v>Felhasználás   2016. XII. 31-ig</v>
      </c>
      <c r="E3" s="70" t="str">
        <f>+CONCATENATE(LEFT(ÖSSZEFÜGGÉSEK!A6,4),". évi",CHAR(10),"eredeti előirányzat")</f>
        <v>2017. évi
eredeti előirányzat</v>
      </c>
      <c r="F3" s="70" t="s">
        <v>524</v>
      </c>
      <c r="G3" s="412" t="str">
        <f>+CONCATENATE("4. sz. módosítás",CHAR(10),LEFT(ÖSSZEFÜGGÉSEK!A6,4),".
(±)")</f>
        <v>4. sz. módosítás
2017.
(±)</v>
      </c>
      <c r="H3" s="32" t="str">
        <f>+CONCATENATE("Módosítás utáni",CHAR(10),LEFT(ÖSSZEFÜGGÉSEK!A6,4),". …….")</f>
        <v>Módosítás utáni
2017. …….</v>
      </c>
    </row>
    <row r="4" spans="1:8" s="36" customFormat="1" ht="12" customHeight="1" thickBot="1" x14ac:dyDescent="0.25">
      <c r="A4" s="33" t="s">
        <v>377</v>
      </c>
      <c r="B4" s="34" t="s">
        <v>378</v>
      </c>
      <c r="C4" s="34" t="s">
        <v>379</v>
      </c>
      <c r="D4" s="34" t="s">
        <v>381</v>
      </c>
      <c r="E4" s="34" t="s">
        <v>380</v>
      </c>
      <c r="F4" s="34" t="s">
        <v>382</v>
      </c>
      <c r="G4" s="34" t="s">
        <v>383</v>
      </c>
      <c r="H4" s="35" t="s">
        <v>525</v>
      </c>
    </row>
    <row r="5" spans="1:8" ht="15.95" customHeight="1" x14ac:dyDescent="0.25">
      <c r="A5" s="410" t="s">
        <v>480</v>
      </c>
      <c r="B5" s="343">
        <v>6000</v>
      </c>
      <c r="C5" s="344" t="s">
        <v>481</v>
      </c>
      <c r="D5" s="343"/>
      <c r="E5" s="343">
        <v>6000</v>
      </c>
      <c r="F5" s="343">
        <v>6000</v>
      </c>
      <c r="G5" s="21"/>
      <c r="H5" s="37">
        <f>F5+G5</f>
        <v>6000</v>
      </c>
    </row>
    <row r="6" spans="1:8" ht="15.95" customHeight="1" x14ac:dyDescent="0.25">
      <c r="A6" s="345" t="s">
        <v>482</v>
      </c>
      <c r="B6" s="343">
        <v>500</v>
      </c>
      <c r="C6" s="344" t="s">
        <v>481</v>
      </c>
      <c r="D6" s="343"/>
      <c r="E6" s="343">
        <v>500</v>
      </c>
      <c r="F6" s="343">
        <v>500</v>
      </c>
      <c r="G6" s="21"/>
      <c r="H6" s="37">
        <f t="shared" ref="H6:H28" si="0">F6+G6</f>
        <v>500</v>
      </c>
    </row>
    <row r="7" spans="1:8" ht="15.95" customHeight="1" x14ac:dyDescent="0.25">
      <c r="A7" s="346" t="s">
        <v>483</v>
      </c>
      <c r="B7" s="343">
        <v>1000</v>
      </c>
      <c r="C7" s="344" t="s">
        <v>481</v>
      </c>
      <c r="D7" s="343"/>
      <c r="E7" s="343">
        <v>1000</v>
      </c>
      <c r="F7" s="343">
        <v>1000</v>
      </c>
      <c r="G7" s="21"/>
      <c r="H7" s="37">
        <f t="shared" si="0"/>
        <v>1000</v>
      </c>
    </row>
    <row r="8" spans="1:8" ht="15.95" customHeight="1" x14ac:dyDescent="0.2">
      <c r="A8" s="347" t="s">
        <v>484</v>
      </c>
      <c r="B8" s="343">
        <v>10000</v>
      </c>
      <c r="C8" s="344" t="s">
        <v>485</v>
      </c>
      <c r="D8" s="343"/>
      <c r="E8" s="343">
        <v>10000</v>
      </c>
      <c r="F8" s="343">
        <v>10000</v>
      </c>
      <c r="G8" s="21"/>
      <c r="H8" s="37">
        <f t="shared" si="0"/>
        <v>10000</v>
      </c>
    </row>
    <row r="9" spans="1:8" ht="15.95" customHeight="1" x14ac:dyDescent="0.2">
      <c r="A9" s="414" t="s">
        <v>486</v>
      </c>
      <c r="B9" s="343">
        <v>12000</v>
      </c>
      <c r="C9" s="344" t="s">
        <v>481</v>
      </c>
      <c r="D9" s="343"/>
      <c r="E9" s="343">
        <v>12000</v>
      </c>
      <c r="F9" s="415">
        <v>0</v>
      </c>
      <c r="G9" s="21"/>
      <c r="H9" s="416">
        <v>0</v>
      </c>
    </row>
    <row r="10" spans="1:8" ht="15.95" customHeight="1" x14ac:dyDescent="0.2">
      <c r="A10" s="348" t="s">
        <v>487</v>
      </c>
      <c r="B10" s="343">
        <v>20000</v>
      </c>
      <c r="C10" s="344" t="s">
        <v>481</v>
      </c>
      <c r="D10" s="343"/>
      <c r="E10" s="343">
        <v>20000</v>
      </c>
      <c r="F10" s="343">
        <v>20000</v>
      </c>
      <c r="G10" s="21"/>
      <c r="H10" s="37">
        <f t="shared" si="0"/>
        <v>20000</v>
      </c>
    </row>
    <row r="11" spans="1:8" ht="15.95" customHeight="1" x14ac:dyDescent="0.2">
      <c r="A11" s="348" t="s">
        <v>488</v>
      </c>
      <c r="B11" s="343">
        <v>1000</v>
      </c>
      <c r="C11" s="344" t="s">
        <v>481</v>
      </c>
      <c r="D11" s="343"/>
      <c r="E11" s="343">
        <v>1000</v>
      </c>
      <c r="F11" s="343">
        <v>1000</v>
      </c>
      <c r="G11" s="21"/>
      <c r="H11" s="37">
        <f t="shared" si="0"/>
        <v>1000</v>
      </c>
    </row>
    <row r="12" spans="1:8" ht="15.95" customHeight="1" x14ac:dyDescent="0.2">
      <c r="A12" s="348" t="s">
        <v>489</v>
      </c>
      <c r="B12" s="343">
        <v>470</v>
      </c>
      <c r="C12" s="344" t="s">
        <v>481</v>
      </c>
      <c r="D12" s="343"/>
      <c r="E12" s="343">
        <v>470</v>
      </c>
      <c r="F12" s="343">
        <v>470</v>
      </c>
      <c r="G12" s="21"/>
      <c r="H12" s="37">
        <f t="shared" si="0"/>
        <v>470</v>
      </c>
    </row>
    <row r="13" spans="1:8" ht="15" x14ac:dyDescent="0.2">
      <c r="A13" s="413" t="s">
        <v>536</v>
      </c>
      <c r="B13" s="343">
        <v>1288</v>
      </c>
      <c r="C13" s="344" t="s">
        <v>481</v>
      </c>
      <c r="D13" s="343"/>
      <c r="E13" s="343">
        <v>1288</v>
      </c>
      <c r="F13" s="343">
        <v>1288</v>
      </c>
      <c r="G13" s="21"/>
      <c r="H13" s="37">
        <f t="shared" si="0"/>
        <v>1288</v>
      </c>
    </row>
    <row r="14" spans="1:8" ht="30" x14ac:dyDescent="0.2">
      <c r="A14" s="413" t="s">
        <v>537</v>
      </c>
      <c r="B14" s="343">
        <v>1185</v>
      </c>
      <c r="C14" s="344" t="s">
        <v>481</v>
      </c>
      <c r="D14" s="343"/>
      <c r="E14" s="343">
        <v>1185</v>
      </c>
      <c r="F14" s="343">
        <v>1185</v>
      </c>
      <c r="G14" s="21"/>
      <c r="H14" s="37">
        <f t="shared" si="0"/>
        <v>1185</v>
      </c>
    </row>
    <row r="15" spans="1:8" ht="30" x14ac:dyDescent="0.2">
      <c r="A15" s="348" t="s">
        <v>490</v>
      </c>
      <c r="B15" s="343">
        <v>660</v>
      </c>
      <c r="C15" s="344" t="s">
        <v>481</v>
      </c>
      <c r="D15" s="343"/>
      <c r="E15" s="343">
        <v>660</v>
      </c>
      <c r="F15" s="343">
        <v>660</v>
      </c>
      <c r="G15" s="21"/>
      <c r="H15" s="37">
        <f t="shared" si="0"/>
        <v>660</v>
      </c>
    </row>
    <row r="16" spans="1:8" ht="15.95" customHeight="1" x14ac:dyDescent="0.2">
      <c r="A16" s="348" t="s">
        <v>491</v>
      </c>
      <c r="B16" s="343">
        <v>1000</v>
      </c>
      <c r="C16" s="344" t="s">
        <v>481</v>
      </c>
      <c r="D16" s="343"/>
      <c r="E16" s="343">
        <v>1000</v>
      </c>
      <c r="F16" s="343">
        <v>1000</v>
      </c>
      <c r="G16" s="21"/>
      <c r="H16" s="37">
        <f t="shared" si="0"/>
        <v>1000</v>
      </c>
    </row>
    <row r="17" spans="1:8" ht="26.25" customHeight="1" x14ac:dyDescent="0.2">
      <c r="A17" s="349" t="s">
        <v>492</v>
      </c>
      <c r="B17" s="343">
        <v>381</v>
      </c>
      <c r="C17" s="344" t="s">
        <v>481</v>
      </c>
      <c r="D17" s="343"/>
      <c r="E17" s="343">
        <v>381</v>
      </c>
      <c r="F17" s="343">
        <v>381</v>
      </c>
      <c r="G17" s="21"/>
      <c r="H17" s="37">
        <f t="shared" si="0"/>
        <v>381</v>
      </c>
    </row>
    <row r="18" spans="1:8" ht="30.75" customHeight="1" x14ac:dyDescent="0.2">
      <c r="A18" s="350" t="s">
        <v>493</v>
      </c>
      <c r="B18" s="343">
        <v>635</v>
      </c>
      <c r="C18" s="344" t="s">
        <v>481</v>
      </c>
      <c r="D18" s="343"/>
      <c r="E18" s="343">
        <v>635</v>
      </c>
      <c r="F18" s="343">
        <v>635</v>
      </c>
      <c r="G18" s="21"/>
      <c r="H18" s="37">
        <f t="shared" si="0"/>
        <v>635</v>
      </c>
    </row>
    <row r="19" spans="1:8" ht="23.25" customHeight="1" x14ac:dyDescent="0.2">
      <c r="A19" s="350" t="s">
        <v>494</v>
      </c>
      <c r="B19" s="343">
        <v>508</v>
      </c>
      <c r="C19" s="344" t="s">
        <v>481</v>
      </c>
      <c r="D19" s="343"/>
      <c r="E19" s="343">
        <v>508</v>
      </c>
      <c r="F19" s="343">
        <v>508</v>
      </c>
      <c r="G19" s="21"/>
      <c r="H19" s="37">
        <f t="shared" si="0"/>
        <v>508</v>
      </c>
    </row>
    <row r="20" spans="1:8" ht="29.25" customHeight="1" x14ac:dyDescent="0.2">
      <c r="A20" s="354" t="s">
        <v>495</v>
      </c>
      <c r="B20" s="352">
        <v>1000</v>
      </c>
      <c r="C20" s="344" t="s">
        <v>481</v>
      </c>
      <c r="D20" s="21"/>
      <c r="E20" s="21"/>
      <c r="F20" s="21">
        <v>1000</v>
      </c>
      <c r="G20" s="21"/>
      <c r="H20" s="37">
        <f t="shared" si="0"/>
        <v>1000</v>
      </c>
    </row>
    <row r="21" spans="1:8" ht="15.95" customHeight="1" x14ac:dyDescent="0.15">
      <c r="A21" s="355" t="s">
        <v>513</v>
      </c>
      <c r="B21" s="353">
        <v>1000</v>
      </c>
      <c r="C21" s="344" t="s">
        <v>481</v>
      </c>
      <c r="D21" s="22"/>
      <c r="E21" s="22"/>
      <c r="F21" s="22">
        <v>1000</v>
      </c>
      <c r="G21" s="22"/>
      <c r="H21" s="37">
        <f t="shared" si="0"/>
        <v>1000</v>
      </c>
    </row>
    <row r="22" spans="1:8" ht="20.25" customHeight="1" x14ac:dyDescent="0.15">
      <c r="A22" s="351" t="s">
        <v>496</v>
      </c>
      <c r="B22" s="22">
        <v>714</v>
      </c>
      <c r="C22" s="344" t="s">
        <v>481</v>
      </c>
      <c r="D22" s="22"/>
      <c r="E22" s="22"/>
      <c r="F22" s="22">
        <v>714</v>
      </c>
      <c r="G22" s="22"/>
      <c r="H22" s="37">
        <f t="shared" si="0"/>
        <v>714</v>
      </c>
    </row>
    <row r="23" spans="1:8" ht="20.25" customHeight="1" x14ac:dyDescent="0.25">
      <c r="A23" s="383" t="s">
        <v>522</v>
      </c>
      <c r="B23" s="381">
        <v>250</v>
      </c>
      <c r="C23" s="344" t="s">
        <v>481</v>
      </c>
      <c r="D23" s="22"/>
      <c r="E23" s="22"/>
      <c r="F23" s="22"/>
      <c r="G23" s="22">
        <v>250</v>
      </c>
      <c r="H23" s="37">
        <f t="shared" si="0"/>
        <v>250</v>
      </c>
    </row>
    <row r="24" spans="1:8" ht="20.25" customHeight="1" x14ac:dyDescent="0.15">
      <c r="A24" s="383" t="s">
        <v>523</v>
      </c>
      <c r="B24" s="382">
        <v>7000</v>
      </c>
      <c r="C24" s="344" t="s">
        <v>481</v>
      </c>
      <c r="D24" s="22"/>
      <c r="E24" s="22"/>
      <c r="F24" s="22"/>
      <c r="G24" s="22">
        <v>7000</v>
      </c>
      <c r="H24" s="37">
        <f t="shared" si="0"/>
        <v>7000</v>
      </c>
    </row>
    <row r="25" spans="1:8" ht="20.25" customHeight="1" x14ac:dyDescent="0.25">
      <c r="A25" s="387" t="s">
        <v>526</v>
      </c>
      <c r="B25" s="385">
        <v>357</v>
      </c>
      <c r="C25" s="386" t="s">
        <v>481</v>
      </c>
      <c r="D25" s="22"/>
      <c r="E25" s="22"/>
      <c r="F25" s="22"/>
      <c r="G25" s="22">
        <v>357</v>
      </c>
      <c r="H25" s="37">
        <f t="shared" si="0"/>
        <v>357</v>
      </c>
    </row>
    <row r="26" spans="1:8" ht="20.25" customHeight="1" x14ac:dyDescent="0.25">
      <c r="A26" s="407" t="s">
        <v>530</v>
      </c>
      <c r="B26" s="406">
        <v>233310</v>
      </c>
      <c r="C26" s="386" t="s">
        <v>481</v>
      </c>
      <c r="D26" s="22"/>
      <c r="E26" s="22"/>
      <c r="F26" s="22"/>
      <c r="G26" s="22">
        <v>239585</v>
      </c>
      <c r="H26" s="37">
        <f t="shared" si="0"/>
        <v>239585</v>
      </c>
    </row>
    <row r="27" spans="1:8" ht="20.25" customHeight="1" x14ac:dyDescent="0.25">
      <c r="A27" s="407" t="s">
        <v>531</v>
      </c>
      <c r="B27" s="405">
        <v>241210</v>
      </c>
      <c r="C27" s="386" t="s">
        <v>481</v>
      </c>
      <c r="D27" s="22"/>
      <c r="E27" s="22"/>
      <c r="F27" s="22"/>
      <c r="G27" s="22">
        <v>249200</v>
      </c>
      <c r="H27" s="37">
        <f t="shared" si="0"/>
        <v>249200</v>
      </c>
    </row>
    <row r="28" spans="1:8" ht="27" customHeight="1" thickBot="1" x14ac:dyDescent="0.25">
      <c r="A28" s="408" t="s">
        <v>532</v>
      </c>
      <c r="B28" s="404">
        <v>501960</v>
      </c>
      <c r="C28" s="222" t="s">
        <v>481</v>
      </c>
      <c r="D28" s="22"/>
      <c r="E28" s="22"/>
      <c r="F28" s="22"/>
      <c r="G28" s="22">
        <v>501960</v>
      </c>
      <c r="H28" s="37">
        <f t="shared" si="0"/>
        <v>501960</v>
      </c>
    </row>
    <row r="29" spans="1:8" s="40" customFormat="1" ht="18" customHeight="1" thickBot="1" x14ac:dyDescent="0.25">
      <c r="A29" s="71" t="s">
        <v>46</v>
      </c>
      <c r="B29" s="39">
        <f>SUM(B5:B28)</f>
        <v>1043428</v>
      </c>
      <c r="C29" s="54"/>
      <c r="D29" s="39">
        <f>SUM(D5:D28)</f>
        <v>0</v>
      </c>
      <c r="E29" s="39">
        <f>SUM(E5:E28)</f>
        <v>56627</v>
      </c>
      <c r="F29" s="39">
        <f t="shared" ref="F29:H29" si="1">SUM(F5:F28)</f>
        <v>47341</v>
      </c>
      <c r="G29" s="39">
        <f t="shared" si="1"/>
        <v>998352</v>
      </c>
      <c r="H29" s="39">
        <f t="shared" si="1"/>
        <v>1045693</v>
      </c>
    </row>
  </sheetData>
  <mergeCells count="1">
    <mergeCell ref="A1:H1"/>
  </mergeCells>
  <phoneticPr fontId="0" type="noConversion"/>
  <printOptions horizontalCentered="1"/>
  <pageMargins left="0.78740157480314965" right="0.78740157480314965" top="1.02" bottom="0.98425196850393704" header="0.78740157480314965" footer="0.78740157480314965"/>
  <pageSetup paperSize="9" scale="74" orientation="landscape" horizontalDpi="300" verticalDpi="300" r:id="rId1"/>
  <headerFooter alignWithMargins="0">
    <oddHeader xml:space="preserve">&amp;R&amp;"Times New Roman CE,Félkövér dőlt"&amp;11 3. melléklet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15</vt:i4>
      </vt:variant>
      <vt:variant>
        <vt:lpstr>Névvel ellátott tartományok</vt:lpstr>
      </vt:variant>
      <vt:variant>
        <vt:i4>7</vt:i4>
      </vt:variant>
    </vt:vector>
  </HeadingPairs>
  <TitlesOfParts>
    <vt:vector size="22" baseType="lpstr">
      <vt:lpstr>ÖSSZEFÜGGÉSEK</vt:lpstr>
      <vt:lpstr>1.1.sz.mell.</vt:lpstr>
      <vt:lpstr>1.2.sz.mell.</vt:lpstr>
      <vt:lpstr>1.3.sz.mell.</vt:lpstr>
      <vt:lpstr>1.4.sz.mell.</vt:lpstr>
      <vt:lpstr>2.1.sz.mell  </vt:lpstr>
      <vt:lpstr>2.2.sz.mell  </vt:lpstr>
      <vt:lpstr>ELLENŐRZÉS-1.sz.2.a.sz.2.b.sz.</vt:lpstr>
      <vt:lpstr>3.sz.mell.</vt:lpstr>
      <vt:lpstr>4.sz.mell.</vt:lpstr>
      <vt:lpstr>5.1. sz. mell</vt:lpstr>
      <vt:lpstr>5.2. sz. mell</vt:lpstr>
      <vt:lpstr>5.3. sz. mell</vt:lpstr>
      <vt:lpstr>Munka1</vt:lpstr>
      <vt:lpstr>Munka2</vt:lpstr>
      <vt:lpstr>'5.1. sz. mell'!Nyomtatási_cím</vt:lpstr>
      <vt:lpstr>'5.2. sz. mell'!Nyomtatási_cím</vt:lpstr>
      <vt:lpstr>'5.3. sz. mell'!Nyomtatási_cím</vt:lpstr>
      <vt:lpstr>'1.1.sz.mell.'!Nyomtatási_terület</vt:lpstr>
      <vt:lpstr>'1.2.sz.mell.'!Nyomtatási_terület</vt:lpstr>
      <vt:lpstr>'1.3.sz.mell.'!Nyomtatási_terület</vt:lpstr>
      <vt:lpstr>'1.4.sz.mell.'!Nyomtatási_terület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Pénzügy2</cp:lastModifiedBy>
  <cp:lastPrinted>2017-09-20T13:13:10Z</cp:lastPrinted>
  <dcterms:created xsi:type="dcterms:W3CDTF">1999-10-30T10:30:45Z</dcterms:created>
  <dcterms:modified xsi:type="dcterms:W3CDTF">2017-09-20T13:45:13Z</dcterms:modified>
</cp:coreProperties>
</file>