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27" firstSheet="1" activeTab="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 sz. mell" sheetId="9" r:id="rId9"/>
    <sheet name="7. sz. mell" sheetId="10" r:id="rId10"/>
    <sheet name="8.sz. mell." sheetId="11" r:id="rId11"/>
    <sheet name="1.tájékoztató" sheetId="12" r:id="rId12"/>
    <sheet name="2. tájékoztató tábla" sheetId="13" r:id="rId13"/>
    <sheet name="3. tájékoztató tábla" sheetId="14" r:id="rId14"/>
    <sheet name="4. tájékoztató tábla" sheetId="15" r:id="rId15"/>
    <sheet name="5. tájékoztató tábla" sheetId="16" r:id="rId16"/>
    <sheet name="6. tájékoztató tábla" sheetId="17" r:id="rId17"/>
    <sheet name="7.1. tájékoztató tábla" sheetId="18" r:id="rId18"/>
    <sheet name="7.2. tájékoztató tábla" sheetId="19" r:id="rId19"/>
    <sheet name="7.3. tájékoztató tábla" sheetId="20" r:id="rId20"/>
    <sheet name="Munka2" sheetId="21" r:id="rId21"/>
    <sheet name="Munka1" sheetId="22" r:id="rId22"/>
  </sheets>
  <definedNames>
    <definedName name="_ftn1" localSheetId="19">'7.3. tájékoztató tábla'!$A$27</definedName>
    <definedName name="_ftnref1" localSheetId="19">'7.3. tájékoztató tábla'!$A$18</definedName>
    <definedName name="_xlnm.Print_Titles" localSheetId="8">'6. sz. mell'!$2:$7</definedName>
    <definedName name="_xlnm.Print_Titles" localSheetId="16">'6. tájékoztató tábla'!$3:$4</definedName>
    <definedName name="_xlnm.Print_Titles" localSheetId="9">'7. sz. mell'!$1:$6</definedName>
    <definedName name="_xlnm.Print_Titles" localSheetId="17">'7.1. tájékoztató tábla'!$3:$7</definedName>
    <definedName name="_xlnm.Print_Titles" localSheetId="10">'8.sz. mell.'!$1:$6</definedName>
    <definedName name="_xlnm.Print_Area" localSheetId="1">'1.1.sz.mell.'!$A$1:$G$151</definedName>
    <definedName name="_xlnm.Print_Area" localSheetId="11">'1.tájékoztató'!$A$1:$E$145</definedName>
    <definedName name="_xlnm.Print_Area" localSheetId="2">'2.1.sz.mell  '!$A$1:$J$32</definedName>
    <definedName name="_xlnm.Print_Area" localSheetId="15">'5. tájékoztató tábla'!$A$1:$F$41</definedName>
    <definedName name="_xlnm.Print_Area" localSheetId="16">'6. tájékoztató tábla'!$A$1:$D$28</definedName>
  </definedNames>
  <calcPr fullCalcOnLoad="1"/>
</workbook>
</file>

<file path=xl/sharedStrings.xml><?xml version="1.0" encoding="utf-8"?>
<sst xmlns="http://schemas.openxmlformats.org/spreadsheetml/2006/main" count="1519" uniqueCount="761">
  <si>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</si>
  <si>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</si>
  <si>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</si>
  <si>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</si>
  <si>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</si>
  <si>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</si>
  <si>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</si>
  <si>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</si>
  <si>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</si>
  <si>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</si>
  <si>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</si>
  <si>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</si>
  <si>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</si>
  <si>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</si>
  <si>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</si>
  <si>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</si>
  <si>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</si>
  <si>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</si>
  <si>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</si>
  <si>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</si>
  <si>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</si>
  <si>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</si>
  <si>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</si>
  <si>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</si>
  <si>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</si>
  <si>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</si>
  <si>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</si>
  <si>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</si>
  <si>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</si>
  <si>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</si>
  <si>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</si>
  <si>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</si>
  <si>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</si>
  <si>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</si>
  <si>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</si>
  <si>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</si>
  <si>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</si>
  <si>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</si>
  <si>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</si>
  <si>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</si>
  <si>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</si>
  <si>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</si>
  <si>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</si>
  <si>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</si>
  <si>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</si>
  <si>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</si>
  <si>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</si>
  <si>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</si>
  <si>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</si>
  <si>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</si>
  <si>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</si>
  <si>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</si>
  <si>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</si>
  <si>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</si>
  <si>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</si>
  <si>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</si>
  <si>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</si>
  <si>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</si>
  <si>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</si>
  <si>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</si>
  <si>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</si>
  <si>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</si>
  <si>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</si>
  <si>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</si>
  <si>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</si>
  <si>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</si>
  <si>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</si>
  <si>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</si>
  <si>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</si>
  <si>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</si>
  <si>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</si>
  <si>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</si>
  <si>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</si>
  <si>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</si>
  <si>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</si>
  <si>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</si>
  <si>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</si>
  <si>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</si>
  <si>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</si>
  <si>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</si>
  <si>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</si>
  <si>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</si>
  <si>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</si>
  <si>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</si>
  <si>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</si>
  <si>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</si>
  <si>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</si>
  <si>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</si>
  <si>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</si>
  <si>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</si>
  <si>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</si>
  <si>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</si>
  <si>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</si>
  <si>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</si>
  <si>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</si>
  <si>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</si>
  <si>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</si>
  <si>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</si>
  <si>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</si>
  <si>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</si>
  <si>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</si>
  <si>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</si>
  <si>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</si>
  <si>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</si>
  <si>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</si>
  <si>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</si>
  <si>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</si>
  <si>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</si>
  <si>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</si>
  <si>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</si>
  <si>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</si>
  <si>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</si>
  <si>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</si>
  <si>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</si>
  <si>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</si>
  <si>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</si>
  <si>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</si>
  <si>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</si>
  <si>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</si>
  <si>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</si>
  <si>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</si>
  <si>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</si>
  <si>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</si>
  <si>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</si>
  <si>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</si>
  <si>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</si>
  <si>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</si>
  <si>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</si>
  <si>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</si>
  <si>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</si>
  <si>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</si>
  <si>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</si>
  <si>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</si>
  <si>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</si>
  <si>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</si>
  <si>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</si>
  <si>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</si>
  <si>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</si>
  <si>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</si>
  <si>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</si>
  <si>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</si>
  <si>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</si>
  <si>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</si>
  <si>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</si>
  <si>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</si>
  <si>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</si>
  <si>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</si>
  <si>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</si>
  <si>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</si>
  <si>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</si>
  <si>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</si>
  <si>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</si>
  <si>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</si>
  <si>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</si>
  <si>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</si>
  <si>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</si>
  <si>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</si>
  <si>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</si>
  <si>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</si>
  <si>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</si>
  <si>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</si>
  <si>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</si>
  <si>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</si>
  <si>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</si>
  <si>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</si>
  <si>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</si>
  <si>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</si>
  <si>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</si>
  <si>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</si>
  <si>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</si>
  <si>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</si>
  <si>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</si>
  <si>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</si>
  <si>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</si>
  <si>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</si>
  <si>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</si>
  <si>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</si>
  <si>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</si>
  <si>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</si>
  <si>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</si>
  <si>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</si>
  <si>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</si>
  <si>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</si>
  <si>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</si>
  <si>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</si>
  <si>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</si>
  <si>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</si>
  <si>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</si>
  <si>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</si>
  <si>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</si>
  <si>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</si>
  <si>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</si>
  <si>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</si>
  <si>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</si>
  <si>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</si>
  <si>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</si>
  <si>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</si>
  <si>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</si>
  <si>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</si>
  <si>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</si>
  <si>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</si>
  <si>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</si>
  <si>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</si>
  <si>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</si>
  <si>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</si>
  <si>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</si>
  <si>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</si>
  <si>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</si>
  <si>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</si>
  <si>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</si>
  <si>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</si>
  <si>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</si>
  <si>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</si>
  <si>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</si>
  <si>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</si>
  <si>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</si>
  <si>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</si>
  <si>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</si>
  <si>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</si>
  <si>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</si>
  <si>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</si>
  <si>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</si>
  <si>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</si>
  <si>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</si>
  <si>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</si>
  <si>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</si>
  <si>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</si>
  <si>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</si>
  <si>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</si>
  <si>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</si>
  <si>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</si>
  <si>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</si>
  <si>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</si>
  <si>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</si>
  <si>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</si>
  <si>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</si>
  <si>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</si>
  <si>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</si>
  <si>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</si>
  <si>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</si>
  <si>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</si>
  <si>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</si>
  <si>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</si>
  <si>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</si>
  <si>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</si>
  <si>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</si>
  <si>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</si>
  <si>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</si>
  <si>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</si>
  <si>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</si>
  <si>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</si>
  <si>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</si>
  <si>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</si>
  <si>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</si>
  <si>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</si>
  <si>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</si>
  <si>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</si>
  <si>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</si>
  <si>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</si>
  <si>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</si>
  <si>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</si>
  <si>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</si>
  <si>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</si>
  <si>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</si>
  <si>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</si>
  <si>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</si>
  <si>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</si>
  <si>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</si>
  <si>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</si>
  <si>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</si>
  <si>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</si>
  <si>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</si>
  <si>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</si>
  <si>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</si>
  <si>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</si>
  <si>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</si>
  <si>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</si>
  <si>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</si>
  <si>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</si>
  <si>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</si>
  <si>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</si>
  <si>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</si>
  <si>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</si>
  <si>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</si>
  <si>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</si>
  <si>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</si>
  <si>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</si>
  <si>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</si>
  <si>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</si>
  <si>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</si>
  <si>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</si>
  <si>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</si>
  <si>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</si>
  <si>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</si>
  <si>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</si>
  <si>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</si>
  <si>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</si>
  <si>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</si>
  <si>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</si>
  <si>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</si>
  <si>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</si>
  <si>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</si>
  <si>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</si>
  <si>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</si>
  <si>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</si>
  <si>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</si>
  <si>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</si>
  <si>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</si>
  <si>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</si>
  <si>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</si>
  <si>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</si>
  <si>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</si>
  <si>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</si>
  <si>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</si>
  <si>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</si>
  <si>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</si>
  <si>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</si>
  <si>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</si>
  <si>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</si>
  <si>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</si>
  <si>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</si>
  <si>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</si>
  <si>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</si>
  <si>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</si>
  <si>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</si>
  <si>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</si>
  <si>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</si>
  <si>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</si>
  <si>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</si>
  <si>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</si>
  <si>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</si>
  <si>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</si>
  <si>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</si>
  <si>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</si>
  <si>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</si>
  <si>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</si>
  <si>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</si>
  <si>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</si>
  <si>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</si>
  <si>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</si>
  <si>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</si>
  <si>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</si>
  <si>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</si>
  <si>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</si>
  <si>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</si>
  <si>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</si>
  <si>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</si>
  <si>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</si>
  <si>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</si>
  <si>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</si>
  <si>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Árkiegészítések, ártámogatások</t>
  </si>
  <si>
    <t>1.14.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</si>
  <si>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</si>
  <si>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</si>
  <si>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</si>
  <si>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</si>
  <si>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</si>
  <si>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</si>
  <si>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</si>
  <si>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</si>
  <si>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</si>
  <si>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</si>
  <si>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</si>
  <si>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</si>
  <si>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</si>
  <si>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</si>
  <si>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</si>
  <si>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</si>
  <si>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</si>
  <si>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</si>
  <si>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</si>
  <si>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</si>
  <si>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</si>
  <si>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</si>
  <si>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</si>
  <si>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</si>
  <si>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</si>
  <si>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</si>
  <si>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</si>
  <si>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</si>
  <si>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</si>
  <si>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</si>
  <si>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</si>
  <si>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</si>
  <si>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</si>
  <si>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</si>
  <si>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</si>
  <si>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</si>
  <si>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</si>
  <si>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</si>
  <si>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</si>
  <si>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</si>
  <si>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</si>
  <si>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</si>
  <si>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</si>
  <si>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</si>
  <si>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</si>
  <si>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</si>
  <si>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</si>
  <si>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</si>
  <si>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</si>
  <si>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</si>
  <si>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</si>
  <si>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</si>
  <si>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</si>
  <si>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</si>
  <si>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</si>
  <si>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</si>
  <si>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</si>
  <si>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</si>
  <si>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</si>
  <si>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</si>
  <si>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</si>
  <si>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</si>
  <si>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</si>
  <si>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</si>
  <si>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</si>
  <si>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</si>
  <si>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</si>
  <si>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</si>
  <si>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</si>
  <si>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</si>
  <si>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</si>
  <si>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</si>
  <si>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</si>
  <si>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</si>
  <si>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</si>
  <si>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</si>
  <si>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</si>
  <si>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</si>
  <si>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</si>
  <si>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</si>
  <si>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</si>
  <si>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</si>
  <si>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</si>
  <si>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</si>
  <si>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</si>
  <si>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</si>
  <si>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</si>
  <si>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</si>
  <si>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</si>
  <si>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</si>
  <si>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</si>
  <si>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</si>
  <si>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</si>
  <si>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</si>
  <si>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</si>
  <si>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</si>
  <si>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</si>
  <si>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</si>
  <si>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</si>
  <si>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</si>
  <si>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</si>
  <si>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</si>
  <si>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</si>
  <si>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</si>
  <si>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</si>
  <si>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</si>
  <si>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</si>
  <si>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</si>
  <si>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</si>
  <si>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</si>
  <si>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</si>
  <si>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</si>
  <si>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</si>
  <si>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</si>
  <si>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</si>
  <si>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</si>
  <si>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</si>
  <si>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</si>
  <si>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</si>
  <si>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</si>
  <si>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</si>
  <si>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</si>
  <si>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</si>
  <si>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</si>
  <si>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</si>
  <si>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</si>
  <si>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</si>
  <si>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</si>
  <si>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</si>
  <si>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</si>
  <si>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</si>
  <si>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</si>
  <si>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</si>
  <si>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</si>
  <si>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</si>
  <si>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</si>
  <si>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</si>
  <si>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</si>
  <si>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</si>
  <si>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</si>
  <si>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</si>
  <si>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</si>
  <si>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</si>
  <si>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</si>
  <si>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</si>
  <si>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</si>
  <si>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</si>
  <si>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</si>
  <si>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</si>
  <si>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</si>
  <si>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</si>
  <si>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>5.-ből EU-s támogatás</t>
  </si>
  <si>
    <t>Módosított ei.</t>
  </si>
  <si>
    <t>Eredeti ei.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</si>
  <si>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</si>
  <si>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</si>
  <si>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</si>
  <si>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</si>
  <si>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</si>
  <si>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</si>
  <si>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</si>
  <si>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</si>
  <si>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</si>
  <si>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</si>
  <si>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</si>
  <si>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</si>
  <si>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</si>
  <si>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</si>
  <si>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</si>
  <si>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 xml:space="preserve">   - Kamatkiadások</t>
  </si>
  <si>
    <t xml:space="preserve">   - Garancia és kezességvállalásból kifizetés oktatás</t>
  </si>
  <si>
    <t>Véglegesen átadott pénzeszköz megnevezése</t>
  </si>
  <si>
    <t>1.6</t>
  </si>
  <si>
    <t>Támogatásértékű működési kiadás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</si>
  <si>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</si>
  <si>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</si>
  <si>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</si>
  <si>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</si>
  <si>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</si>
  <si>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</si>
  <si>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 xml:space="preserve">   - Garancia és kezességvállalásból kifizetés OKTATÁS</t>
  </si>
  <si>
    <t>#</t>
  </si>
  <si>
    <t>Előző időszak</t>
  </si>
  <si>
    <t>Tárgyi időszak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</si>
  <si>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</si>
  <si>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</si>
  <si>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</si>
  <si>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</si>
  <si>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</si>
  <si>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</si>
  <si>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</si>
  <si>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</si>
  <si>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</si>
  <si>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</si>
  <si>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</si>
  <si>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</si>
  <si>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</si>
  <si>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</si>
  <si>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</si>
  <si>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</si>
  <si>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</si>
  <si>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</si>
  <si>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</si>
  <si>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</si>
  <si>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</si>
  <si>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</si>
  <si>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</si>
  <si>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32</t>
  </si>
  <si>
    <t>34</t>
  </si>
  <si>
    <t>43</t>
  </si>
  <si>
    <t>44</t>
  </si>
  <si>
    <t>47</t>
  </si>
  <si>
    <t>50</t>
  </si>
  <si>
    <t>51</t>
  </si>
  <si>
    <t>53</t>
  </si>
  <si>
    <t>57</t>
  </si>
  <si>
    <t>69</t>
  </si>
  <si>
    <t>70</t>
  </si>
  <si>
    <t>72</t>
  </si>
  <si>
    <t>73</t>
  </si>
  <si>
    <t>74</t>
  </si>
  <si>
    <t>101</t>
  </si>
  <si>
    <t>143</t>
  </si>
  <si>
    <t>148</t>
  </si>
  <si>
    <t>149</t>
  </si>
  <si>
    <t>%</t>
  </si>
  <si>
    <t>eltérés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</si>
  <si>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</si>
  <si>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</si>
  <si>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</si>
  <si>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</si>
  <si>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</si>
  <si>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</si>
  <si>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</si>
  <si>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</si>
  <si>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</si>
  <si>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</si>
  <si>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</si>
  <si>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</si>
  <si>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</si>
  <si>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</si>
  <si>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</si>
  <si>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</si>
  <si>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</si>
  <si>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</si>
  <si>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15/A - Kimutatás az immateriális javak, tárgyi eszközök koncesszióba, vagyonkezelésbe adott eszközök állományának alakulásáról</t>
  </si>
  <si>
    <t>Társulások működési támogatásai (1.1.+…+.1.6.)</t>
  </si>
  <si>
    <t>Önkormányzat működési támogatásai (1.1.+…+.1.5.)</t>
  </si>
  <si>
    <t>Társulás működésének általános támogatása</t>
  </si>
  <si>
    <t>Helyi önkormányzati támogatás</t>
  </si>
  <si>
    <t>Egészségügyi tevékenység működési támogatása</t>
  </si>
  <si>
    <t>Egészségügyi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</si>
  <si>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</si>
  <si>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</si>
  <si>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</si>
  <si>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</si>
  <si>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Hitel-, kölcsön felvétele államháztartáson kívülről</t>
  </si>
  <si>
    <t>Értékpapírok beváltása, értékesítése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</si>
  <si>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</si>
  <si>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</si>
  <si>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</si>
  <si>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</si>
  <si>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</si>
  <si>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</si>
  <si>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t>Kiadási jogcímek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</si>
  <si>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</si>
  <si>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Finanszírozási kiadások (5.1.+5.2.)</t>
  </si>
  <si>
    <t>Működési célú finanszírozási kiadások</t>
  </si>
  <si>
    <t>Felhalmozási célú finanszírozási kiadások</t>
  </si>
  <si>
    <t>KIADÁSOK ÖSSZESEN: (4.+5.)</t>
  </si>
  <si>
    <t>Társulásokok működési támogatásai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</si>
  <si>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</si>
  <si>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</si>
  <si>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</si>
  <si>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</si>
  <si>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</si>
  <si>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</si>
  <si>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</si>
  <si>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</si>
  <si>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</si>
  <si>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</si>
  <si>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</si>
  <si>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</si>
  <si>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</si>
  <si>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</si>
  <si>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G)        Vállalkozási tevékenység felhasználható maradványa (=B-F)</t>
  </si>
  <si>
    <t>Bátaszéki Mikrotérségi Óvoda és Bölcsőde</t>
  </si>
  <si>
    <t>KÖH munkaszervezetre átadott</t>
  </si>
  <si>
    <t>MIKROTÉRSÉGI ÓVODA ÉS BÖLCSŐDE INTÉZMÉNY-FENNTARTÓ TÁRSULÁSA</t>
  </si>
  <si>
    <t>Módosítások (+/-)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</si>
  <si>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</si>
  <si>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</si>
  <si>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</si>
  <si>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</si>
  <si>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</si>
  <si>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</si>
  <si>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</si>
  <si>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</si>
  <si>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</si>
  <si>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</si>
  <si>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</si>
  <si>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</si>
  <si>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</si>
  <si>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</si>
  <si>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</si>
  <si>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</si>
  <si>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</si>
  <si>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</si>
  <si>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</si>
  <si>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</si>
  <si>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</si>
  <si>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</si>
  <si>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12/A - Mérleg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</si>
  <si>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</si>
  <si>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</si>
  <si>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</si>
  <si>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</si>
  <si>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</si>
  <si>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</si>
  <si>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</si>
  <si>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</si>
  <si>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</si>
  <si>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</si>
  <si>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</si>
  <si>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</si>
  <si>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</si>
  <si>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</si>
  <si>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</si>
  <si>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</si>
  <si>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</si>
  <si>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</si>
  <si>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</si>
  <si>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</si>
  <si>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</si>
  <si>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</si>
  <si>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</si>
  <si>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</si>
  <si>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</si>
  <si>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</si>
  <si>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</si>
  <si>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</si>
  <si>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</si>
  <si>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</si>
  <si>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</si>
  <si>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</si>
  <si>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</si>
  <si>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</si>
  <si>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</si>
  <si>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</si>
  <si>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</si>
  <si>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</si>
  <si>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</si>
  <si>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</si>
  <si>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</si>
  <si>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</si>
  <si>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</si>
  <si>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</si>
  <si>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</si>
  <si>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</si>
  <si>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</si>
  <si>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</si>
  <si>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</si>
  <si>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</si>
  <si>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</si>
  <si>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</si>
  <si>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191</t>
  </si>
  <si>
    <t>H/I/5 Költségvetési évben esedékes kötelezettségek egyéb működési célú kiadásokra (&gt;=H/I/5a+H/I/5b)</t>
  </si>
  <si>
    <t>194</t>
  </si>
  <si>
    <t>H/I/6 Költségvetési évben esedékes kötelezettségek beruházásokra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</si>
  <si>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</si>
  <si>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</si>
  <si>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</si>
  <si>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</si>
  <si>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215</t>
  </si>
  <si>
    <t>H/II/3 Költségvetési évet követően esedékes kötelezettségek dologi kiadásokra</t>
  </si>
  <si>
    <t>236</t>
  </si>
  <si>
    <t>H/II Költségvetési évet követően esedékes kötelezettségek (=H/II/1+…+H/II/9)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</si>
  <si>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</si>
  <si>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</si>
  <si>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</si>
  <si>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</si>
  <si>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</si>
  <si>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</si>
  <si>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</si>
  <si>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</si>
  <si>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07/A - Maradványkimutatás</t>
  </si>
  <si>
    <t>Bátaszéki Mikrotérségi Óvoda és Bölcsőde vállalkozási maradvány</t>
  </si>
  <si>
    <t>I. Működési célú bevételek és kiadások mérlege
(Társulási szinten)</t>
  </si>
  <si>
    <t>II. Felhalmozási célú bevételek és kiadások mérlege
(Társulási szinten)</t>
  </si>
  <si>
    <t>1db laptop beszerzés Bátaszék Óvoda</t>
  </si>
  <si>
    <t>Beléptető Bölcsőde felől Bátaszék Óvoda</t>
  </si>
  <si>
    <t>Konyhai eszközök, mosógép Bátaszéki főzőkonyha</t>
  </si>
  <si>
    <t>Alulétra Pörböly főzőkonyha</t>
  </si>
  <si>
    <t>Csúszda, kétüléses lengőhinta támogatásból Bátaszék Óvoda</t>
  </si>
  <si>
    <t>Mobiltelefon,fonott bútor, 2db szőnyeg (Bátaszék Óvoda) Pelenkázó, párnák,edények (Bölcsőde)</t>
  </si>
  <si>
    <t>Mobiltelefon, homokozó védőháló Pörböly Óvoda</t>
  </si>
  <si>
    <t>2017. évi eredeti előirányzat BEVÉTELEK</t>
  </si>
  <si>
    <t>Nyomtató Alsónyék Tagóvoda</t>
  </si>
  <si>
    <t>2017.évi eredeti előirányzat</t>
  </si>
  <si>
    <t>2017.évi módosított előirányzat</t>
  </si>
  <si>
    <t>2017. évi teljesítés</t>
  </si>
  <si>
    <t>Alsónyék Önk-nak átadott a 2016. évi Tagóvoda működtetés elszámolás alapján</t>
  </si>
  <si>
    <t>Pörböly Önk-nak átadott a 2016. évi óvodai feladatellátás elszámolás alapján</t>
  </si>
  <si>
    <t>Pörböly Önk-nak átadott a 2016. évi konyhai feladatellátás elszámolás alapján</t>
  </si>
  <si>
    <t>2016.évi elszámolás KÖH-al</t>
  </si>
  <si>
    <t>2015.évi vállalk.tev.bef.köt.fenntartónak</t>
  </si>
  <si>
    <t>2016.évi vállalk.tev.bef.köt.fenntartónak</t>
  </si>
  <si>
    <t>F)        Vállalkozási tevékenységet terhelő befizetési kötelezettség (=B*0,09)</t>
  </si>
  <si>
    <t>13/A1 - Eredménykimutatás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</si>
</sst>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  <numFmt numFmtId="186" formatCode="0.0%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8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9" fillId="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6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14" borderId="7" applyNumberFormat="0" applyFont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1" borderId="1" applyNumberFormat="0" applyAlignment="0" applyProtection="0"/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6" fillId="0" borderId="14" xfId="0" applyNumberFormat="1" applyFont="1" applyFill="1" applyBorder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2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72" fontId="12" fillId="0" borderId="14" xfId="0" applyNumberFormat="1" applyFont="1" applyFill="1" applyBorder="1" applyAlignment="1" applyProtection="1">
      <alignment vertical="center"/>
      <protection/>
    </xf>
    <xf numFmtId="172" fontId="12" fillId="0" borderId="15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18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9" xfId="60" applyNumberFormat="1" applyFont="1" applyFill="1" applyBorder="1" applyAlignment="1" applyProtection="1">
      <alignment vertical="center"/>
      <protection/>
    </xf>
    <xf numFmtId="172" fontId="20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3" fillId="0" borderId="23" xfId="0" applyNumberFormat="1" applyFont="1" applyFill="1" applyBorder="1" applyAlignment="1" applyProtection="1">
      <alignment vertical="center" wrapText="1"/>
      <protection locked="0"/>
    </xf>
    <xf numFmtId="172" fontId="12" fillId="0" borderId="24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 wrapText="1"/>
    </xf>
    <xf numFmtId="172" fontId="12" fillId="0" borderId="25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172" fontId="12" fillId="0" borderId="29" xfId="0" applyNumberFormat="1" applyFont="1" applyFill="1" applyBorder="1" applyAlignment="1">
      <alignment horizontal="right" vertical="center" wrapText="1"/>
    </xf>
    <xf numFmtId="49" fontId="18" fillId="0" borderId="30" xfId="0" applyNumberFormat="1" applyFont="1" applyFill="1" applyBorder="1" applyAlignment="1" quotePrefix="1">
      <alignment horizontal="left" vertical="center" indent="1"/>
    </xf>
    <xf numFmtId="3" fontId="18" fillId="0" borderId="31" xfId="0" applyNumberFormat="1" applyFont="1" applyFill="1" applyBorder="1" applyAlignment="1" applyProtection="1">
      <alignment horizontal="right" vertical="center"/>
      <protection locked="0"/>
    </xf>
    <xf numFmtId="3" fontId="18" fillId="0" borderId="31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1" xfId="0" applyNumberFormat="1" applyFont="1" applyFill="1" applyBorder="1" applyAlignment="1">
      <alignment horizontal="right" vertical="center" wrapText="1"/>
    </xf>
    <xf numFmtId="49" fontId="13" fillId="0" borderId="30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 applyProtection="1">
      <alignment horizontal="left" vertical="center" indent="1"/>
      <protection locked="0"/>
    </xf>
    <xf numFmtId="172" fontId="12" fillId="0" borderId="24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 applyProtection="1">
      <alignment vertical="center" wrapText="1"/>
      <protection locked="0"/>
    </xf>
    <xf numFmtId="49" fontId="12" fillId="0" borderId="35" xfId="0" applyNumberFormat="1" applyFont="1" applyFill="1" applyBorder="1" applyAlignment="1" applyProtection="1">
      <alignment vertical="center"/>
      <protection locked="0"/>
    </xf>
    <xf numFmtId="49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6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8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1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24" xfId="0" applyNumberFormat="1" applyFont="1" applyFill="1" applyBorder="1" applyAlignment="1">
      <alignment horizontal="left" vertical="center" wrapText="1" indent="1"/>
    </xf>
    <xf numFmtId="179" fontId="26" fillId="0" borderId="0" xfId="0" applyNumberFormat="1" applyFont="1" applyFill="1" applyBorder="1" applyAlignment="1">
      <alignment horizontal="left" vertical="center" wrapText="1"/>
    </xf>
    <xf numFmtId="172" fontId="12" fillId="0" borderId="2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4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72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Border="1" applyAlignment="1" applyProtection="1">
      <alignment horizontal="right" vertical="center" wrapText="1" indent="1"/>
      <protection/>
    </xf>
    <xf numFmtId="172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72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45" xfId="0" applyNumberFormat="1" applyFont="1" applyFill="1" applyBorder="1" applyAlignment="1" applyProtection="1">
      <alignment horizontal="centerContinuous" vertical="center"/>
      <protection/>
    </xf>
    <xf numFmtId="172" fontId="6" fillId="0" borderId="46" xfId="0" applyNumberFormat="1" applyFont="1" applyFill="1" applyBorder="1" applyAlignment="1" applyProtection="1">
      <alignment horizontal="centerContinuous" vertical="center"/>
      <protection/>
    </xf>
    <xf numFmtId="172" fontId="6" fillId="0" borderId="47" xfId="0" applyNumberFormat="1" applyFont="1" applyFill="1" applyBorder="1" applyAlignment="1" applyProtection="1">
      <alignment horizontal="centerContinuous" vertical="center"/>
      <protection/>
    </xf>
    <xf numFmtId="172" fontId="19" fillId="0" borderId="0" xfId="0" applyNumberFormat="1" applyFont="1" applyFill="1" applyAlignment="1">
      <alignment vertical="center"/>
    </xf>
    <xf numFmtId="172" fontId="6" fillId="0" borderId="22" xfId="0" applyNumberFormat="1" applyFont="1" applyFill="1" applyBorder="1" applyAlignment="1" applyProtection="1">
      <alignment horizontal="center" vertical="center"/>
      <protection/>
    </xf>
    <xf numFmtId="172" fontId="6" fillId="0" borderId="48" xfId="0" applyNumberFormat="1" applyFont="1" applyFill="1" applyBorder="1" applyAlignment="1" applyProtection="1">
      <alignment horizontal="center" vertical="center"/>
      <protection/>
    </xf>
    <xf numFmtId="172" fontId="6" fillId="0" borderId="21" xfId="0" applyNumberFormat="1" applyFont="1" applyFill="1" applyBorder="1" applyAlignment="1" applyProtection="1">
      <alignment horizontal="center" vertical="center" wrapText="1"/>
      <protection/>
    </xf>
    <xf numFmtId="172" fontId="19" fillId="0" borderId="0" xfId="0" applyNumberFormat="1" applyFont="1" applyFill="1" applyAlignment="1">
      <alignment horizontal="center" vertical="center"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0" xfId="0" applyNumberFormat="1" applyFont="1" applyFill="1" applyBorder="1" applyAlignment="1" applyProtection="1">
      <alignment horizontal="center" vertical="center" wrapText="1"/>
      <protection/>
    </xf>
    <xf numFmtId="172" fontId="12" fillId="0" borderId="40" xfId="0" applyNumberFormat="1" applyFont="1" applyFill="1" applyBorder="1" applyAlignment="1" applyProtection="1">
      <alignment vertical="center" wrapText="1"/>
      <protection/>
    </xf>
    <xf numFmtId="172" fontId="12" fillId="0" borderId="45" xfId="0" applyNumberFormat="1" applyFont="1" applyFill="1" applyBorder="1" applyAlignment="1" applyProtection="1">
      <alignment vertical="center" wrapText="1"/>
      <protection/>
    </xf>
    <xf numFmtId="172" fontId="12" fillId="0" borderId="29" xfId="0" applyNumberFormat="1" applyFont="1" applyFill="1" applyBorder="1" applyAlignment="1" applyProtection="1">
      <alignment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31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8" xfId="0" applyNumberFormat="1" applyFont="1" applyFill="1" applyBorder="1" applyAlignment="1" applyProtection="1">
      <alignment vertical="center" wrapText="1"/>
      <protection/>
    </xf>
    <xf numFmtId="172" fontId="12" fillId="0" borderId="51" xfId="0" applyNumberFormat="1" applyFont="1" applyFill="1" applyBorder="1" applyAlignment="1" applyProtection="1">
      <alignment vertical="center" wrapText="1"/>
      <protection/>
    </xf>
    <xf numFmtId="1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13" fillId="0" borderId="51" xfId="0" applyNumberFormat="1" applyFont="1" applyFill="1" applyBorder="1" applyAlignment="1" applyProtection="1">
      <alignment vertical="center" wrapText="1"/>
      <protection locked="0"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2" xfId="0" applyNumberFormat="1" applyFont="1" applyFill="1" applyBorder="1" applyAlignment="1" applyProtection="1">
      <alignment vertical="center" wrapText="1"/>
      <protection/>
    </xf>
    <xf numFmtId="172" fontId="12" fillId="0" borderId="14" xfId="0" applyNumberFormat="1" applyFont="1" applyFill="1" applyBorder="1" applyAlignment="1" applyProtection="1">
      <alignment vertical="center" wrapText="1"/>
      <protection/>
    </xf>
    <xf numFmtId="172" fontId="12" fillId="0" borderId="52" xfId="0" applyNumberFormat="1" applyFont="1" applyFill="1" applyBorder="1" applyAlignment="1" applyProtection="1">
      <alignment vertical="center" wrapText="1"/>
      <protection/>
    </xf>
    <xf numFmtId="172" fontId="12" fillId="0" borderId="24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/>
    </xf>
    <xf numFmtId="172" fontId="6" fillId="0" borderId="48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 wrapText="1"/>
    </xf>
    <xf numFmtId="172" fontId="6" fillId="0" borderId="52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172" fontId="12" fillId="0" borderId="16" xfId="0" applyNumberFormat="1" applyFont="1" applyFill="1" applyBorder="1" applyAlignment="1">
      <alignment horizontal="right" vertical="center" wrapText="1" indent="1"/>
    </xf>
    <xf numFmtId="172" fontId="12" fillId="0" borderId="24" xfId="0" applyNumberFormat="1" applyFont="1" applyFill="1" applyBorder="1" applyAlignment="1">
      <alignment horizontal="left" vertical="center" wrapText="1" indent="1"/>
    </xf>
    <xf numFmtId="172" fontId="0" fillId="24" borderId="24" xfId="0" applyNumberFormat="1" applyFont="1" applyFill="1" applyBorder="1" applyAlignment="1">
      <alignment horizontal="left" vertical="center" wrapText="1" indent="2"/>
    </xf>
    <xf numFmtId="172" fontId="0" fillId="24" borderId="43" xfId="0" applyNumberFormat="1" applyFont="1" applyFill="1" applyBorder="1" applyAlignment="1">
      <alignment horizontal="left" vertical="center" wrapText="1" indent="2"/>
    </xf>
    <xf numFmtId="172" fontId="12" fillId="0" borderId="16" xfId="0" applyNumberFormat="1" applyFont="1" applyFill="1" applyBorder="1" applyAlignment="1">
      <alignment vertical="center" wrapText="1"/>
    </xf>
    <xf numFmtId="172" fontId="12" fillId="0" borderId="14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 wrapText="1" indent="1"/>
    </xf>
    <xf numFmtId="172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 locked="0"/>
    </xf>
    <xf numFmtId="172" fontId="0" fillId="24" borderId="24" xfId="0" applyNumberFormat="1" applyFont="1" applyFill="1" applyBorder="1" applyAlignment="1">
      <alignment horizontal="right" vertical="center" wrapText="1" indent="2"/>
    </xf>
    <xf numFmtId="172" fontId="0" fillId="24" borderId="43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 applyProtection="1">
      <alignment vertical="center"/>
      <protection locked="0"/>
    </xf>
    <xf numFmtId="172" fontId="12" fillId="0" borderId="23" xfId="0" applyNumberFormat="1" applyFont="1" applyFill="1" applyBorder="1" applyAlignment="1" applyProtection="1">
      <alignment vertical="center"/>
      <protection/>
    </xf>
    <xf numFmtId="172" fontId="13" fillId="0" borderId="53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172" fontId="13" fillId="0" borderId="20" xfId="0" applyNumberFormat="1" applyFont="1" applyFill="1" applyBorder="1" applyAlignment="1" applyProtection="1">
      <alignment vertical="center"/>
      <protection locked="0"/>
    </xf>
    <xf numFmtId="172" fontId="13" fillId="0" borderId="48" xfId="0" applyNumberFormat="1" applyFont="1" applyFill="1" applyBorder="1" applyAlignment="1" applyProtection="1">
      <alignment vertical="center"/>
      <protection locked="0"/>
    </xf>
    <xf numFmtId="172" fontId="12" fillId="0" borderId="52" xfId="0" applyNumberFormat="1" applyFont="1" applyFill="1" applyBorder="1" applyAlignment="1" applyProtection="1">
      <alignment vertical="center"/>
      <protection/>
    </xf>
    <xf numFmtId="172" fontId="12" fillId="0" borderId="21" xfId="0" applyNumberFormat="1" applyFont="1" applyFill="1" applyBorder="1" applyAlignment="1" applyProtection="1">
      <alignment vertical="center"/>
      <protection/>
    </xf>
    <xf numFmtId="172" fontId="6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172" fontId="13" fillId="0" borderId="41" xfId="0" applyNumberFormat="1" applyFont="1" applyFill="1" applyBorder="1" applyAlignment="1" applyProtection="1">
      <alignment vertical="center" wrapText="1"/>
      <protection locked="0"/>
    </xf>
    <xf numFmtId="172" fontId="13" fillId="0" borderId="41" xfId="0" applyNumberFormat="1" applyFont="1" applyFill="1" applyBorder="1" applyAlignment="1" applyProtection="1">
      <alignment vertical="center" wrapText="1"/>
      <protection/>
    </xf>
    <xf numFmtId="172" fontId="13" fillId="0" borderId="55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72" fontId="13" fillId="0" borderId="56" xfId="0" applyNumberFormat="1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172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72" fontId="15" fillId="0" borderId="42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42" xfId="0" applyNumberFormat="1" applyFont="1" applyBorder="1" applyAlignment="1" applyProtection="1">
      <alignment horizontal="right" vertical="center" wrapText="1" indent="1"/>
      <protection/>
    </xf>
    <xf numFmtId="172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6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7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72" fontId="20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65" xfId="0" applyFont="1" applyBorder="1" applyAlignment="1" applyProtection="1">
      <alignment horizontal="lef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5" fillId="0" borderId="5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72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41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36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0" applyFont="1" applyFill="1" applyBorder="1" applyAlignment="1" applyProtection="1">
      <alignment horizontal="center" vertical="center" wrapText="1"/>
      <protection/>
    </xf>
    <xf numFmtId="172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65" xfId="0" applyFont="1" applyBorder="1" applyAlignment="1" applyProtection="1">
      <alignment vertical="center" wrapText="1"/>
      <protection/>
    </xf>
    <xf numFmtId="172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72" fontId="6" fillId="0" borderId="43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1" xfId="0" applyNumberForma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66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6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65" xfId="0" applyNumberFormat="1" applyFont="1" applyFill="1" applyBorder="1" applyAlignment="1" applyProtection="1">
      <alignment horizontal="center" vertical="center" wrapText="1"/>
      <protection/>
    </xf>
    <xf numFmtId="172" fontId="12" fillId="0" borderId="59" xfId="0" applyNumberFormat="1" applyFont="1" applyFill="1" applyBorder="1" applyAlignment="1" applyProtection="1">
      <alignment horizontal="center" vertical="center" wrapText="1"/>
      <protection/>
    </xf>
    <xf numFmtId="172" fontId="12" fillId="0" borderId="68" xfId="0" applyNumberFormat="1" applyFont="1" applyFill="1" applyBorder="1" applyAlignment="1" applyProtection="1">
      <alignment horizontal="center" vertical="center" wrapTex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24" xfId="0" applyNumberFormat="1" applyFont="1" applyFill="1" applyBorder="1" applyAlignment="1" applyProtection="1">
      <alignment horizontal="center" vertical="center" wrapText="1"/>
      <protection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6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67" xfId="0" applyNumberFormat="1" applyFill="1" applyBorder="1" applyAlignment="1" applyProtection="1">
      <alignment horizontal="left" vertical="center" wrapText="1" indent="1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19" fillId="0" borderId="0" xfId="0" applyFont="1" applyFill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72" fontId="12" fillId="0" borderId="69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62" xfId="6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59" xfId="0" applyFont="1" applyBorder="1" applyAlignment="1" applyProtection="1">
      <alignment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70" xfId="0" applyNumberFormat="1" applyFont="1" applyFill="1" applyBorder="1" applyAlignment="1" applyProtection="1">
      <alignment horizontal="right" vertical="center"/>
      <protection/>
    </xf>
    <xf numFmtId="49" fontId="6" fillId="0" borderId="73" xfId="0" applyNumberFormat="1" applyFont="1" applyFill="1" applyBorder="1" applyAlignment="1" applyProtection="1">
      <alignment horizontal="right" vertical="center"/>
      <protection/>
    </xf>
    <xf numFmtId="49" fontId="13" fillId="0" borderId="49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59" xfId="60" applyFont="1" applyFill="1" applyBorder="1" applyAlignment="1" applyProtection="1" quotePrefix="1">
      <alignment horizontal="left" vertical="center" wrapText="1" inden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72" fontId="12" fillId="0" borderId="34" xfId="0" applyNumberFormat="1" applyFont="1" applyFill="1" applyBorder="1" applyAlignment="1" applyProtection="1">
      <alignment horizontal="center" vertical="center" wrapText="1"/>
      <protection/>
    </xf>
    <xf numFmtId="172" fontId="12" fillId="0" borderId="52" xfId="0" applyNumberFormat="1" applyFont="1" applyFill="1" applyBorder="1" applyAlignment="1" applyProtection="1">
      <alignment horizontal="center" vertical="center" wrapText="1"/>
      <protection/>
    </xf>
    <xf numFmtId="172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6" fillId="0" borderId="41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61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5" fillId="0" borderId="59" xfId="0" applyFont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0" fillId="0" borderId="0" xfId="0" applyFont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53" xfId="0" applyNumberFormat="1" applyFont="1" applyFill="1" applyBorder="1" applyAlignment="1" applyProtection="1">
      <alignment vertical="center" wrapText="1"/>
      <protection locked="0"/>
    </xf>
    <xf numFmtId="172" fontId="1" fillId="0" borderId="12" xfId="0" applyNumberFormat="1" applyFont="1" applyFill="1" applyBorder="1" applyAlignment="1" applyProtection="1">
      <alignment vertical="center" wrapText="1"/>
      <protection locked="0"/>
    </xf>
    <xf numFmtId="172" fontId="3" fillId="0" borderId="14" xfId="0" applyNumberFormat="1" applyFont="1" applyFill="1" applyBorder="1" applyAlignment="1" applyProtection="1">
      <alignment vertical="center" wrapText="1"/>
      <protection/>
    </xf>
    <xf numFmtId="172" fontId="3" fillId="24" borderId="14" xfId="0" applyNumberFormat="1" applyFont="1" applyFill="1" applyBorder="1" applyAlignment="1" applyProtection="1">
      <alignment vertical="center" wrapText="1"/>
      <protection/>
    </xf>
    <xf numFmtId="172" fontId="3" fillId="0" borderId="15" xfId="0" applyNumberFormat="1" applyFont="1" applyFill="1" applyBorder="1" applyAlignment="1" applyProtection="1">
      <alignment vertical="center" wrapText="1"/>
      <protection/>
    </xf>
    <xf numFmtId="172" fontId="32" fillId="0" borderId="10" xfId="0" applyNumberFormat="1" applyFont="1" applyBorder="1" applyAlignment="1" applyProtection="1">
      <alignment horizontal="center" vertical="center" wrapText="1"/>
      <protection locked="0"/>
    </xf>
    <xf numFmtId="172" fontId="33" fillId="0" borderId="10" xfId="0" applyNumberFormat="1" applyFont="1" applyBorder="1" applyAlignment="1" applyProtection="1">
      <alignment horizontal="right" wrapText="1"/>
      <protection locked="0"/>
    </xf>
    <xf numFmtId="172" fontId="4" fillId="0" borderId="0" xfId="0" applyNumberFormat="1" applyFont="1" applyBorder="1" applyAlignment="1" applyProtection="1">
      <alignment horizontal="right" wrapText="1"/>
      <protection locked="0"/>
    </xf>
    <xf numFmtId="172" fontId="0" fillId="0" borderId="0" xfId="0" applyNumberFormat="1" applyAlignment="1">
      <alignment vertical="center" wrapText="1"/>
    </xf>
    <xf numFmtId="172" fontId="28" fillId="0" borderId="10" xfId="0" applyNumberFormat="1" applyFont="1" applyBorder="1" applyAlignment="1" applyProtection="1">
      <alignment horizontal="center" vertical="center" wrapText="1"/>
      <protection locked="0"/>
    </xf>
    <xf numFmtId="172" fontId="28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15" fillId="0" borderId="10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Alignment="1" applyProtection="1">
      <alignment vertical="center" wrapText="1"/>
      <protection/>
    </xf>
    <xf numFmtId="49" fontId="28" fillId="25" borderId="10" xfId="60" applyNumberFormat="1" applyFont="1" applyFill="1" applyBorder="1" applyAlignment="1" applyProtection="1">
      <alignment horizontal="left" vertical="center" wrapText="1" indent="1"/>
      <protection/>
    </xf>
    <xf numFmtId="0" fontId="33" fillId="25" borderId="10" xfId="60" applyFont="1" applyFill="1" applyBorder="1" applyAlignment="1" applyProtection="1">
      <alignment horizontal="left" vertical="center" wrapText="1" indent="1"/>
      <protection/>
    </xf>
    <xf numFmtId="172" fontId="33" fillId="25" borderId="10" xfId="60" applyNumberFormat="1" applyFont="1" applyFill="1" applyBorder="1" applyAlignment="1" applyProtection="1">
      <alignment horizontal="right" vertical="center" wrapText="1"/>
      <protection/>
    </xf>
    <xf numFmtId="49" fontId="16" fillId="0" borderId="10" xfId="60" applyNumberFormat="1" applyFont="1" applyFill="1" applyBorder="1" applyAlignment="1" applyProtection="1">
      <alignment horizontal="left" vertical="center" wrapText="1" indent="1"/>
      <protection/>
    </xf>
    <xf numFmtId="0" fontId="32" fillId="0" borderId="10" xfId="60" applyFont="1" applyFill="1" applyBorder="1" applyAlignment="1" applyProtection="1">
      <alignment horizontal="left" indent="1"/>
      <protection/>
    </xf>
    <xf numFmtId="172" fontId="32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Fill="1" applyBorder="1" applyAlignment="1">
      <alignment horizontal="left" wrapText="1" indent="1"/>
    </xf>
    <xf numFmtId="3" fontId="32" fillId="0" borderId="10" xfId="0" applyNumberFormat="1" applyFont="1" applyFill="1" applyBorder="1" applyAlignment="1">
      <alignment/>
    </xf>
    <xf numFmtId="172" fontId="0" fillId="26" borderId="10" xfId="6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0" applyFont="1" applyFill="1" applyBorder="1" applyAlignment="1" applyProtection="1">
      <alignment horizontal="left" vertical="center" wrapText="1" indent="1"/>
      <protection/>
    </xf>
    <xf numFmtId="172" fontId="32" fillId="26" borderId="10" xfId="60" applyNumberFormat="1" applyFont="1" applyFill="1" applyBorder="1" applyAlignment="1" applyProtection="1">
      <alignment horizontal="right" vertical="center" wrapText="1"/>
      <protection locked="0"/>
    </xf>
    <xf numFmtId="3" fontId="31" fillId="0" borderId="10" xfId="0" applyNumberFormat="1" applyFont="1" applyFill="1" applyBorder="1" applyAlignment="1">
      <alignment/>
    </xf>
    <xf numFmtId="0" fontId="33" fillId="25" borderId="10" xfId="60" applyFont="1" applyFill="1" applyBorder="1" applyAlignment="1" applyProtection="1">
      <alignment horizontal="left" indent="1"/>
      <protection/>
    </xf>
    <xf numFmtId="172" fontId="33" fillId="25" borderId="10" xfId="60" applyNumberFormat="1" applyFont="1" applyFill="1" applyBorder="1" applyAlignment="1" applyProtection="1">
      <alignment horizontal="right" vertical="center" wrapText="1"/>
      <protection locked="0"/>
    </xf>
    <xf numFmtId="172" fontId="34" fillId="0" borderId="0" xfId="0" applyNumberFormat="1" applyFont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 indent="1"/>
    </xf>
    <xf numFmtId="3" fontId="32" fillId="26" borderId="10" xfId="0" applyNumberFormat="1" applyFont="1" applyFill="1" applyBorder="1" applyAlignment="1">
      <alignment/>
    </xf>
    <xf numFmtId="172" fontId="32" fillId="0" borderId="10" xfId="0" applyNumberFormat="1" applyFont="1" applyBorder="1" applyAlignment="1">
      <alignment vertical="center" wrapText="1"/>
    </xf>
    <xf numFmtId="172" fontId="34" fillId="0" borderId="0" xfId="0" applyNumberFormat="1" applyFont="1" applyFill="1" applyAlignment="1">
      <alignment vertical="center" wrapText="1"/>
    </xf>
    <xf numFmtId="0" fontId="16" fillId="0" borderId="10" xfId="60" applyFont="1" applyFill="1" applyBorder="1" applyAlignment="1" applyProtection="1">
      <alignment horizontal="left" indent="1"/>
      <protection/>
    </xf>
    <xf numFmtId="172" fontId="31" fillId="0" borderId="10" xfId="0" applyNumberFormat="1" applyFont="1" applyBorder="1" applyAlignment="1">
      <alignment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Fill="1" applyBorder="1" applyAlignment="1">
      <alignment vertical="center" wrapText="1"/>
    </xf>
    <xf numFmtId="0" fontId="32" fillId="8" borderId="10" xfId="60" applyFont="1" applyFill="1" applyBorder="1" applyAlignment="1" applyProtection="1">
      <alignment horizontal="left" vertical="center" wrapText="1" indent="1"/>
      <protection/>
    </xf>
    <xf numFmtId="172" fontId="35" fillId="8" borderId="10" xfId="6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172" fontId="31" fillId="0" borderId="10" xfId="60" applyNumberFormat="1" applyFont="1" applyFill="1" applyBorder="1" applyAlignment="1" applyProtection="1">
      <alignment horizontal="right" vertical="center" wrapText="1"/>
      <protection locked="0"/>
    </xf>
    <xf numFmtId="3" fontId="35" fillId="8" borderId="10" xfId="0" applyNumberFormat="1" applyFont="1" applyFill="1" applyBorder="1" applyAlignment="1" applyProtection="1">
      <alignment vertical="center" wrapText="1"/>
      <protection locked="0"/>
    </xf>
    <xf numFmtId="172" fontId="0" fillId="26" borderId="0" xfId="0" applyNumberFormat="1" applyFill="1" applyAlignment="1">
      <alignment vertical="center" wrapText="1"/>
    </xf>
    <xf numFmtId="172" fontId="3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32" fillId="0" borderId="10" xfId="0" applyNumberFormat="1" applyFont="1" applyFill="1" applyBorder="1" applyAlignment="1" applyProtection="1">
      <alignment vertical="center" wrapText="1"/>
      <protection locked="0"/>
    </xf>
    <xf numFmtId="0" fontId="28" fillId="27" borderId="10" xfId="60" applyFont="1" applyFill="1" applyBorder="1" applyAlignment="1" applyProtection="1">
      <alignment horizontal="left" vertical="center" wrapText="1" indent="1"/>
      <protection/>
    </xf>
    <xf numFmtId="172" fontId="28" fillId="27" borderId="10" xfId="0" applyNumberFormat="1" applyFont="1" applyFill="1" applyBorder="1" applyAlignment="1" applyProtection="1">
      <alignment vertical="center" wrapText="1"/>
      <protection locked="0"/>
    </xf>
    <xf numFmtId="172" fontId="3" fillId="0" borderId="0" xfId="0" applyNumberFormat="1" applyFont="1" applyAlignment="1">
      <alignment vertical="center" wrapText="1"/>
    </xf>
    <xf numFmtId="172" fontId="32" fillId="0" borderId="0" xfId="0" applyNumberFormat="1" applyFont="1" applyBorder="1" applyAlignment="1" applyProtection="1">
      <alignment horizontal="center" vertical="center" wrapText="1"/>
      <protection locked="0"/>
    </xf>
    <xf numFmtId="172" fontId="32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32" fillId="0" borderId="41" xfId="0" applyNumberFormat="1" applyFont="1" applyBorder="1" applyAlignment="1" applyProtection="1">
      <alignment horizontal="center" vertical="center" wrapText="1"/>
      <protection locked="0"/>
    </xf>
    <xf numFmtId="172" fontId="32" fillId="0" borderId="41" xfId="0" applyNumberFormat="1" applyFont="1" applyBorder="1" applyAlignment="1">
      <alignment vertical="center" wrapText="1"/>
    </xf>
    <xf numFmtId="186" fontId="13" fillId="0" borderId="0" xfId="60" applyNumberFormat="1" applyFont="1" applyFill="1" applyProtection="1">
      <alignment/>
      <protection/>
    </xf>
    <xf numFmtId="3" fontId="13" fillId="0" borderId="0" xfId="60" applyNumberFormat="1" applyFont="1" applyFill="1" applyProtection="1">
      <alignment/>
      <protection/>
    </xf>
    <xf numFmtId="186" fontId="13" fillId="0" borderId="0" xfId="60" applyNumberFormat="1" applyFont="1" applyFill="1" applyAlignment="1" applyProtection="1">
      <alignment/>
      <protection/>
    </xf>
    <xf numFmtId="3" fontId="13" fillId="0" borderId="0" xfId="60" applyNumberFormat="1" applyFont="1" applyFill="1" applyAlignment="1" applyProtection="1">
      <alignment/>
      <protection/>
    </xf>
    <xf numFmtId="0" fontId="0" fillId="0" borderId="51" xfId="0" applyBorder="1" applyAlignment="1">
      <alignment vertical="center" wrapText="1"/>
    </xf>
    <xf numFmtId="0" fontId="0" fillId="0" borderId="0" xfId="0" applyAlignment="1">
      <alignment vertical="center" wrapText="1"/>
    </xf>
    <xf numFmtId="172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3" xfId="0" applyNumberFormat="1" applyFont="1" applyFill="1" applyBorder="1" applyAlignment="1" applyProtection="1">
      <alignment vertical="center" wrapText="1"/>
      <protection locked="0"/>
    </xf>
    <xf numFmtId="172" fontId="19" fillId="0" borderId="17" xfId="0" applyNumberFormat="1" applyFont="1" applyFill="1" applyBorder="1" applyAlignment="1" applyProtection="1">
      <alignment vertical="center" wrapText="1"/>
      <protection/>
    </xf>
    <xf numFmtId="172" fontId="19" fillId="0" borderId="17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" fillId="0" borderId="11" xfId="0" applyNumberFormat="1" applyFon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53" xfId="0" applyNumberFormat="1" applyFont="1" applyFill="1" applyBorder="1" applyAlignment="1" applyProtection="1">
      <alignment vertical="center" wrapText="1"/>
      <protection locked="0"/>
    </xf>
    <xf numFmtId="172" fontId="19" fillId="0" borderId="16" xfId="0" applyNumberFormat="1" applyFont="1" applyFill="1" applyBorder="1" applyAlignment="1" applyProtection="1">
      <alignment horizontal="left" vertical="center" wrapText="1"/>
      <protection/>
    </xf>
    <xf numFmtId="172" fontId="19" fillId="0" borderId="14" xfId="0" applyNumberFormat="1" applyFont="1" applyFill="1" applyBorder="1" applyAlignment="1" applyProtection="1">
      <alignment vertical="center" wrapText="1"/>
      <protection/>
    </xf>
    <xf numFmtId="172" fontId="19" fillId="24" borderId="14" xfId="0" applyNumberFormat="1" applyFont="1" applyFill="1" applyBorder="1" applyAlignment="1" applyProtection="1">
      <alignment vertical="center" wrapText="1"/>
      <protection/>
    </xf>
    <xf numFmtId="172" fontId="19" fillId="0" borderId="15" xfId="0" applyNumberFormat="1" applyFont="1" applyFill="1" applyBorder="1" applyAlignment="1" applyProtection="1">
      <alignment vertical="center" wrapText="1"/>
      <protection/>
    </xf>
    <xf numFmtId="172" fontId="31" fillId="0" borderId="12" xfId="0" applyNumberFormat="1" applyFont="1" applyFill="1" applyBorder="1" applyAlignment="1" applyProtection="1">
      <alignment vertical="center" wrapText="1"/>
      <protection locked="0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6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12" fillId="0" borderId="57" xfId="60" applyFont="1" applyFill="1" applyBorder="1" applyAlignment="1" applyProtection="1">
      <alignment horizontal="center" vertical="center" wrapText="1"/>
      <protection/>
    </xf>
    <xf numFmtId="0" fontId="12" fillId="0" borderId="69" xfId="60" applyFont="1" applyFill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lef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172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12" xfId="0" applyNumberFormat="1" applyFont="1" applyFill="1" applyBorder="1" applyAlignment="1" applyProtection="1">
      <alignment vertical="center" wrapText="1"/>
      <protection locked="0"/>
    </xf>
    <xf numFmtId="172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3" xfId="0" applyNumberFormat="1" applyFont="1" applyFill="1" applyBorder="1" applyAlignment="1" applyProtection="1">
      <alignment vertical="center" wrapText="1"/>
      <protection locked="0"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3" fontId="34" fillId="0" borderId="10" xfId="0" applyNumberFormat="1" applyFont="1" applyBorder="1" applyAlignment="1">
      <alignment horizontal="righ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3" fontId="37" fillId="0" borderId="10" xfId="0" applyNumberFormat="1" applyFont="1" applyBorder="1" applyAlignment="1">
      <alignment horizontal="right" vertical="top" wrapText="1"/>
    </xf>
    <xf numFmtId="172" fontId="0" fillId="0" borderId="61" xfId="0" applyNumberFormat="1" applyFont="1" applyFill="1" applyBorder="1" applyAlignment="1" applyProtection="1">
      <alignment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0" xfId="0" applyNumberFormat="1" applyFont="1" applyFill="1" applyBorder="1" applyAlignment="1" applyProtection="1">
      <alignment horizontal="left" vertical="top" wrapText="1" indent="1"/>
      <protection locked="0"/>
    </xf>
    <xf numFmtId="172" fontId="11" fillId="0" borderId="11" xfId="0" applyNumberFormat="1" applyFont="1" applyFill="1" applyBorder="1" applyAlignment="1" applyProtection="1">
      <alignment horizontal="left" vertical="top" wrapText="1" indent="1"/>
      <protection locked="0"/>
    </xf>
    <xf numFmtId="172" fontId="0" fillId="0" borderId="74" xfId="0" applyNumberFormat="1" applyFont="1" applyFill="1" applyBorder="1" applyAlignment="1" applyProtection="1">
      <alignment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40" xfId="60" applyNumberFormat="1" applyFont="1" applyFill="1" applyBorder="1" applyAlignment="1" applyProtection="1">
      <alignment horizontal="center" vertical="center"/>
      <protection/>
    </xf>
    <xf numFmtId="172" fontId="6" fillId="0" borderId="70" xfId="60" applyNumberFormat="1" applyFont="1" applyFill="1" applyBorder="1" applyAlignment="1" applyProtection="1">
      <alignment horizontal="center" vertical="center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" fillId="0" borderId="29" xfId="0" applyNumberFormat="1" applyFont="1" applyFill="1" applyBorder="1" applyAlignment="1" applyProtection="1">
      <alignment horizontal="center" vertical="center" wrapText="1"/>
      <protection/>
    </xf>
    <xf numFmtId="172" fontId="6" fillId="0" borderId="38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 locked="0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2" fontId="7" fillId="0" borderId="0" xfId="0" applyNumberFormat="1" applyFont="1" applyFill="1" applyAlignment="1">
      <alignment horizontal="center" textRotation="180" wrapText="1"/>
    </xf>
    <xf numFmtId="172" fontId="4" fillId="0" borderId="19" xfId="0" applyNumberFormat="1" applyFont="1" applyFill="1" applyBorder="1" applyAlignment="1">
      <alignment horizontal="right" vertical="center"/>
    </xf>
    <xf numFmtId="172" fontId="12" fillId="0" borderId="24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2" fontId="0" fillId="0" borderId="27" xfId="0" applyNumberFormat="1" applyFill="1" applyBorder="1" applyAlignment="1" applyProtection="1">
      <alignment horizontal="left" vertical="center" wrapText="1"/>
      <protection locked="0"/>
    </xf>
    <xf numFmtId="172" fontId="0" fillId="0" borderId="46" xfId="0" applyNumberFormat="1" applyFill="1" applyBorder="1" applyAlignment="1" applyProtection="1">
      <alignment horizontal="left" vertical="center" wrapText="1"/>
      <protection locked="0"/>
    </xf>
    <xf numFmtId="172" fontId="0" fillId="0" borderId="71" xfId="0" applyNumberFormat="1" applyFill="1" applyBorder="1" applyAlignment="1" applyProtection="1">
      <alignment horizontal="left" vertical="center" wrapText="1"/>
      <protection locked="0"/>
    </xf>
    <xf numFmtId="172" fontId="0" fillId="0" borderId="75" xfId="0" applyNumberFormat="1" applyFill="1" applyBorder="1" applyAlignment="1" applyProtection="1">
      <alignment horizontal="left" vertical="center" wrapText="1"/>
      <protection locked="0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67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172" fontId="3" fillId="0" borderId="76" xfId="0" applyNumberFormat="1" applyFont="1" applyFill="1" applyBorder="1" applyAlignment="1">
      <alignment horizontal="center" vertical="center" wrapText="1"/>
    </xf>
    <xf numFmtId="172" fontId="6" fillId="0" borderId="77" xfId="0" applyNumberFormat="1" applyFont="1" applyFill="1" applyBorder="1" applyAlignment="1">
      <alignment horizontal="center" vertical="center"/>
    </xf>
    <xf numFmtId="172" fontId="6" fillId="0" borderId="66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172" fontId="3" fillId="0" borderId="34" xfId="0" applyNumberFormat="1" applyFont="1" applyFill="1" applyBorder="1" applyAlignment="1">
      <alignment horizontal="left" vertical="center" wrapText="1" indent="2"/>
    </xf>
    <xf numFmtId="172" fontId="3" fillId="0" borderId="76" xfId="0" applyNumberFormat="1" applyFont="1" applyFill="1" applyBorder="1" applyAlignment="1">
      <alignment horizontal="left" vertical="center" wrapText="1" indent="2"/>
    </xf>
    <xf numFmtId="179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left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179" fontId="26" fillId="0" borderId="35" xfId="0" applyNumberFormat="1" applyFont="1" applyFill="1" applyBorder="1" applyAlignment="1">
      <alignment horizontal="left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20" fillId="0" borderId="19" xfId="60" applyNumberFormat="1" applyFont="1" applyFill="1" applyBorder="1" applyAlignment="1" applyProtection="1">
      <alignment horizontal="left" vertical="center"/>
      <protection/>
    </xf>
    <xf numFmtId="172" fontId="20" fillId="0" borderId="19" xfId="6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 quotePrefix="1">
      <alignment horizontal="center" vertical="center"/>
      <protection/>
    </xf>
    <xf numFmtId="0" fontId="6" fillId="0" borderId="58" xfId="0" applyFont="1" applyFill="1" applyBorder="1" applyAlignment="1" applyProtection="1" quotePrefix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/>
    </xf>
    <xf numFmtId="0" fontId="6" fillId="0" borderId="43" xfId="0" applyFont="1" applyFill="1" applyBorder="1" applyAlignment="1" applyProtection="1">
      <alignment horizontal="left" vertical="center" wrapText="1" inden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172" fontId="6" fillId="0" borderId="62" xfId="0" applyNumberFormat="1" applyFont="1" applyFill="1" applyBorder="1" applyAlignment="1" applyProtection="1">
      <alignment horizontal="center" vertical="center" wrapText="1"/>
      <protection/>
    </xf>
    <xf numFmtId="172" fontId="6" fillId="0" borderId="65" xfId="0" applyNumberFormat="1" applyFont="1" applyFill="1" applyBorder="1" applyAlignment="1" applyProtection="1">
      <alignment horizontal="center" vertical="center" wrapText="1"/>
      <protection/>
    </xf>
    <xf numFmtId="172" fontId="6" fillId="0" borderId="57" xfId="0" applyNumberFormat="1" applyFont="1" applyFill="1" applyBorder="1" applyAlignment="1" applyProtection="1">
      <alignment horizontal="center" vertical="center" wrapText="1"/>
      <protection/>
    </xf>
    <xf numFmtId="172" fontId="6" fillId="0" borderId="59" xfId="0" applyNumberFormat="1" applyFont="1" applyFill="1" applyBorder="1" applyAlignment="1" applyProtection="1">
      <alignment horizontal="center" vertical="center"/>
      <protection/>
    </xf>
    <xf numFmtId="172" fontId="6" fillId="0" borderId="59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>
      <alignment horizontal="center" textRotation="180" wrapText="1"/>
    </xf>
    <xf numFmtId="172" fontId="6" fillId="0" borderId="60" xfId="0" applyNumberFormat="1" applyFont="1" applyFill="1" applyBorder="1" applyAlignment="1">
      <alignment horizontal="center" vertical="center" wrapText="1"/>
    </xf>
    <xf numFmtId="172" fontId="6" fillId="0" borderId="73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6" fillId="0" borderId="77" xfId="0" applyNumberFormat="1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center" vertical="center" wrapText="1"/>
    </xf>
    <xf numFmtId="172" fontId="6" fillId="0" borderId="45" xfId="0" applyNumberFormat="1" applyFont="1" applyFill="1" applyBorder="1" applyAlignment="1">
      <alignment horizontal="center" vertical="center" wrapText="1"/>
    </xf>
    <xf numFmtId="172" fontId="6" fillId="0" borderId="78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/>
      <protection/>
    </xf>
    <xf numFmtId="0" fontId="12" fillId="0" borderId="43" xfId="0" applyFont="1" applyFill="1" applyBorder="1" applyAlignment="1" applyProtection="1">
      <alignment horizontal="left" vertical="center"/>
      <protection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7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6" fillId="28" borderId="0" xfId="0" applyFont="1" applyFill="1" applyAlignment="1">
      <alignment horizontal="center" vertical="top" wrapText="1"/>
    </xf>
    <xf numFmtId="0" fontId="0" fillId="28" borderId="0" xfId="0" applyFill="1" applyAlignment="1">
      <alignment/>
    </xf>
    <xf numFmtId="0" fontId="36" fillId="29" borderId="10" xfId="0" applyFont="1" applyFill="1" applyBorder="1" applyAlignment="1">
      <alignment horizontal="center" vertical="top" wrapText="1"/>
    </xf>
    <xf numFmtId="0" fontId="0" fillId="29" borderId="10" xfId="0" applyFill="1" applyBorder="1" applyAlignment="1">
      <alignment/>
    </xf>
    <xf numFmtId="0" fontId="36" fillId="29" borderId="10" xfId="0" applyFont="1" applyFill="1" applyBorder="1" applyAlignment="1">
      <alignment horizontal="center" vertical="top" wrapText="1"/>
    </xf>
    <xf numFmtId="0" fontId="36" fillId="28" borderId="10" xfId="0" applyFont="1" applyFill="1" applyBorder="1" applyAlignment="1">
      <alignment horizontal="center" vertical="top" wrapText="1"/>
    </xf>
    <xf numFmtId="0" fontId="36" fillId="30" borderId="10" xfId="0" applyFont="1" applyFill="1" applyBorder="1" applyAlignment="1">
      <alignment horizontal="center" vertical="top" wrapText="1"/>
    </xf>
    <xf numFmtId="0" fontId="0" fillId="30" borderId="10" xfId="0" applyFill="1" applyBorder="1" applyAlignment="1">
      <alignment/>
    </xf>
    <xf numFmtId="0" fontId="36" fillId="30" borderId="10" xfId="0" applyFont="1" applyFill="1" applyBorder="1" applyAlignment="1">
      <alignment horizontal="center" vertical="top" wrapText="1"/>
    </xf>
    <xf numFmtId="0" fontId="37" fillId="31" borderId="10" xfId="0" applyFont="1" applyFill="1" applyBorder="1" applyAlignment="1">
      <alignment horizontal="center" vertical="top" wrapText="1"/>
    </xf>
    <xf numFmtId="0" fontId="37" fillId="31" borderId="10" xfId="0" applyFont="1" applyFill="1" applyBorder="1" applyAlignment="1">
      <alignment horizontal="left" vertical="top" wrapText="1"/>
    </xf>
    <xf numFmtId="3" fontId="37" fillId="31" borderId="10" xfId="0" applyNumberFormat="1" applyFont="1" applyFill="1" applyBorder="1" applyAlignment="1">
      <alignment horizontal="right" vertical="top" wrapText="1"/>
    </xf>
    <xf numFmtId="0" fontId="36" fillId="31" borderId="0" xfId="0" applyFont="1" applyFill="1" applyAlignment="1">
      <alignment horizontal="center" vertical="top" wrapText="1"/>
    </xf>
    <xf numFmtId="0" fontId="0" fillId="31" borderId="0" xfId="0" applyFill="1" applyAlignment="1">
      <alignment/>
    </xf>
    <xf numFmtId="0" fontId="36" fillId="31" borderId="10" xfId="0" applyFont="1" applyFill="1" applyBorder="1" applyAlignment="1">
      <alignment horizontal="center" vertical="top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B10" sqref="B10"/>
    </sheetView>
  </sheetViews>
  <sheetFormatPr defaultColWidth="9.00390625" defaultRowHeight="12.75"/>
  <cols>
    <col min="1" max="1" width="46.375" style="183" customWidth="1"/>
    <col min="2" max="2" width="66.125" style="183" customWidth="1"/>
    <col min="3" max="16384" width="9.375" style="183" customWidth="1"/>
  </cols>
  <sheetData>
    <row r="1" ht="18.75">
      <c r="A1" s="347" t="s">
        <v>109</v>
      </c>
    </row>
    <row r="3" spans="1:2" ht="12.75">
      <c r="A3" s="348"/>
      <c r="B3" s="348"/>
    </row>
    <row r="4" spans="1:2" ht="15.75">
      <c r="A4" s="322" t="s">
        <v>748</v>
      </c>
      <c r="B4" s="349"/>
    </row>
    <row r="5" spans="1:2" s="350" customFormat="1" ht="12.75">
      <c r="A5" s="348"/>
      <c r="B5" s="348"/>
    </row>
    <row r="6" spans="1:2" ht="12.75">
      <c r="A6" s="348" t="s">
        <v>428</v>
      </c>
      <c r="B6" s="348" t="s">
        <v>429</v>
      </c>
    </row>
    <row r="7" spans="1:2" ht="12.75">
      <c r="A7" s="348" t="s">
        <v>430</v>
      </c>
      <c r="B7" s="348" t="s">
        <v>431</v>
      </c>
    </row>
    <row r="8" spans="1:2" ht="12.75">
      <c r="A8" s="348" t="s">
        <v>432</v>
      </c>
      <c r="B8" s="348" t="s">
        <v>433</v>
      </c>
    </row>
    <row r="9" spans="1:2" ht="12.75">
      <c r="A9" s="348"/>
      <c r="B9" s="348"/>
    </row>
    <row r="10" spans="1:2" ht="15.75">
      <c r="A10" s="322" t="str">
        <f>+CONCATENATE(LEFT(A4,4),". évi módosított előirányzat BEVÉTELEK")</f>
        <v>2017. évi módosított előirányzat BEVÉTELEK</v>
      </c>
      <c r="B10" s="349"/>
    </row>
    <row r="11" spans="1:2" ht="12.75">
      <c r="A11" s="348"/>
      <c r="B11" s="348"/>
    </row>
    <row r="12" spans="1:2" s="350" customFormat="1" ht="12.75">
      <c r="A12" s="348" t="s">
        <v>434</v>
      </c>
      <c r="B12" s="348" t="s">
        <v>440</v>
      </c>
    </row>
    <row r="13" spans="1:2" ht="12.75">
      <c r="A13" s="348" t="s">
        <v>435</v>
      </c>
      <c r="B13" s="348" t="s">
        <v>441</v>
      </c>
    </row>
    <row r="14" spans="1:2" ht="12.75">
      <c r="A14" s="348" t="s">
        <v>436</v>
      </c>
      <c r="B14" s="348" t="s">
        <v>442</v>
      </c>
    </row>
    <row r="15" spans="1:2" ht="12.75">
      <c r="A15" s="348"/>
      <c r="B15" s="348"/>
    </row>
    <row r="16" spans="1:2" ht="14.25">
      <c r="A16" s="351" t="str">
        <f>+CONCATENATE(LEFT(A4,4),". évi teljesítés BEVÉTELEK")</f>
        <v>2017. évi teljesítés BEVÉTELEK</v>
      </c>
      <c r="B16" s="349"/>
    </row>
    <row r="17" spans="1:2" ht="12.75">
      <c r="A17" s="348"/>
      <c r="B17" s="348"/>
    </row>
    <row r="18" spans="1:2" ht="12.75">
      <c r="A18" s="348" t="s">
        <v>437</v>
      </c>
      <c r="B18" s="348" t="s">
        <v>443</v>
      </c>
    </row>
    <row r="19" spans="1:2" ht="12.75">
      <c r="A19" s="348" t="s">
        <v>438</v>
      </c>
      <c r="B19" s="348" t="s">
        <v>444</v>
      </c>
    </row>
    <row r="20" spans="1:2" ht="12.75">
      <c r="A20" s="348" t="s">
        <v>439</v>
      </c>
      <c r="B20" s="348" t="s">
        <v>445</v>
      </c>
    </row>
    <row r="21" spans="1:2" ht="12.75">
      <c r="A21" s="348"/>
      <c r="B21" s="348"/>
    </row>
    <row r="22" spans="1:2" ht="15.75">
      <c r="A22" s="322" t="str">
        <f>+CONCATENATE(LEFT(A4,4),". évi eredeti előirányzat KIADÁSOK")</f>
        <v>2017. évi eredeti előirányzat KIADÁSOK</v>
      </c>
      <c r="B22" s="349"/>
    </row>
    <row r="23" spans="1:2" ht="12.75">
      <c r="A23" s="348"/>
      <c r="B23" s="348"/>
    </row>
    <row r="24" spans="1:2" ht="12.75">
      <c r="A24" s="348" t="s">
        <v>446</v>
      </c>
      <c r="B24" s="348" t="s">
        <v>452</v>
      </c>
    </row>
    <row r="25" spans="1:2" ht="12.75">
      <c r="A25" s="348" t="s">
        <v>425</v>
      </c>
      <c r="B25" s="348" t="s">
        <v>453</v>
      </c>
    </row>
    <row r="26" spans="1:2" ht="12.75">
      <c r="A26" s="348" t="s">
        <v>447</v>
      </c>
      <c r="B26" s="348" t="s">
        <v>454</v>
      </c>
    </row>
    <row r="27" spans="1:2" ht="12.75">
      <c r="A27" s="348"/>
      <c r="B27" s="348"/>
    </row>
    <row r="28" spans="1:2" ht="15.75">
      <c r="A28" s="322" t="str">
        <f>+CONCATENATE(LEFT(A4,4),". évi módosított előirányzat KIADÁSOK")</f>
        <v>2017. évi módosított előirányzat KIADÁSOK</v>
      </c>
      <c r="B28" s="349"/>
    </row>
    <row r="29" spans="1:2" ht="12.75">
      <c r="A29" s="348"/>
      <c r="B29" s="348"/>
    </row>
    <row r="30" spans="1:2" ht="12.75">
      <c r="A30" s="348" t="s">
        <v>448</v>
      </c>
      <c r="B30" s="348" t="s">
        <v>459</v>
      </c>
    </row>
    <row r="31" spans="1:2" ht="12.75">
      <c r="A31" s="348" t="s">
        <v>426</v>
      </c>
      <c r="B31" s="348" t="s">
        <v>456</v>
      </c>
    </row>
    <row r="32" spans="1:2" ht="12.75">
      <c r="A32" s="348" t="s">
        <v>449</v>
      </c>
      <c r="B32" s="348" t="s">
        <v>455</v>
      </c>
    </row>
    <row r="33" spans="1:2" ht="12.75">
      <c r="A33" s="348"/>
      <c r="B33" s="348"/>
    </row>
    <row r="34" spans="1:2" ht="15.75">
      <c r="A34" s="352" t="str">
        <f>+CONCATENATE(LEFT(A4,4),". évi teljesítés KIADÁSOK")</f>
        <v>2017. évi teljesítés KIADÁSOK</v>
      </c>
      <c r="B34" s="349"/>
    </row>
    <row r="35" spans="1:2" ht="12.75">
      <c r="A35" s="348"/>
      <c r="B35" s="348"/>
    </row>
    <row r="36" spans="1:2" ht="12.75">
      <c r="A36" s="348" t="s">
        <v>450</v>
      </c>
      <c r="B36" s="348" t="s">
        <v>460</v>
      </c>
    </row>
    <row r="37" spans="1:2" ht="12.75">
      <c r="A37" s="348" t="s">
        <v>427</v>
      </c>
      <c r="B37" s="348" t="s">
        <v>458</v>
      </c>
    </row>
    <row r="38" spans="1:2" ht="12.75">
      <c r="A38" s="348" t="s">
        <v>451</v>
      </c>
      <c r="B38" s="348" t="s">
        <v>457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8"/>
  <sheetViews>
    <sheetView zoomScaleSheetLayoutView="115" workbookViewId="0" topLeftCell="A1">
      <selection activeCell="E58" sqref="E58"/>
    </sheetView>
  </sheetViews>
  <sheetFormatPr defaultColWidth="9.00390625" defaultRowHeight="12.75"/>
  <cols>
    <col min="1" max="1" width="16.00390625" style="405" customWidth="1"/>
    <col min="2" max="2" width="59.375" style="25" customWidth="1"/>
    <col min="3" max="5" width="15.875" style="25" customWidth="1"/>
    <col min="6" max="16384" width="9.375" style="25" customWidth="1"/>
  </cols>
  <sheetData>
    <row r="1" spans="1:5" s="361" customFormat="1" ht="21" customHeight="1" thickBot="1">
      <c r="A1" s="360"/>
      <c r="B1" s="362"/>
      <c r="C1" s="386"/>
      <c r="D1" s="386"/>
      <c r="E1" s="442" t="str">
        <f>+CONCATENATE("7. melléklet a ……/",LEFT(ÖSSZEFÜGGÉSEK!A4,4)+1,". (……) Társulási Tanács rendelethez")</f>
        <v>7. melléklet a ……/2018. (……) Társulási Tanács rendelethez</v>
      </c>
    </row>
    <row r="2" spans="1:5" s="387" customFormat="1" ht="25.5" customHeight="1">
      <c r="A2" s="381" t="s">
        <v>143</v>
      </c>
      <c r="B2" s="596" t="s">
        <v>638</v>
      </c>
      <c r="C2" s="597"/>
      <c r="D2" s="598"/>
      <c r="E2" s="410" t="s">
        <v>48</v>
      </c>
    </row>
    <row r="3" spans="1:5" s="387" customFormat="1" ht="24.75" thickBot="1">
      <c r="A3" s="385" t="s">
        <v>468</v>
      </c>
      <c r="B3" s="599" t="s">
        <v>466</v>
      </c>
      <c r="C3" s="600"/>
      <c r="D3" s="601"/>
      <c r="E3" s="411" t="s">
        <v>40</v>
      </c>
    </row>
    <row r="4" spans="1:5" s="388" customFormat="1" ht="15.75" customHeight="1" thickBot="1">
      <c r="A4" s="363"/>
      <c r="B4" s="363"/>
      <c r="C4" s="364"/>
      <c r="D4" s="364"/>
      <c r="E4" s="364" t="s">
        <v>41</v>
      </c>
    </row>
    <row r="5" spans="1:5" ht="24.75" thickBot="1">
      <c r="A5" s="196" t="s">
        <v>144</v>
      </c>
      <c r="B5" s="197" t="s">
        <v>42</v>
      </c>
      <c r="C5" s="85" t="s">
        <v>175</v>
      </c>
      <c r="D5" s="85" t="s">
        <v>180</v>
      </c>
      <c r="E5" s="365" t="s">
        <v>181</v>
      </c>
    </row>
    <row r="6" spans="1:5" s="389" customFormat="1" ht="12.75" customHeight="1" thickBot="1">
      <c r="A6" s="358" t="s">
        <v>337</v>
      </c>
      <c r="B6" s="359" t="s">
        <v>338</v>
      </c>
      <c r="C6" s="359" t="s">
        <v>339</v>
      </c>
      <c r="D6" s="99" t="s">
        <v>340</v>
      </c>
      <c r="E6" s="98" t="s">
        <v>341</v>
      </c>
    </row>
    <row r="7" spans="1:5" s="389" customFormat="1" ht="15.75" customHeight="1" thickBot="1">
      <c r="A7" s="593" t="s">
        <v>43</v>
      </c>
      <c r="B7" s="594"/>
      <c r="C7" s="594"/>
      <c r="D7" s="594"/>
      <c r="E7" s="595"/>
    </row>
    <row r="8" spans="1:5" s="380" customFormat="1" ht="12" customHeight="1" thickBot="1">
      <c r="A8" s="358" t="s">
        <v>7</v>
      </c>
      <c r="B8" s="401" t="s">
        <v>469</v>
      </c>
      <c r="C8" s="291">
        <f>SUM(C9:C18)</f>
        <v>64870</v>
      </c>
      <c r="D8" s="291">
        <f>SUM(D9:D18)</f>
        <v>78552</v>
      </c>
      <c r="E8" s="407">
        <f>SUM(E9:E18)</f>
        <v>71491</v>
      </c>
    </row>
    <row r="9" spans="1:5" s="380" customFormat="1" ht="12" customHeight="1">
      <c r="A9" s="412" t="s">
        <v>71</v>
      </c>
      <c r="B9" s="212" t="s">
        <v>257</v>
      </c>
      <c r="C9" s="94"/>
      <c r="D9" s="94">
        <v>0</v>
      </c>
      <c r="E9" s="396"/>
    </row>
    <row r="10" spans="1:5" s="380" customFormat="1" ht="12" customHeight="1">
      <c r="A10" s="413" t="s">
        <v>72</v>
      </c>
      <c r="B10" s="210" t="s">
        <v>258</v>
      </c>
      <c r="C10" s="288">
        <v>26340</v>
      </c>
      <c r="D10" s="288">
        <v>30750</v>
      </c>
      <c r="E10" s="101">
        <v>28414</v>
      </c>
    </row>
    <row r="11" spans="1:5" s="380" customFormat="1" ht="12" customHeight="1">
      <c r="A11" s="413" t="s">
        <v>73</v>
      </c>
      <c r="B11" s="210" t="s">
        <v>259</v>
      </c>
      <c r="C11" s="288"/>
      <c r="D11" s="288">
        <v>26</v>
      </c>
      <c r="E11" s="101">
        <v>25</v>
      </c>
    </row>
    <row r="12" spans="1:5" s="380" customFormat="1" ht="12" customHeight="1">
      <c r="A12" s="413" t="s">
        <v>74</v>
      </c>
      <c r="B12" s="210" t="s">
        <v>260</v>
      </c>
      <c r="C12" s="288">
        <v>250</v>
      </c>
      <c r="D12" s="288">
        <v>269</v>
      </c>
      <c r="E12" s="101">
        <v>268</v>
      </c>
    </row>
    <row r="13" spans="1:5" s="380" customFormat="1" ht="12" customHeight="1">
      <c r="A13" s="413" t="s">
        <v>106</v>
      </c>
      <c r="B13" s="210" t="s">
        <v>261</v>
      </c>
      <c r="C13" s="288">
        <v>16853</v>
      </c>
      <c r="D13" s="288">
        <v>20724</v>
      </c>
      <c r="E13" s="101">
        <v>19121</v>
      </c>
    </row>
    <row r="14" spans="1:5" s="380" customFormat="1" ht="12" customHeight="1">
      <c r="A14" s="413" t="s">
        <v>75</v>
      </c>
      <c r="B14" s="210" t="s">
        <v>470</v>
      </c>
      <c r="C14" s="288">
        <v>11662</v>
      </c>
      <c r="D14" s="288">
        <v>14146</v>
      </c>
      <c r="E14" s="101">
        <v>12854</v>
      </c>
    </row>
    <row r="15" spans="1:5" s="390" customFormat="1" ht="12" customHeight="1">
      <c r="A15" s="413" t="s">
        <v>76</v>
      </c>
      <c r="B15" s="209" t="s">
        <v>471</v>
      </c>
      <c r="C15" s="288">
        <v>9759</v>
      </c>
      <c r="D15" s="288">
        <v>12619</v>
      </c>
      <c r="E15" s="101">
        <v>10793</v>
      </c>
    </row>
    <row r="16" spans="1:5" s="390" customFormat="1" ht="12" customHeight="1">
      <c r="A16" s="413" t="s">
        <v>84</v>
      </c>
      <c r="B16" s="210" t="s">
        <v>264</v>
      </c>
      <c r="C16" s="95">
        <v>6</v>
      </c>
      <c r="D16" s="95">
        <v>7</v>
      </c>
      <c r="E16" s="395">
        <v>6</v>
      </c>
    </row>
    <row r="17" spans="1:5" s="380" customFormat="1" ht="12" customHeight="1">
      <c r="A17" s="413" t="s">
        <v>85</v>
      </c>
      <c r="B17" s="210" t="s">
        <v>266</v>
      </c>
      <c r="C17" s="288"/>
      <c r="D17" s="288"/>
      <c r="E17" s="101"/>
    </row>
    <row r="18" spans="1:5" s="390" customFormat="1" ht="12" customHeight="1" thickBot="1">
      <c r="A18" s="413" t="s">
        <v>86</v>
      </c>
      <c r="B18" s="209" t="s">
        <v>268</v>
      </c>
      <c r="C18" s="290"/>
      <c r="D18" s="290">
        <v>11</v>
      </c>
      <c r="E18" s="391">
        <v>10</v>
      </c>
    </row>
    <row r="19" spans="1:5" s="390" customFormat="1" ht="21.75" thickBot="1">
      <c r="A19" s="358" t="s">
        <v>8</v>
      </c>
      <c r="B19" s="401" t="s">
        <v>472</v>
      </c>
      <c r="C19" s="291">
        <f>SUM(C20:C22)</f>
        <v>0</v>
      </c>
      <c r="D19" s="291">
        <f>SUM(D20:D22)</f>
        <v>92</v>
      </c>
      <c r="E19" s="407">
        <f>SUM(E20:E22)</f>
        <v>92</v>
      </c>
    </row>
    <row r="20" spans="1:5" s="390" customFormat="1" ht="12" customHeight="1">
      <c r="A20" s="413" t="s">
        <v>77</v>
      </c>
      <c r="B20" s="211" t="s">
        <v>230</v>
      </c>
      <c r="C20" s="288"/>
      <c r="D20" s="288"/>
      <c r="E20" s="101"/>
    </row>
    <row r="21" spans="1:5" s="390" customFormat="1" ht="12" customHeight="1">
      <c r="A21" s="413" t="s">
        <v>78</v>
      </c>
      <c r="B21" s="210" t="s">
        <v>473</v>
      </c>
      <c r="C21" s="288"/>
      <c r="D21" s="288"/>
      <c r="E21" s="101"/>
    </row>
    <row r="22" spans="1:5" s="390" customFormat="1" ht="12" customHeight="1">
      <c r="A22" s="413" t="s">
        <v>79</v>
      </c>
      <c r="B22" s="210" t="s">
        <v>474</v>
      </c>
      <c r="C22" s="288"/>
      <c r="D22" s="288">
        <v>92</v>
      </c>
      <c r="E22" s="101">
        <v>92</v>
      </c>
    </row>
    <row r="23" spans="1:5" s="390" customFormat="1" ht="12" customHeight="1" thickBot="1">
      <c r="A23" s="413" t="s">
        <v>80</v>
      </c>
      <c r="B23" s="210" t="s">
        <v>507</v>
      </c>
      <c r="C23" s="288"/>
      <c r="D23" s="288"/>
      <c r="E23" s="101"/>
    </row>
    <row r="24" spans="1:5" s="390" customFormat="1" ht="12" customHeight="1" thickBot="1">
      <c r="A24" s="400" t="s">
        <v>9</v>
      </c>
      <c r="B24" s="230" t="s">
        <v>121</v>
      </c>
      <c r="C24" s="34"/>
      <c r="D24" s="34"/>
      <c r="E24" s="406"/>
    </row>
    <row r="25" spans="1:5" s="390" customFormat="1" ht="21.75" thickBot="1">
      <c r="A25" s="400" t="s">
        <v>10</v>
      </c>
      <c r="B25" s="230" t="s">
        <v>475</v>
      </c>
      <c r="C25" s="291">
        <f>SUM(C26:C27)</f>
        <v>0</v>
      </c>
      <c r="D25" s="291">
        <f>SUM(D26:D27)</f>
        <v>0</v>
      </c>
      <c r="E25" s="407">
        <f>SUM(E26:E27)</f>
        <v>0</v>
      </c>
    </row>
    <row r="26" spans="1:5" s="390" customFormat="1" ht="12" customHeight="1">
      <c r="A26" s="414" t="s">
        <v>244</v>
      </c>
      <c r="B26" s="415" t="s">
        <v>473</v>
      </c>
      <c r="C26" s="91"/>
      <c r="D26" s="91"/>
      <c r="E26" s="394"/>
    </row>
    <row r="27" spans="1:5" s="390" customFormat="1" ht="12" customHeight="1">
      <c r="A27" s="414" t="s">
        <v>250</v>
      </c>
      <c r="B27" s="416" t="s">
        <v>476</v>
      </c>
      <c r="C27" s="292"/>
      <c r="D27" s="292"/>
      <c r="E27" s="393"/>
    </row>
    <row r="28" spans="1:5" s="390" customFormat="1" ht="12" customHeight="1" thickBot="1">
      <c r="A28" s="413" t="s">
        <v>252</v>
      </c>
      <c r="B28" s="417" t="s">
        <v>508</v>
      </c>
      <c r="C28" s="397"/>
      <c r="D28" s="397"/>
      <c r="E28" s="392"/>
    </row>
    <row r="29" spans="1:5" s="390" customFormat="1" ht="12" customHeight="1" thickBot="1">
      <c r="A29" s="400" t="s">
        <v>11</v>
      </c>
      <c r="B29" s="230" t="s">
        <v>477</v>
      </c>
      <c r="C29" s="291">
        <f>SUM(C30:C32)</f>
        <v>0</v>
      </c>
      <c r="D29" s="291">
        <f>SUM(D30:D32)</f>
        <v>0</v>
      </c>
      <c r="E29" s="407">
        <f>SUM(E30:E32)</f>
        <v>0</v>
      </c>
    </row>
    <row r="30" spans="1:5" s="390" customFormat="1" ht="12" customHeight="1">
      <c r="A30" s="414" t="s">
        <v>64</v>
      </c>
      <c r="B30" s="415" t="s">
        <v>270</v>
      </c>
      <c r="C30" s="91"/>
      <c r="D30" s="91"/>
      <c r="E30" s="394"/>
    </row>
    <row r="31" spans="1:5" s="390" customFormat="1" ht="12" customHeight="1">
      <c r="A31" s="414" t="s">
        <v>65</v>
      </c>
      <c r="B31" s="416" t="s">
        <v>271</v>
      </c>
      <c r="C31" s="292"/>
      <c r="D31" s="292"/>
      <c r="E31" s="393"/>
    </row>
    <row r="32" spans="1:5" s="390" customFormat="1" ht="12" customHeight="1" thickBot="1">
      <c r="A32" s="413" t="s">
        <v>66</v>
      </c>
      <c r="B32" s="399" t="s">
        <v>273</v>
      </c>
      <c r="C32" s="397"/>
      <c r="D32" s="397"/>
      <c r="E32" s="392"/>
    </row>
    <row r="33" spans="1:5" s="390" customFormat="1" ht="12" customHeight="1" thickBot="1">
      <c r="A33" s="400" t="s">
        <v>12</v>
      </c>
      <c r="B33" s="230" t="s">
        <v>394</v>
      </c>
      <c r="C33" s="34"/>
      <c r="D33" s="34">
        <v>175</v>
      </c>
      <c r="E33" s="406">
        <v>174</v>
      </c>
    </row>
    <row r="34" spans="1:5" s="380" customFormat="1" ht="12" customHeight="1" thickBot="1">
      <c r="A34" s="400" t="s">
        <v>13</v>
      </c>
      <c r="B34" s="230" t="s">
        <v>478</v>
      </c>
      <c r="C34" s="34"/>
      <c r="D34" s="34">
        <v>329</v>
      </c>
      <c r="E34" s="406">
        <v>329</v>
      </c>
    </row>
    <row r="35" spans="1:5" s="380" customFormat="1" ht="12" customHeight="1" thickBot="1">
      <c r="A35" s="358" t="s">
        <v>14</v>
      </c>
      <c r="B35" s="230" t="s">
        <v>509</v>
      </c>
      <c r="C35" s="291">
        <f>+C8+C19+C24+C25+C29+C33+C34</f>
        <v>64870</v>
      </c>
      <c r="D35" s="291">
        <f>+D8+D19+D24+D25+D29+D33+D34</f>
        <v>79148</v>
      </c>
      <c r="E35" s="407">
        <f>+E8+E19+E24+E25+E29+E33+E34</f>
        <v>72086</v>
      </c>
    </row>
    <row r="36" spans="1:5" s="380" customFormat="1" ht="12" customHeight="1" thickBot="1">
      <c r="A36" s="402" t="s">
        <v>15</v>
      </c>
      <c r="B36" s="230" t="s">
        <v>479</v>
      </c>
      <c r="C36" s="291">
        <f>+C37+C38+C39</f>
        <v>257572</v>
      </c>
      <c r="D36" s="291">
        <f>+D37+D38+D39</f>
        <v>256460</v>
      </c>
      <c r="E36" s="407">
        <f>+E37+E38+E39</f>
        <v>256460</v>
      </c>
    </row>
    <row r="37" spans="1:5" s="380" customFormat="1" ht="12" customHeight="1">
      <c r="A37" s="414" t="s">
        <v>480</v>
      </c>
      <c r="B37" s="415" t="s">
        <v>162</v>
      </c>
      <c r="C37" s="91">
        <v>1916</v>
      </c>
      <c r="D37" s="91">
        <v>292</v>
      </c>
      <c r="E37" s="394">
        <v>292</v>
      </c>
    </row>
    <row r="38" spans="1:5" s="390" customFormat="1" ht="12" customHeight="1">
      <c r="A38" s="414" t="s">
        <v>481</v>
      </c>
      <c r="B38" s="416" t="s">
        <v>3</v>
      </c>
      <c r="C38" s="292"/>
      <c r="D38" s="292">
        <v>1625</v>
      </c>
      <c r="E38" s="393">
        <v>1625</v>
      </c>
    </row>
    <row r="39" spans="1:5" s="390" customFormat="1" ht="12" customHeight="1" thickBot="1">
      <c r="A39" s="413" t="s">
        <v>482</v>
      </c>
      <c r="B39" s="399" t="s">
        <v>483</v>
      </c>
      <c r="C39" s="397">
        <v>255656</v>
      </c>
      <c r="D39" s="397">
        <v>254543</v>
      </c>
      <c r="E39" s="392">
        <v>254543</v>
      </c>
    </row>
    <row r="40" spans="1:5" s="390" customFormat="1" ht="15" customHeight="1" thickBot="1">
      <c r="A40" s="402" t="s">
        <v>16</v>
      </c>
      <c r="B40" s="403" t="s">
        <v>484</v>
      </c>
      <c r="C40" s="97">
        <f>+C35+C36</f>
        <v>322442</v>
      </c>
      <c r="D40" s="97">
        <f>+D35+D36</f>
        <v>335608</v>
      </c>
      <c r="E40" s="408">
        <f>+E35+E36</f>
        <v>328546</v>
      </c>
    </row>
    <row r="41" spans="1:5" s="390" customFormat="1" ht="15" customHeight="1">
      <c r="A41" s="366"/>
      <c r="B41" s="367"/>
      <c r="C41" s="378"/>
      <c r="D41" s="378"/>
      <c r="E41" s="378"/>
    </row>
    <row r="42" spans="1:5" ht="13.5" thickBot="1">
      <c r="A42" s="368"/>
      <c r="B42" s="369"/>
      <c r="C42" s="379"/>
      <c r="D42" s="379"/>
      <c r="E42" s="379"/>
    </row>
    <row r="43" spans="1:5" s="389" customFormat="1" ht="16.5" customHeight="1" thickBot="1">
      <c r="A43" s="593" t="s">
        <v>44</v>
      </c>
      <c r="B43" s="594"/>
      <c r="C43" s="594"/>
      <c r="D43" s="594"/>
      <c r="E43" s="595"/>
    </row>
    <row r="44" spans="1:5" s="186" customFormat="1" ht="12" customHeight="1" thickBot="1">
      <c r="A44" s="400" t="s">
        <v>7</v>
      </c>
      <c r="B44" s="230" t="s">
        <v>485</v>
      </c>
      <c r="C44" s="291">
        <f>SUM(C45:C49)</f>
        <v>321035</v>
      </c>
      <c r="D44" s="291">
        <f>SUM(D45:D49)</f>
        <v>334109</v>
      </c>
      <c r="E44" s="323">
        <f>SUM(E45:E49)</f>
        <v>325537</v>
      </c>
    </row>
    <row r="45" spans="1:5" ht="12" customHeight="1">
      <c r="A45" s="413" t="s">
        <v>71</v>
      </c>
      <c r="B45" s="211" t="s">
        <v>36</v>
      </c>
      <c r="C45" s="91">
        <v>169836</v>
      </c>
      <c r="D45" s="91">
        <v>171946</v>
      </c>
      <c r="E45" s="318">
        <v>171832</v>
      </c>
    </row>
    <row r="46" spans="1:5" ht="12" customHeight="1">
      <c r="A46" s="413" t="s">
        <v>72</v>
      </c>
      <c r="B46" s="210" t="s">
        <v>130</v>
      </c>
      <c r="C46" s="285">
        <v>37947</v>
      </c>
      <c r="D46" s="285">
        <v>38259</v>
      </c>
      <c r="E46" s="319">
        <v>38233</v>
      </c>
    </row>
    <row r="47" spans="1:5" ht="12" customHeight="1">
      <c r="A47" s="413" t="s">
        <v>73</v>
      </c>
      <c r="B47" s="210" t="s">
        <v>99</v>
      </c>
      <c r="C47" s="285">
        <v>113252</v>
      </c>
      <c r="D47" s="285">
        <v>123624</v>
      </c>
      <c r="E47" s="319">
        <v>115192</v>
      </c>
    </row>
    <row r="48" spans="1:5" ht="12" customHeight="1">
      <c r="A48" s="413" t="s">
        <v>74</v>
      </c>
      <c r="B48" s="210" t="s">
        <v>131</v>
      </c>
      <c r="C48" s="285"/>
      <c r="D48" s="285"/>
      <c r="E48" s="319"/>
    </row>
    <row r="49" spans="1:5" ht="12" customHeight="1" thickBot="1">
      <c r="A49" s="413" t="s">
        <v>106</v>
      </c>
      <c r="B49" s="210" t="s">
        <v>132</v>
      </c>
      <c r="C49" s="285"/>
      <c r="D49" s="285">
        <v>280</v>
      </c>
      <c r="E49" s="319">
        <v>280</v>
      </c>
    </row>
    <row r="50" spans="1:5" ht="12" customHeight="1" thickBot="1">
      <c r="A50" s="400" t="s">
        <v>8</v>
      </c>
      <c r="B50" s="230" t="s">
        <v>486</v>
      </c>
      <c r="C50" s="291">
        <f>SUM(C51:C53)</f>
        <v>1407</v>
      </c>
      <c r="D50" s="291">
        <f>SUM(D51:D53)</f>
        <v>1499</v>
      </c>
      <c r="E50" s="323">
        <f>SUM(E51:E53)</f>
        <v>1464</v>
      </c>
    </row>
    <row r="51" spans="1:5" s="186" customFormat="1" ht="12" customHeight="1">
      <c r="A51" s="413" t="s">
        <v>77</v>
      </c>
      <c r="B51" s="211" t="s">
        <v>152</v>
      </c>
      <c r="C51" s="91">
        <v>1407</v>
      </c>
      <c r="D51" s="91">
        <v>1499</v>
      </c>
      <c r="E51" s="318">
        <v>1464</v>
      </c>
    </row>
    <row r="52" spans="1:5" ht="12" customHeight="1">
      <c r="A52" s="413" t="s">
        <v>78</v>
      </c>
      <c r="B52" s="210" t="s">
        <v>134</v>
      </c>
      <c r="C52" s="285"/>
      <c r="D52" s="285"/>
      <c r="E52" s="319"/>
    </row>
    <row r="53" spans="1:5" ht="12" customHeight="1">
      <c r="A53" s="413" t="s">
        <v>79</v>
      </c>
      <c r="B53" s="210" t="s">
        <v>45</v>
      </c>
      <c r="C53" s="285"/>
      <c r="D53" s="285"/>
      <c r="E53" s="319"/>
    </row>
    <row r="54" spans="1:5" ht="12" customHeight="1" thickBot="1">
      <c r="A54" s="413" t="s">
        <v>80</v>
      </c>
      <c r="B54" s="210" t="s">
        <v>510</v>
      </c>
      <c r="C54" s="285"/>
      <c r="D54" s="285"/>
      <c r="E54" s="319"/>
    </row>
    <row r="55" spans="1:5" ht="12" customHeight="1" thickBot="1">
      <c r="A55" s="400" t="s">
        <v>9</v>
      </c>
      <c r="B55" s="404" t="s">
        <v>487</v>
      </c>
      <c r="C55" s="291">
        <f>+C44+C50</f>
        <v>322442</v>
      </c>
      <c r="D55" s="291">
        <f>+D44+D50</f>
        <v>335608</v>
      </c>
      <c r="E55" s="323">
        <f>+E44+E50</f>
        <v>327001</v>
      </c>
    </row>
    <row r="56" spans="3:5" ht="13.5" thickBot="1">
      <c r="C56" s="409"/>
      <c r="D56" s="409"/>
      <c r="E56" s="409"/>
    </row>
    <row r="57" spans="1:5" ht="15" customHeight="1" thickBot="1">
      <c r="A57" s="370" t="s">
        <v>506</v>
      </c>
      <c r="B57" s="371"/>
      <c r="C57" s="100">
        <v>60</v>
      </c>
      <c r="D57" s="100">
        <v>62</v>
      </c>
      <c r="E57" s="398">
        <v>62</v>
      </c>
    </row>
    <row r="58" spans="1:5" ht="14.25" customHeight="1" thickBot="1">
      <c r="A58" s="370" t="s">
        <v>145</v>
      </c>
      <c r="B58" s="371"/>
      <c r="C58" s="100">
        <v>0</v>
      </c>
      <c r="D58" s="100">
        <v>0</v>
      </c>
      <c r="E58" s="398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1"/>
  <sheetViews>
    <sheetView zoomScaleSheetLayoutView="145" workbookViewId="0" topLeftCell="A1">
      <selection activeCell="G19" sqref="G19"/>
    </sheetView>
  </sheetViews>
  <sheetFormatPr defaultColWidth="9.00390625" defaultRowHeight="12.75"/>
  <cols>
    <col min="1" max="1" width="7.00390625" style="184" customWidth="1"/>
    <col min="2" max="2" width="32.00390625" style="25" customWidth="1"/>
    <col min="3" max="3" width="12.50390625" style="25" customWidth="1"/>
    <col min="4" max="6" width="11.875" style="25" customWidth="1"/>
    <col min="7" max="7" width="12.875" style="25" customWidth="1"/>
    <col min="8" max="16384" width="9.375" style="25" customWidth="1"/>
  </cols>
  <sheetData>
    <row r="1" ht="14.25" thickBot="1">
      <c r="G1" s="32" t="s">
        <v>51</v>
      </c>
    </row>
    <row r="2" spans="1:7" ht="17.25" customHeight="1" thickBot="1">
      <c r="A2" s="602" t="s">
        <v>5</v>
      </c>
      <c r="B2" s="604" t="s">
        <v>221</v>
      </c>
      <c r="C2" s="604" t="s">
        <v>511</v>
      </c>
      <c r="D2" s="604" t="s">
        <v>519</v>
      </c>
      <c r="E2" s="606" t="s">
        <v>512</v>
      </c>
      <c r="F2" s="606"/>
      <c r="G2" s="607"/>
    </row>
    <row r="3" spans="1:7" s="185" customFormat="1" ht="57.75" customHeight="1" thickBot="1">
      <c r="A3" s="603"/>
      <c r="B3" s="605"/>
      <c r="C3" s="605"/>
      <c r="D3" s="605"/>
      <c r="E3" s="23" t="s">
        <v>513</v>
      </c>
      <c r="F3" s="23" t="s">
        <v>514</v>
      </c>
      <c r="G3" s="443" t="s">
        <v>515</v>
      </c>
    </row>
    <row r="4" spans="1:7" s="186" customFormat="1" ht="15" customHeight="1" thickBot="1">
      <c r="A4" s="358" t="s">
        <v>337</v>
      </c>
      <c r="B4" s="359" t="s">
        <v>338</v>
      </c>
      <c r="C4" s="359" t="s">
        <v>339</v>
      </c>
      <c r="D4" s="359" t="s">
        <v>340</v>
      </c>
      <c r="E4" s="359" t="s">
        <v>520</v>
      </c>
      <c r="F4" s="359" t="s">
        <v>415</v>
      </c>
      <c r="G4" s="420" t="s">
        <v>416</v>
      </c>
    </row>
    <row r="5" spans="1:7" ht="33.75">
      <c r="A5" s="187" t="s">
        <v>7</v>
      </c>
      <c r="B5" s="188" t="s">
        <v>640</v>
      </c>
      <c r="C5" s="189">
        <v>2334</v>
      </c>
      <c r="D5" s="189"/>
      <c r="E5" s="190">
        <f aca="true" t="shared" si="0" ref="E5:E10">C5+D5</f>
        <v>2334</v>
      </c>
      <c r="F5" s="189">
        <v>2334</v>
      </c>
      <c r="G5" s="191"/>
    </row>
    <row r="6" spans="1:7" ht="22.5">
      <c r="A6" s="192" t="s">
        <v>8</v>
      </c>
      <c r="B6" s="193" t="s">
        <v>638</v>
      </c>
      <c r="C6" s="1">
        <v>1492</v>
      </c>
      <c r="D6" s="1"/>
      <c r="E6" s="190">
        <f t="shared" si="0"/>
        <v>1492</v>
      </c>
      <c r="F6" s="1">
        <v>1492</v>
      </c>
      <c r="G6" s="166"/>
    </row>
    <row r="7" spans="1:7" ht="26.25" customHeight="1">
      <c r="A7" s="192" t="s">
        <v>9</v>
      </c>
      <c r="B7" s="193" t="s">
        <v>738</v>
      </c>
      <c r="C7" s="1">
        <v>53</v>
      </c>
      <c r="D7" s="1"/>
      <c r="E7" s="190">
        <f t="shared" si="0"/>
        <v>53</v>
      </c>
      <c r="F7" s="1">
        <v>53</v>
      </c>
      <c r="G7" s="166"/>
    </row>
    <row r="8" spans="1:7" ht="15" customHeight="1">
      <c r="A8" s="192"/>
      <c r="B8" s="193"/>
      <c r="C8" s="1"/>
      <c r="D8" s="1"/>
      <c r="E8" s="190">
        <f t="shared" si="0"/>
        <v>0</v>
      </c>
      <c r="F8" s="1"/>
      <c r="G8" s="166"/>
    </row>
    <row r="9" spans="1:7" ht="15" customHeight="1">
      <c r="A9" s="192"/>
      <c r="B9" s="193"/>
      <c r="C9" s="1"/>
      <c r="D9" s="1"/>
      <c r="E9" s="190">
        <f t="shared" si="0"/>
        <v>0</v>
      </c>
      <c r="F9" s="1"/>
      <c r="G9" s="166"/>
    </row>
    <row r="10" spans="1:7" ht="15" customHeight="1" thickBot="1">
      <c r="A10" s="192"/>
      <c r="B10" s="194"/>
      <c r="C10" s="2"/>
      <c r="D10" s="2"/>
      <c r="E10" s="190">
        <f t="shared" si="0"/>
        <v>0</v>
      </c>
      <c r="F10" s="2"/>
      <c r="G10" s="195"/>
    </row>
    <row r="11" spans="1:7" ht="15" customHeight="1" thickBot="1">
      <c r="A11" s="608" t="s">
        <v>39</v>
      </c>
      <c r="B11" s="609"/>
      <c r="C11" s="10">
        <f>SUM(C5:C10)</f>
        <v>3879</v>
      </c>
      <c r="D11" s="10">
        <f>SUM(D5:D10)</f>
        <v>0</v>
      </c>
      <c r="E11" s="10">
        <f>SUM(E5:E10)</f>
        <v>3879</v>
      </c>
      <c r="F11" s="10">
        <f>SUM(F5:F10)</f>
        <v>3879</v>
      </c>
      <c r="G11" s="11">
        <f>SUM(G5:G10)</f>
        <v>0</v>
      </c>
    </row>
  </sheetData>
  <sheetProtection formatCells="0"/>
  <mergeCells count="6">
    <mergeCell ref="A2:A3"/>
    <mergeCell ref="B2:B3"/>
    <mergeCell ref="C2:C3"/>
    <mergeCell ref="D2:D3"/>
    <mergeCell ref="E2:G2"/>
    <mergeCell ref="A11:B1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95" r:id="rId1"/>
  <headerFooter alignWithMargins="0">
    <oddHeader>&amp;R8.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5"/>
  <sheetViews>
    <sheetView zoomScale="120" zoomScaleNormal="120" zoomScaleSheetLayoutView="100" workbookViewId="0" topLeftCell="A55">
      <selection activeCell="B3" sqref="B3:B4"/>
    </sheetView>
  </sheetViews>
  <sheetFormatPr defaultColWidth="9.00390625" defaultRowHeight="12.75"/>
  <cols>
    <col min="1" max="1" width="9.00390625" style="251" customWidth="1"/>
    <col min="2" max="2" width="64.875" style="251" customWidth="1"/>
    <col min="3" max="3" width="17.375" style="251" customWidth="1"/>
    <col min="4" max="5" width="17.375" style="252" customWidth="1"/>
    <col min="6" max="16384" width="9.375" style="262" customWidth="1"/>
  </cols>
  <sheetData>
    <row r="1" spans="1:5" ht="15.75" customHeight="1">
      <c r="A1" s="551" t="s">
        <v>4</v>
      </c>
      <c r="B1" s="551"/>
      <c r="C1" s="551"/>
      <c r="D1" s="551"/>
      <c r="E1" s="551"/>
    </row>
    <row r="2" spans="1:5" ht="15.75" customHeight="1" thickBot="1">
      <c r="A2" s="35" t="s">
        <v>110</v>
      </c>
      <c r="B2" s="35"/>
      <c r="C2" s="35"/>
      <c r="D2" s="249"/>
      <c r="E2" s="249" t="s">
        <v>153</v>
      </c>
    </row>
    <row r="3" spans="1:5" ht="15.75" customHeight="1">
      <c r="A3" s="552" t="s">
        <v>59</v>
      </c>
      <c r="B3" s="554" t="s">
        <v>6</v>
      </c>
      <c r="C3" s="610" t="str">
        <f>+CONCATENATE(LEFT(ÖSSZEFÜGGÉSEK!A4,4)-1,". évi tény")</f>
        <v>2016. évi tény</v>
      </c>
      <c r="D3" s="556" t="str">
        <f>+CONCATENATE(LEFT(ÖSSZEFÜGGÉSEK!A4,4),". évi")</f>
        <v>2017. évi</v>
      </c>
      <c r="E3" s="557"/>
    </row>
    <row r="4" spans="1:5" ht="37.5" customHeight="1" thickBot="1">
      <c r="A4" s="553"/>
      <c r="B4" s="555"/>
      <c r="C4" s="611"/>
      <c r="D4" s="37" t="s">
        <v>180</v>
      </c>
      <c r="E4" s="38" t="s">
        <v>181</v>
      </c>
    </row>
    <row r="5" spans="1:5" s="263" customFormat="1" ht="12" customHeight="1" thickBot="1">
      <c r="A5" s="227" t="s">
        <v>337</v>
      </c>
      <c r="B5" s="228" t="s">
        <v>338</v>
      </c>
      <c r="C5" s="228" t="s">
        <v>339</v>
      </c>
      <c r="D5" s="228" t="s">
        <v>341</v>
      </c>
      <c r="E5" s="229" t="s">
        <v>415</v>
      </c>
    </row>
    <row r="6" spans="1:5" s="264" customFormat="1" ht="12" customHeight="1" thickBot="1">
      <c r="A6" s="222" t="s">
        <v>7</v>
      </c>
      <c r="B6" s="426" t="s">
        <v>598</v>
      </c>
      <c r="C6" s="237">
        <f>+C7+C8+C9+C10+C11+C12</f>
        <v>0</v>
      </c>
      <c r="D6" s="254">
        <f>+D7+D8+D9+D10+D11+D12</f>
        <v>0</v>
      </c>
      <c r="E6" s="237">
        <f>+E7+E8+E9+E10+E11+E12</f>
        <v>0</v>
      </c>
    </row>
    <row r="7" spans="1:5" s="264" customFormat="1" ht="12" customHeight="1">
      <c r="A7" s="217" t="s">
        <v>71</v>
      </c>
      <c r="B7" s="427" t="s">
        <v>223</v>
      </c>
      <c r="C7" s="239"/>
      <c r="D7" s="256"/>
      <c r="E7" s="239"/>
    </row>
    <row r="8" spans="1:5" s="264" customFormat="1" ht="12" customHeight="1">
      <c r="A8" s="216" t="s">
        <v>72</v>
      </c>
      <c r="B8" s="428" t="s">
        <v>224</v>
      </c>
      <c r="C8" s="238"/>
      <c r="D8" s="255"/>
      <c r="E8" s="238"/>
    </row>
    <row r="9" spans="1:5" s="264" customFormat="1" ht="12" customHeight="1">
      <c r="A9" s="216" t="s">
        <v>73</v>
      </c>
      <c r="B9" s="428" t="s">
        <v>225</v>
      </c>
      <c r="C9" s="238"/>
      <c r="D9" s="255"/>
      <c r="E9" s="238"/>
    </row>
    <row r="10" spans="1:5" s="264" customFormat="1" ht="12" customHeight="1">
      <c r="A10" s="216" t="s">
        <v>74</v>
      </c>
      <c r="B10" s="428" t="s">
        <v>226</v>
      </c>
      <c r="C10" s="238"/>
      <c r="D10" s="255"/>
      <c r="E10" s="238"/>
    </row>
    <row r="11" spans="1:5" s="264" customFormat="1" ht="12" customHeight="1">
      <c r="A11" s="216" t="s">
        <v>106</v>
      </c>
      <c r="B11" s="428" t="s">
        <v>227</v>
      </c>
      <c r="C11" s="238"/>
      <c r="D11" s="255"/>
      <c r="E11" s="238"/>
    </row>
    <row r="12" spans="1:5" s="264" customFormat="1" ht="12" customHeight="1" thickBot="1">
      <c r="A12" s="218" t="s">
        <v>75</v>
      </c>
      <c r="B12" s="429" t="s">
        <v>228</v>
      </c>
      <c r="C12" s="240"/>
      <c r="D12" s="257"/>
      <c r="E12" s="240"/>
    </row>
    <row r="13" spans="1:5" s="264" customFormat="1" ht="12" customHeight="1" thickBot="1">
      <c r="A13" s="222" t="s">
        <v>8</v>
      </c>
      <c r="B13" s="430" t="s">
        <v>229</v>
      </c>
      <c r="C13" s="237">
        <f>+C14+C15+C16+C17+C18</f>
        <v>227192</v>
      </c>
      <c r="D13" s="237">
        <f>+D14+D15+D16+D17+D18</f>
        <v>261391</v>
      </c>
      <c r="E13" s="237">
        <f>+E14+E15+E16+E17+E18</f>
        <v>261389</v>
      </c>
    </row>
    <row r="14" spans="1:5" s="264" customFormat="1" ht="12" customHeight="1">
      <c r="A14" s="217" t="s">
        <v>77</v>
      </c>
      <c r="B14" s="427" t="s">
        <v>230</v>
      </c>
      <c r="C14" s="239"/>
      <c r="D14" s="256"/>
      <c r="E14" s="239"/>
    </row>
    <row r="15" spans="1:5" s="264" customFormat="1" ht="12" customHeight="1">
      <c r="A15" s="216" t="s">
        <v>78</v>
      </c>
      <c r="B15" s="428" t="s">
        <v>231</v>
      </c>
      <c r="C15" s="238"/>
      <c r="D15" s="255"/>
      <c r="E15" s="238"/>
    </row>
    <row r="16" spans="1:5" s="264" customFormat="1" ht="12" customHeight="1">
      <c r="A16" s="216" t="s">
        <v>79</v>
      </c>
      <c r="B16" s="428" t="s">
        <v>232</v>
      </c>
      <c r="C16" s="238"/>
      <c r="D16" s="255"/>
      <c r="E16" s="238"/>
    </row>
    <row r="17" spans="1:5" s="264" customFormat="1" ht="12" customHeight="1">
      <c r="A17" s="216" t="s">
        <v>80</v>
      </c>
      <c r="B17" s="428" t="s">
        <v>233</v>
      </c>
      <c r="C17" s="238"/>
      <c r="D17" s="255"/>
      <c r="E17" s="238"/>
    </row>
    <row r="18" spans="1:5" s="264" customFormat="1" ht="12" customHeight="1">
      <c r="A18" s="216" t="s">
        <v>81</v>
      </c>
      <c r="B18" s="428" t="s">
        <v>234</v>
      </c>
      <c r="C18" s="238">
        <v>227192</v>
      </c>
      <c r="D18" s="255">
        <v>261391</v>
      </c>
      <c r="E18" s="238">
        <v>261389</v>
      </c>
    </row>
    <row r="19" spans="1:5" s="264" customFormat="1" ht="12" customHeight="1" thickBot="1">
      <c r="A19" s="218" t="s">
        <v>88</v>
      </c>
      <c r="B19" s="429" t="s">
        <v>235</v>
      </c>
      <c r="C19" s="240"/>
      <c r="D19" s="257"/>
      <c r="E19" s="240"/>
    </row>
    <row r="20" spans="1:5" s="264" customFormat="1" ht="12" customHeight="1" thickBot="1">
      <c r="A20" s="222" t="s">
        <v>9</v>
      </c>
      <c r="B20" s="426" t="s">
        <v>236</v>
      </c>
      <c r="C20" s="237">
        <f>+C21+C22+C23+C24+C25</f>
        <v>2911</v>
      </c>
      <c r="D20" s="254">
        <f>+D21+D22+D23+D24+D25</f>
        <v>935</v>
      </c>
      <c r="E20" s="237">
        <f>+E21+E22+E23+E24+E25</f>
        <v>935</v>
      </c>
    </row>
    <row r="21" spans="1:5" s="264" customFormat="1" ht="12" customHeight="1">
      <c r="A21" s="217" t="s">
        <v>60</v>
      </c>
      <c r="B21" s="427" t="s">
        <v>237</v>
      </c>
      <c r="C21" s="239"/>
      <c r="D21" s="256"/>
      <c r="E21" s="239"/>
    </row>
    <row r="22" spans="1:5" s="264" customFormat="1" ht="12" customHeight="1">
      <c r="A22" s="216" t="s">
        <v>61</v>
      </c>
      <c r="B22" s="428" t="s">
        <v>238</v>
      </c>
      <c r="C22" s="238"/>
      <c r="D22" s="255"/>
      <c r="E22" s="238"/>
    </row>
    <row r="23" spans="1:5" s="264" customFormat="1" ht="12" customHeight="1">
      <c r="A23" s="216" t="s">
        <v>62</v>
      </c>
      <c r="B23" s="428" t="s">
        <v>239</v>
      </c>
      <c r="C23" s="238"/>
      <c r="D23" s="255"/>
      <c r="E23" s="238"/>
    </row>
    <row r="24" spans="1:5" s="264" customFormat="1" ht="12" customHeight="1">
      <c r="A24" s="216" t="s">
        <v>63</v>
      </c>
      <c r="B24" s="428" t="s">
        <v>240</v>
      </c>
      <c r="C24" s="238"/>
      <c r="D24" s="255"/>
      <c r="E24" s="238"/>
    </row>
    <row r="25" spans="1:5" s="264" customFormat="1" ht="12" customHeight="1">
      <c r="A25" s="216" t="s">
        <v>118</v>
      </c>
      <c r="B25" s="428" t="s">
        <v>241</v>
      </c>
      <c r="C25" s="238">
        <v>2911</v>
      </c>
      <c r="D25" s="255">
        <v>935</v>
      </c>
      <c r="E25" s="238">
        <v>935</v>
      </c>
    </row>
    <row r="26" spans="1:5" s="264" customFormat="1" ht="12" customHeight="1" thickBot="1">
      <c r="A26" s="218" t="s">
        <v>119</v>
      </c>
      <c r="B26" s="429" t="s">
        <v>242</v>
      </c>
      <c r="C26" s="240"/>
      <c r="D26" s="257"/>
      <c r="E26" s="240"/>
    </row>
    <row r="27" spans="1:5" s="264" customFormat="1" ht="12" customHeight="1" thickBot="1">
      <c r="A27" s="222" t="s">
        <v>120</v>
      </c>
      <c r="B27" s="426" t="s">
        <v>243</v>
      </c>
      <c r="C27" s="273">
        <f>+C28+C31+C32+C33</f>
        <v>0</v>
      </c>
      <c r="D27" s="260">
        <f>+D28+D31+D32+D33</f>
        <v>0</v>
      </c>
      <c r="E27" s="273">
        <f>+E28+E31+E32+E33</f>
        <v>0</v>
      </c>
    </row>
    <row r="28" spans="1:5" s="264" customFormat="1" ht="12" customHeight="1">
      <c r="A28" s="217" t="s">
        <v>244</v>
      </c>
      <c r="B28" s="427" t="s">
        <v>245</v>
      </c>
      <c r="C28" s="274">
        <f>+C29+C30</f>
        <v>0</v>
      </c>
      <c r="D28" s="275">
        <f>+D29+D30</f>
        <v>0</v>
      </c>
      <c r="E28" s="274">
        <f>+E29+E30</f>
        <v>0</v>
      </c>
    </row>
    <row r="29" spans="1:5" s="264" customFormat="1" ht="12" customHeight="1">
      <c r="A29" s="216" t="s">
        <v>246</v>
      </c>
      <c r="B29" s="428" t="s">
        <v>247</v>
      </c>
      <c r="C29" s="238"/>
      <c r="D29" s="255"/>
      <c r="E29" s="238"/>
    </row>
    <row r="30" spans="1:5" s="264" customFormat="1" ht="12" customHeight="1">
      <c r="A30" s="216" t="s">
        <v>248</v>
      </c>
      <c r="B30" s="428" t="s">
        <v>249</v>
      </c>
      <c r="C30" s="238"/>
      <c r="D30" s="255"/>
      <c r="E30" s="238"/>
    </row>
    <row r="31" spans="1:5" s="264" customFormat="1" ht="12" customHeight="1">
      <c r="A31" s="216" t="s">
        <v>250</v>
      </c>
      <c r="B31" s="428" t="s">
        <v>251</v>
      </c>
      <c r="C31" s="238"/>
      <c r="D31" s="255"/>
      <c r="E31" s="238"/>
    </row>
    <row r="32" spans="1:5" s="264" customFormat="1" ht="12" customHeight="1">
      <c r="A32" s="216" t="s">
        <v>252</v>
      </c>
      <c r="B32" s="428" t="s">
        <v>253</v>
      </c>
      <c r="C32" s="238"/>
      <c r="D32" s="255"/>
      <c r="E32" s="238"/>
    </row>
    <row r="33" spans="1:5" s="264" customFormat="1" ht="12" customHeight="1" thickBot="1">
      <c r="A33" s="218" t="s">
        <v>254</v>
      </c>
      <c r="B33" s="429" t="s">
        <v>255</v>
      </c>
      <c r="C33" s="240"/>
      <c r="D33" s="257"/>
      <c r="E33" s="240"/>
    </row>
    <row r="34" spans="1:5" s="264" customFormat="1" ht="12" customHeight="1" thickBot="1">
      <c r="A34" s="222" t="s">
        <v>11</v>
      </c>
      <c r="B34" s="426" t="s">
        <v>256</v>
      </c>
      <c r="C34" s="237">
        <f>SUM(C35:C44)</f>
        <v>68472</v>
      </c>
      <c r="D34" s="254">
        <f>SUM(D35:D44)</f>
        <v>78554</v>
      </c>
      <c r="E34" s="237">
        <f>SUM(E35:E44)</f>
        <v>71493</v>
      </c>
    </row>
    <row r="35" spans="1:5" s="264" customFormat="1" ht="12" customHeight="1">
      <c r="A35" s="217" t="s">
        <v>64</v>
      </c>
      <c r="B35" s="427" t="s">
        <v>257</v>
      </c>
      <c r="C35" s="239"/>
      <c r="D35" s="256"/>
      <c r="E35" s="239"/>
    </row>
    <row r="36" spans="1:5" s="264" customFormat="1" ht="12" customHeight="1">
      <c r="A36" s="216" t="s">
        <v>65</v>
      </c>
      <c r="B36" s="428" t="s">
        <v>258</v>
      </c>
      <c r="C36" s="238">
        <v>29310</v>
      </c>
      <c r="D36" s="255">
        <v>30750</v>
      </c>
      <c r="E36" s="238">
        <v>28414</v>
      </c>
    </row>
    <row r="37" spans="1:5" s="264" customFormat="1" ht="12" customHeight="1">
      <c r="A37" s="216" t="s">
        <v>66</v>
      </c>
      <c r="B37" s="428" t="s">
        <v>259</v>
      </c>
      <c r="C37" s="238">
        <v>32</v>
      </c>
      <c r="D37" s="255">
        <v>26</v>
      </c>
      <c r="E37" s="238">
        <v>25</v>
      </c>
    </row>
    <row r="38" spans="1:5" s="264" customFormat="1" ht="12" customHeight="1">
      <c r="A38" s="216" t="s">
        <v>122</v>
      </c>
      <c r="B38" s="428" t="s">
        <v>260</v>
      </c>
      <c r="C38" s="238">
        <v>288</v>
      </c>
      <c r="D38" s="255">
        <v>269</v>
      </c>
      <c r="E38" s="238">
        <v>268</v>
      </c>
    </row>
    <row r="39" spans="1:5" s="264" customFormat="1" ht="12" customHeight="1">
      <c r="A39" s="216" t="s">
        <v>123</v>
      </c>
      <c r="B39" s="428" t="s">
        <v>261</v>
      </c>
      <c r="C39" s="238">
        <v>18143</v>
      </c>
      <c r="D39" s="255">
        <v>20724</v>
      </c>
      <c r="E39" s="238">
        <v>19121</v>
      </c>
    </row>
    <row r="40" spans="1:5" s="264" customFormat="1" ht="12" customHeight="1">
      <c r="A40" s="216" t="s">
        <v>124</v>
      </c>
      <c r="B40" s="428" t="s">
        <v>262</v>
      </c>
      <c r="C40" s="238">
        <v>12837</v>
      </c>
      <c r="D40" s="255">
        <v>14146</v>
      </c>
      <c r="E40" s="238">
        <v>12854</v>
      </c>
    </row>
    <row r="41" spans="1:5" s="264" customFormat="1" ht="12" customHeight="1">
      <c r="A41" s="216" t="s">
        <v>125</v>
      </c>
      <c r="B41" s="428" t="s">
        <v>263</v>
      </c>
      <c r="C41" s="238">
        <v>7849</v>
      </c>
      <c r="D41" s="255">
        <v>12619</v>
      </c>
      <c r="E41" s="238">
        <v>10793</v>
      </c>
    </row>
    <row r="42" spans="1:5" s="264" customFormat="1" ht="12" customHeight="1">
      <c r="A42" s="216" t="s">
        <v>126</v>
      </c>
      <c r="B42" s="428" t="s">
        <v>264</v>
      </c>
      <c r="C42" s="238">
        <v>8</v>
      </c>
      <c r="D42" s="255">
        <v>9</v>
      </c>
      <c r="E42" s="238">
        <v>8</v>
      </c>
    </row>
    <row r="43" spans="1:5" s="264" customFormat="1" ht="12" customHeight="1">
      <c r="A43" s="216" t="s">
        <v>265</v>
      </c>
      <c r="B43" s="428" t="s">
        <v>266</v>
      </c>
      <c r="C43" s="241"/>
      <c r="D43" s="258"/>
      <c r="E43" s="241"/>
    </row>
    <row r="44" spans="1:5" s="264" customFormat="1" ht="12" customHeight="1" thickBot="1">
      <c r="A44" s="218" t="s">
        <v>267</v>
      </c>
      <c r="B44" s="429" t="s">
        <v>268</v>
      </c>
      <c r="C44" s="242">
        <v>5</v>
      </c>
      <c r="D44" s="259">
        <v>11</v>
      </c>
      <c r="E44" s="242">
        <v>10</v>
      </c>
    </row>
    <row r="45" spans="1:5" s="264" customFormat="1" ht="12" customHeight="1" thickBot="1">
      <c r="A45" s="222" t="s">
        <v>12</v>
      </c>
      <c r="B45" s="426" t="s">
        <v>269</v>
      </c>
      <c r="C45" s="237">
        <f>SUM(C46:C50)</f>
        <v>0</v>
      </c>
      <c r="D45" s="254">
        <f>SUM(D46:D50)</f>
        <v>0</v>
      </c>
      <c r="E45" s="237">
        <f>SUM(E46:E50)</f>
        <v>0</v>
      </c>
    </row>
    <row r="46" spans="1:5" s="264" customFormat="1" ht="12" customHeight="1">
      <c r="A46" s="217" t="s">
        <v>67</v>
      </c>
      <c r="B46" s="427" t="s">
        <v>270</v>
      </c>
      <c r="C46" s="243"/>
      <c r="D46" s="277"/>
      <c r="E46" s="243"/>
    </row>
    <row r="47" spans="1:5" s="264" customFormat="1" ht="12" customHeight="1">
      <c r="A47" s="216" t="s">
        <v>68</v>
      </c>
      <c r="B47" s="428" t="s">
        <v>271</v>
      </c>
      <c r="C47" s="241"/>
      <c r="D47" s="258"/>
      <c r="E47" s="241"/>
    </row>
    <row r="48" spans="1:5" s="264" customFormat="1" ht="12" customHeight="1">
      <c r="A48" s="216" t="s">
        <v>272</v>
      </c>
      <c r="B48" s="428" t="s">
        <v>273</v>
      </c>
      <c r="C48" s="241"/>
      <c r="D48" s="258"/>
      <c r="E48" s="241"/>
    </row>
    <row r="49" spans="1:5" s="264" customFormat="1" ht="12" customHeight="1">
      <c r="A49" s="216" t="s">
        <v>274</v>
      </c>
      <c r="B49" s="428" t="s">
        <v>275</v>
      </c>
      <c r="C49" s="241"/>
      <c r="D49" s="258"/>
      <c r="E49" s="241"/>
    </row>
    <row r="50" spans="1:5" s="264" customFormat="1" ht="12" customHeight="1" thickBot="1">
      <c r="A50" s="218" t="s">
        <v>276</v>
      </c>
      <c r="B50" s="429" t="s">
        <v>277</v>
      </c>
      <c r="C50" s="242"/>
      <c r="D50" s="259"/>
      <c r="E50" s="242"/>
    </row>
    <row r="51" spans="1:5" s="264" customFormat="1" ht="13.5" thickBot="1">
      <c r="A51" s="222" t="s">
        <v>127</v>
      </c>
      <c r="B51" s="426" t="s">
        <v>278</v>
      </c>
      <c r="C51" s="237">
        <f>SUM(C52:C54)</f>
        <v>48</v>
      </c>
      <c r="D51" s="254">
        <f>SUM(D52:D54)</f>
        <v>175</v>
      </c>
      <c r="E51" s="237">
        <f>SUM(E52:E54)</f>
        <v>174</v>
      </c>
    </row>
    <row r="52" spans="1:5" s="264" customFormat="1" ht="12.75">
      <c r="A52" s="217" t="s">
        <v>69</v>
      </c>
      <c r="B52" s="427" t="s">
        <v>279</v>
      </c>
      <c r="C52" s="239"/>
      <c r="D52" s="256"/>
      <c r="E52" s="239"/>
    </row>
    <row r="53" spans="1:5" s="264" customFormat="1" ht="14.25" customHeight="1">
      <c r="A53" s="216" t="s">
        <v>70</v>
      </c>
      <c r="B53" s="428" t="s">
        <v>488</v>
      </c>
      <c r="C53" s="238"/>
      <c r="D53" s="255"/>
      <c r="E53" s="238"/>
    </row>
    <row r="54" spans="1:5" s="264" customFormat="1" ht="12.75">
      <c r="A54" s="216" t="s">
        <v>281</v>
      </c>
      <c r="B54" s="428" t="s">
        <v>282</v>
      </c>
      <c r="C54" s="238">
        <v>48</v>
      </c>
      <c r="D54" s="255">
        <v>175</v>
      </c>
      <c r="E54" s="238">
        <v>174</v>
      </c>
    </row>
    <row r="55" spans="1:5" s="264" customFormat="1" ht="13.5" thickBot="1">
      <c r="A55" s="218" t="s">
        <v>283</v>
      </c>
      <c r="B55" s="429" t="s">
        <v>284</v>
      </c>
      <c r="C55" s="240"/>
      <c r="D55" s="257"/>
      <c r="E55" s="240"/>
    </row>
    <row r="56" spans="1:5" s="264" customFormat="1" ht="13.5" thickBot="1">
      <c r="A56" s="222" t="s">
        <v>14</v>
      </c>
      <c r="B56" s="430" t="s">
        <v>285</v>
      </c>
      <c r="C56" s="237">
        <f>SUM(C57:C59)</f>
        <v>1391</v>
      </c>
      <c r="D56" s="254">
        <f>SUM(D57:D59)</f>
        <v>329</v>
      </c>
      <c r="E56" s="237">
        <f>SUM(E57:E59)</f>
        <v>329</v>
      </c>
    </row>
    <row r="57" spans="1:5" s="264" customFormat="1" ht="12.75">
      <c r="A57" s="216" t="s">
        <v>128</v>
      </c>
      <c r="B57" s="427" t="s">
        <v>286</v>
      </c>
      <c r="C57" s="241"/>
      <c r="D57" s="258"/>
      <c r="E57" s="241"/>
    </row>
    <row r="58" spans="1:5" s="264" customFormat="1" ht="12.75" customHeight="1">
      <c r="A58" s="216" t="s">
        <v>129</v>
      </c>
      <c r="B58" s="428" t="s">
        <v>489</v>
      </c>
      <c r="C58" s="241"/>
      <c r="D58" s="258"/>
      <c r="E58" s="241"/>
    </row>
    <row r="59" spans="1:5" s="264" customFormat="1" ht="12.75">
      <c r="A59" s="216" t="s">
        <v>154</v>
      </c>
      <c r="B59" s="428" t="s">
        <v>288</v>
      </c>
      <c r="C59" s="241">
        <v>1391</v>
      </c>
      <c r="D59" s="258">
        <v>329</v>
      </c>
      <c r="E59" s="241">
        <v>329</v>
      </c>
    </row>
    <row r="60" spans="1:5" s="264" customFormat="1" ht="13.5" thickBot="1">
      <c r="A60" s="216" t="s">
        <v>289</v>
      </c>
      <c r="B60" s="429" t="s">
        <v>290</v>
      </c>
      <c r="C60" s="241"/>
      <c r="D60" s="258"/>
      <c r="E60" s="241"/>
    </row>
    <row r="61" spans="1:5" s="264" customFormat="1" ht="13.5" thickBot="1">
      <c r="A61" s="222" t="s">
        <v>15</v>
      </c>
      <c r="B61" s="426" t="s">
        <v>291</v>
      </c>
      <c r="C61" s="273">
        <f>+C6+C13+C20+C27+C34+C45+C51+C56</f>
        <v>300014</v>
      </c>
      <c r="D61" s="260">
        <f>+D6+D13+D20+D27+D34+D45+D51+D56</f>
        <v>341384</v>
      </c>
      <c r="E61" s="273">
        <f>+E6+E13+E20+E27+E34+E45+E51+E56</f>
        <v>334320</v>
      </c>
    </row>
    <row r="62" spans="1:5" s="264" customFormat="1" ht="13.5" thickBot="1">
      <c r="A62" s="278" t="s">
        <v>292</v>
      </c>
      <c r="B62" s="430" t="s">
        <v>516</v>
      </c>
      <c r="C62" s="237">
        <f>SUM(C63:C65)</f>
        <v>0</v>
      </c>
      <c r="D62" s="254">
        <f>SUM(D63:D65)</f>
        <v>0</v>
      </c>
      <c r="E62" s="237">
        <f>SUM(E63:E65)</f>
        <v>0</v>
      </c>
    </row>
    <row r="63" spans="1:5" s="264" customFormat="1" ht="12.75">
      <c r="A63" s="216" t="s">
        <v>294</v>
      </c>
      <c r="B63" s="427" t="s">
        <v>295</v>
      </c>
      <c r="C63" s="241"/>
      <c r="D63" s="258"/>
      <c r="E63" s="241"/>
    </row>
    <row r="64" spans="1:5" s="264" customFormat="1" ht="12.75">
      <c r="A64" s="216" t="s">
        <v>296</v>
      </c>
      <c r="B64" s="428" t="s">
        <v>297</v>
      </c>
      <c r="C64" s="241"/>
      <c r="D64" s="258"/>
      <c r="E64" s="241"/>
    </row>
    <row r="65" spans="1:5" s="264" customFormat="1" ht="13.5" thickBot="1">
      <c r="A65" s="216" t="s">
        <v>298</v>
      </c>
      <c r="B65" s="202" t="s">
        <v>342</v>
      </c>
      <c r="C65" s="241"/>
      <c r="D65" s="258"/>
      <c r="E65" s="241"/>
    </row>
    <row r="66" spans="1:5" s="264" customFormat="1" ht="13.5" thickBot="1">
      <c r="A66" s="278" t="s">
        <v>299</v>
      </c>
      <c r="B66" s="430" t="s">
        <v>300</v>
      </c>
      <c r="C66" s="237">
        <f>SUM(C67:C70)</f>
        <v>0</v>
      </c>
      <c r="D66" s="254">
        <f>SUM(D67:D70)</f>
        <v>0</v>
      </c>
      <c r="E66" s="237">
        <f>SUM(E67:E70)</f>
        <v>0</v>
      </c>
    </row>
    <row r="67" spans="1:5" s="264" customFormat="1" ht="12.75">
      <c r="A67" s="216" t="s">
        <v>107</v>
      </c>
      <c r="B67" s="427" t="s">
        <v>301</v>
      </c>
      <c r="C67" s="241"/>
      <c r="D67" s="258"/>
      <c r="E67" s="241"/>
    </row>
    <row r="68" spans="1:5" s="264" customFormat="1" ht="12.75">
      <c r="A68" s="216" t="s">
        <v>108</v>
      </c>
      <c r="B68" s="428" t="s">
        <v>302</v>
      </c>
      <c r="C68" s="241"/>
      <c r="D68" s="258"/>
      <c r="E68" s="241"/>
    </row>
    <row r="69" spans="1:5" s="264" customFormat="1" ht="12" customHeight="1">
      <c r="A69" s="216" t="s">
        <v>303</v>
      </c>
      <c r="B69" s="428" t="s">
        <v>304</v>
      </c>
      <c r="C69" s="241"/>
      <c r="D69" s="258"/>
      <c r="E69" s="241"/>
    </row>
    <row r="70" spans="1:5" s="264" customFormat="1" ht="12" customHeight="1" thickBot="1">
      <c r="A70" s="216" t="s">
        <v>305</v>
      </c>
      <c r="B70" s="429" t="s">
        <v>306</v>
      </c>
      <c r="C70" s="241"/>
      <c r="D70" s="258"/>
      <c r="E70" s="241"/>
    </row>
    <row r="71" spans="1:5" s="264" customFormat="1" ht="12" customHeight="1" thickBot="1">
      <c r="A71" s="278" t="s">
        <v>307</v>
      </c>
      <c r="B71" s="430" t="s">
        <v>308</v>
      </c>
      <c r="C71" s="237">
        <f>SUM(C72:C73)</f>
        <v>1794</v>
      </c>
      <c r="D71" s="254">
        <f>SUM(D72:D73)</f>
        <v>2495</v>
      </c>
      <c r="E71" s="237">
        <f>SUM(E72:E73)</f>
        <v>2495</v>
      </c>
    </row>
    <row r="72" spans="1:5" s="264" customFormat="1" ht="12" customHeight="1">
      <c r="A72" s="216" t="s">
        <v>309</v>
      </c>
      <c r="B72" s="427" t="s">
        <v>310</v>
      </c>
      <c r="C72" s="241">
        <v>1794</v>
      </c>
      <c r="D72" s="258">
        <v>870</v>
      </c>
      <c r="E72" s="241">
        <v>870</v>
      </c>
    </row>
    <row r="73" spans="1:5" s="264" customFormat="1" ht="12" customHeight="1" thickBot="1">
      <c r="A73" s="216" t="s">
        <v>311</v>
      </c>
      <c r="B73" s="429" t="s">
        <v>312</v>
      </c>
      <c r="C73" s="241"/>
      <c r="D73" s="258">
        <v>1625</v>
      </c>
      <c r="E73" s="241">
        <v>1625</v>
      </c>
    </row>
    <row r="74" spans="1:5" s="264" customFormat="1" ht="12" customHeight="1" thickBot="1">
      <c r="A74" s="278" t="s">
        <v>313</v>
      </c>
      <c r="B74" s="430" t="s">
        <v>314</v>
      </c>
      <c r="C74" s="237">
        <f>SUM(C75:C77)</f>
        <v>0</v>
      </c>
      <c r="D74" s="254">
        <f>SUM(D75:D77)</f>
        <v>0</v>
      </c>
      <c r="E74" s="237">
        <f>SUM(E75:E77)</f>
        <v>0</v>
      </c>
    </row>
    <row r="75" spans="1:5" s="264" customFormat="1" ht="12" customHeight="1">
      <c r="A75" s="216" t="s">
        <v>315</v>
      </c>
      <c r="B75" s="427" t="s">
        <v>316</v>
      </c>
      <c r="C75" s="241"/>
      <c r="D75" s="258"/>
      <c r="E75" s="241"/>
    </row>
    <row r="76" spans="1:5" s="264" customFormat="1" ht="12" customHeight="1">
      <c r="A76" s="216" t="s">
        <v>317</v>
      </c>
      <c r="B76" s="428" t="s">
        <v>318</v>
      </c>
      <c r="C76" s="241"/>
      <c r="D76" s="258"/>
      <c r="E76" s="241"/>
    </row>
    <row r="77" spans="1:5" s="264" customFormat="1" ht="12" customHeight="1" thickBot="1">
      <c r="A77" s="216" t="s">
        <v>319</v>
      </c>
      <c r="B77" s="429" t="s">
        <v>320</v>
      </c>
      <c r="C77" s="241"/>
      <c r="D77" s="258"/>
      <c r="E77" s="241"/>
    </row>
    <row r="78" spans="1:5" s="264" customFormat="1" ht="12" customHeight="1" thickBot="1">
      <c r="A78" s="278" t="s">
        <v>321</v>
      </c>
      <c r="B78" s="430" t="s">
        <v>322</v>
      </c>
      <c r="C78" s="237">
        <f>SUM(C79:C82)</f>
        <v>0</v>
      </c>
      <c r="D78" s="254">
        <f>SUM(D79:D82)</f>
        <v>0</v>
      </c>
      <c r="E78" s="237">
        <f>SUM(E79:E82)</f>
        <v>0</v>
      </c>
    </row>
    <row r="79" spans="1:5" s="264" customFormat="1" ht="12" customHeight="1">
      <c r="A79" s="424" t="s">
        <v>323</v>
      </c>
      <c r="B79" s="427" t="s">
        <v>324</v>
      </c>
      <c r="C79" s="241"/>
      <c r="D79" s="258"/>
      <c r="E79" s="241"/>
    </row>
    <row r="80" spans="1:5" s="264" customFormat="1" ht="12" customHeight="1">
      <c r="A80" s="425" t="s">
        <v>325</v>
      </c>
      <c r="B80" s="428" t="s">
        <v>326</v>
      </c>
      <c r="C80" s="241"/>
      <c r="D80" s="258"/>
      <c r="E80" s="241"/>
    </row>
    <row r="81" spans="1:5" s="264" customFormat="1" ht="12" customHeight="1">
      <c r="A81" s="425" t="s">
        <v>327</v>
      </c>
      <c r="B81" s="428" t="s">
        <v>328</v>
      </c>
      <c r="C81" s="241"/>
      <c r="D81" s="258"/>
      <c r="E81" s="241"/>
    </row>
    <row r="82" spans="1:5" s="264" customFormat="1" ht="12" customHeight="1" thickBot="1">
      <c r="A82" s="279" t="s">
        <v>329</v>
      </c>
      <c r="B82" s="429" t="s">
        <v>330</v>
      </c>
      <c r="C82" s="241"/>
      <c r="D82" s="258"/>
      <c r="E82" s="241"/>
    </row>
    <row r="83" spans="1:5" s="264" customFormat="1" ht="12" customHeight="1" thickBot="1">
      <c r="A83" s="278" t="s">
        <v>331</v>
      </c>
      <c r="B83" s="430" t="s">
        <v>332</v>
      </c>
      <c r="C83" s="282"/>
      <c r="D83" s="281"/>
      <c r="E83" s="282"/>
    </row>
    <row r="84" spans="1:5" s="264" customFormat="1" ht="13.5" customHeight="1" thickBot="1">
      <c r="A84" s="278" t="s">
        <v>333</v>
      </c>
      <c r="B84" s="200" t="s">
        <v>334</v>
      </c>
      <c r="C84" s="273">
        <f>+C62+C66+C71+C74+C78+C83</f>
        <v>1794</v>
      </c>
      <c r="D84" s="260">
        <f>+D62+D66+D71+D74+D78+D83</f>
        <v>2495</v>
      </c>
      <c r="E84" s="273">
        <f>+E62+E66+E71+E74+E78+E83</f>
        <v>2495</v>
      </c>
    </row>
    <row r="85" spans="1:5" s="264" customFormat="1" ht="12" customHeight="1" thickBot="1">
      <c r="A85" s="280" t="s">
        <v>335</v>
      </c>
      <c r="B85" s="203" t="s">
        <v>336</v>
      </c>
      <c r="C85" s="273">
        <f>+C61+C84</f>
        <v>301808</v>
      </c>
      <c r="D85" s="260">
        <f>+D61+D84</f>
        <v>343879</v>
      </c>
      <c r="E85" s="273">
        <f>+E61+E84</f>
        <v>336815</v>
      </c>
    </row>
    <row r="86" spans="1:5" ht="16.5" customHeight="1">
      <c r="A86" s="551" t="s">
        <v>35</v>
      </c>
      <c r="B86" s="551"/>
      <c r="C86" s="551"/>
      <c r="D86" s="551"/>
      <c r="E86" s="551"/>
    </row>
    <row r="87" spans="1:5" s="270" customFormat="1" ht="16.5" customHeight="1" thickBot="1">
      <c r="A87" s="36" t="s">
        <v>111</v>
      </c>
      <c r="B87" s="36"/>
      <c r="C87" s="36"/>
      <c r="D87" s="231"/>
      <c r="E87" s="231" t="s">
        <v>153</v>
      </c>
    </row>
    <row r="88" spans="1:5" s="270" customFormat="1" ht="16.5" customHeight="1">
      <c r="A88" s="552" t="s">
        <v>59</v>
      </c>
      <c r="B88" s="554" t="s">
        <v>174</v>
      </c>
      <c r="C88" s="610" t="str">
        <f>+C3</f>
        <v>2016. évi tény</v>
      </c>
      <c r="D88" s="556" t="str">
        <f>+D3</f>
        <v>2017. évi</v>
      </c>
      <c r="E88" s="557"/>
    </row>
    <row r="89" spans="1:5" ht="37.5" customHeight="1" thickBot="1">
      <c r="A89" s="553"/>
      <c r="B89" s="555"/>
      <c r="C89" s="611"/>
      <c r="D89" s="37" t="s">
        <v>180</v>
      </c>
      <c r="E89" s="38" t="s">
        <v>181</v>
      </c>
    </row>
    <row r="90" spans="1:5" s="263" customFormat="1" ht="12" customHeight="1" thickBot="1">
      <c r="A90" s="227" t="s">
        <v>337</v>
      </c>
      <c r="B90" s="228" t="s">
        <v>338</v>
      </c>
      <c r="C90" s="228" t="s">
        <v>339</v>
      </c>
      <c r="D90" s="228" t="s">
        <v>341</v>
      </c>
      <c r="E90" s="276" t="s">
        <v>415</v>
      </c>
    </row>
    <row r="91" spans="1:5" ht="12" customHeight="1" thickBot="1">
      <c r="A91" s="224" t="s">
        <v>7</v>
      </c>
      <c r="B91" s="226" t="s">
        <v>490</v>
      </c>
      <c r="C91" s="208">
        <f>+C92+C93+C94+C95+C96</f>
        <v>296404</v>
      </c>
      <c r="D91" s="253">
        <f>+D92+D93+D94+D95+D96</f>
        <v>340046</v>
      </c>
      <c r="E91" s="208">
        <f>+E92+E93+E94+E95+E96</f>
        <v>331472</v>
      </c>
    </row>
    <row r="92" spans="1:5" ht="12" customHeight="1">
      <c r="A92" s="219" t="s">
        <v>71</v>
      </c>
      <c r="B92" s="431" t="s">
        <v>36</v>
      </c>
      <c r="C92" s="207">
        <v>142838</v>
      </c>
      <c r="D92" s="86">
        <v>171946</v>
      </c>
      <c r="E92" s="207">
        <v>171832</v>
      </c>
    </row>
    <row r="93" spans="1:5" ht="12" customHeight="1">
      <c r="A93" s="216" t="s">
        <v>72</v>
      </c>
      <c r="B93" s="432" t="s">
        <v>130</v>
      </c>
      <c r="C93" s="238">
        <v>38869</v>
      </c>
      <c r="D93" s="255">
        <v>38259</v>
      </c>
      <c r="E93" s="238">
        <v>38233</v>
      </c>
    </row>
    <row r="94" spans="1:5" ht="12" customHeight="1">
      <c r="A94" s="216" t="s">
        <v>73</v>
      </c>
      <c r="B94" s="432" t="s">
        <v>99</v>
      </c>
      <c r="C94" s="240">
        <v>109013</v>
      </c>
      <c r="D94" s="257">
        <v>123677</v>
      </c>
      <c r="E94" s="240">
        <v>115244</v>
      </c>
    </row>
    <row r="95" spans="1:5" ht="12" customHeight="1">
      <c r="A95" s="216" t="s">
        <v>74</v>
      </c>
      <c r="B95" s="433" t="s">
        <v>131</v>
      </c>
      <c r="C95" s="240"/>
      <c r="D95" s="257"/>
      <c r="E95" s="240"/>
    </row>
    <row r="96" spans="1:5" ht="12" customHeight="1">
      <c r="A96" s="216" t="s">
        <v>83</v>
      </c>
      <c r="B96" s="434" t="s">
        <v>132</v>
      </c>
      <c r="C96" s="240">
        <v>5684</v>
      </c>
      <c r="D96" s="257">
        <v>6164</v>
      </c>
      <c r="E96" s="240">
        <v>6163</v>
      </c>
    </row>
    <row r="97" spans="1:5" ht="12" customHeight="1">
      <c r="A97" s="216" t="s">
        <v>75</v>
      </c>
      <c r="B97" s="432" t="s">
        <v>344</v>
      </c>
      <c r="C97" s="240"/>
      <c r="D97" s="257"/>
      <c r="E97" s="240"/>
    </row>
    <row r="98" spans="1:5" ht="12" customHeight="1">
      <c r="A98" s="216" t="s">
        <v>76</v>
      </c>
      <c r="B98" s="435" t="s">
        <v>345</v>
      </c>
      <c r="C98" s="240"/>
      <c r="D98" s="257"/>
      <c r="E98" s="240"/>
    </row>
    <row r="99" spans="1:5" ht="12" customHeight="1">
      <c r="A99" s="216" t="s">
        <v>84</v>
      </c>
      <c r="B99" s="432" t="s">
        <v>346</v>
      </c>
      <c r="C99" s="240"/>
      <c r="D99" s="257"/>
      <c r="E99" s="240"/>
    </row>
    <row r="100" spans="1:5" ht="12" customHeight="1">
      <c r="A100" s="216" t="s">
        <v>85</v>
      </c>
      <c r="B100" s="432" t="s">
        <v>347</v>
      </c>
      <c r="C100" s="240"/>
      <c r="D100" s="257"/>
      <c r="E100" s="240"/>
    </row>
    <row r="101" spans="1:5" ht="12" customHeight="1">
      <c r="A101" s="216" t="s">
        <v>86</v>
      </c>
      <c r="B101" s="435" t="s">
        <v>348</v>
      </c>
      <c r="C101" s="240">
        <v>5684</v>
      </c>
      <c r="D101" s="257">
        <v>6164</v>
      </c>
      <c r="E101" s="240">
        <v>6163</v>
      </c>
    </row>
    <row r="102" spans="1:5" ht="12" customHeight="1">
      <c r="A102" s="216" t="s">
        <v>87</v>
      </c>
      <c r="B102" s="435" t="s">
        <v>522</v>
      </c>
      <c r="C102" s="240"/>
      <c r="D102" s="257"/>
      <c r="E102" s="240"/>
    </row>
    <row r="103" spans="1:5" ht="12" customHeight="1">
      <c r="A103" s="216" t="s">
        <v>89</v>
      </c>
      <c r="B103" s="432" t="s">
        <v>349</v>
      </c>
      <c r="C103" s="240"/>
      <c r="D103" s="257"/>
      <c r="E103" s="240"/>
    </row>
    <row r="104" spans="1:5" ht="12" customHeight="1">
      <c r="A104" s="215" t="s">
        <v>133</v>
      </c>
      <c r="B104" s="436" t="s">
        <v>350</v>
      </c>
      <c r="C104" s="240"/>
      <c r="D104" s="257"/>
      <c r="E104" s="240"/>
    </row>
    <row r="105" spans="1:5" ht="12" customHeight="1">
      <c r="A105" s="216" t="s">
        <v>351</v>
      </c>
      <c r="B105" s="436" t="s">
        <v>521</v>
      </c>
      <c r="C105" s="240"/>
      <c r="D105" s="257"/>
      <c r="E105" s="240"/>
    </row>
    <row r="106" spans="1:5" ht="12" customHeight="1" thickBot="1">
      <c r="A106" s="220" t="s">
        <v>352</v>
      </c>
      <c r="B106" s="437" t="s">
        <v>353</v>
      </c>
      <c r="C106" s="201"/>
      <c r="D106" s="87"/>
      <c r="E106" s="201"/>
    </row>
    <row r="107" spans="1:5" ht="12" customHeight="1" thickBot="1">
      <c r="A107" s="222" t="s">
        <v>8</v>
      </c>
      <c r="B107" s="225" t="s">
        <v>491</v>
      </c>
      <c r="C107" s="237">
        <f>+C108+C110+C112</f>
        <v>2911</v>
      </c>
      <c r="D107" s="254">
        <f>+D108+D110+D112</f>
        <v>1499</v>
      </c>
      <c r="E107" s="237">
        <f>+E108+E110+E112</f>
        <v>1464</v>
      </c>
    </row>
    <row r="108" spans="1:5" ht="12" customHeight="1">
      <c r="A108" s="217" t="s">
        <v>77</v>
      </c>
      <c r="B108" s="432" t="s">
        <v>152</v>
      </c>
      <c r="C108" s="239">
        <v>2316</v>
      </c>
      <c r="D108" s="256">
        <v>1499</v>
      </c>
      <c r="E108" s="239">
        <v>1464</v>
      </c>
    </row>
    <row r="109" spans="1:5" ht="12" customHeight="1">
      <c r="A109" s="217" t="s">
        <v>78</v>
      </c>
      <c r="B109" s="436" t="s">
        <v>355</v>
      </c>
      <c r="C109" s="239"/>
      <c r="D109" s="256"/>
      <c r="E109" s="239"/>
    </row>
    <row r="110" spans="1:5" ht="15.75">
      <c r="A110" s="217" t="s">
        <v>79</v>
      </c>
      <c r="B110" s="436" t="s">
        <v>134</v>
      </c>
      <c r="C110" s="238">
        <v>595</v>
      </c>
      <c r="D110" s="255"/>
      <c r="E110" s="238"/>
    </row>
    <row r="111" spans="1:5" ht="12" customHeight="1">
      <c r="A111" s="217" t="s">
        <v>80</v>
      </c>
      <c r="B111" s="436" t="s">
        <v>356</v>
      </c>
      <c r="C111" s="238"/>
      <c r="D111" s="255"/>
      <c r="E111" s="238"/>
    </row>
    <row r="112" spans="1:5" ht="12" customHeight="1">
      <c r="A112" s="217" t="s">
        <v>81</v>
      </c>
      <c r="B112" s="429" t="s">
        <v>155</v>
      </c>
      <c r="C112" s="238"/>
      <c r="D112" s="255"/>
      <c r="E112" s="238"/>
    </row>
    <row r="113" spans="1:5" ht="15.75">
      <c r="A113" s="217" t="s">
        <v>88</v>
      </c>
      <c r="B113" s="428" t="s">
        <v>357</v>
      </c>
      <c r="C113" s="238"/>
      <c r="D113" s="255"/>
      <c r="E113" s="238"/>
    </row>
    <row r="114" spans="1:5" ht="15.75">
      <c r="A114" s="217" t="s">
        <v>90</v>
      </c>
      <c r="B114" s="438" t="s">
        <v>358</v>
      </c>
      <c r="C114" s="238"/>
      <c r="D114" s="255"/>
      <c r="E114" s="238"/>
    </row>
    <row r="115" spans="1:5" ht="12" customHeight="1">
      <c r="A115" s="217" t="s">
        <v>135</v>
      </c>
      <c r="B115" s="432" t="s">
        <v>347</v>
      </c>
      <c r="C115" s="238"/>
      <c r="D115" s="255"/>
      <c r="E115" s="238"/>
    </row>
    <row r="116" spans="1:5" ht="12" customHeight="1">
      <c r="A116" s="217" t="s">
        <v>136</v>
      </c>
      <c r="B116" s="432" t="s">
        <v>359</v>
      </c>
      <c r="C116" s="238"/>
      <c r="D116" s="255"/>
      <c r="E116" s="238"/>
    </row>
    <row r="117" spans="1:5" ht="12" customHeight="1">
      <c r="A117" s="217" t="s">
        <v>137</v>
      </c>
      <c r="B117" s="432" t="s">
        <v>360</v>
      </c>
      <c r="C117" s="238"/>
      <c r="D117" s="255"/>
      <c r="E117" s="238"/>
    </row>
    <row r="118" spans="1:5" s="283" customFormat="1" ht="12" customHeight="1">
      <c r="A118" s="217" t="s">
        <v>361</v>
      </c>
      <c r="B118" s="432" t="s">
        <v>349</v>
      </c>
      <c r="C118" s="238"/>
      <c r="D118" s="255"/>
      <c r="E118" s="238"/>
    </row>
    <row r="119" spans="1:5" ht="12" customHeight="1">
      <c r="A119" s="217" t="s">
        <v>362</v>
      </c>
      <c r="B119" s="432" t="s">
        <v>363</v>
      </c>
      <c r="C119" s="238"/>
      <c r="D119" s="255"/>
      <c r="E119" s="238"/>
    </row>
    <row r="120" spans="1:5" ht="12" customHeight="1" thickBot="1">
      <c r="A120" s="215" t="s">
        <v>364</v>
      </c>
      <c r="B120" s="432" t="s">
        <v>365</v>
      </c>
      <c r="C120" s="240"/>
      <c r="D120" s="257"/>
      <c r="E120" s="240"/>
    </row>
    <row r="121" spans="1:5" ht="12" customHeight="1" thickBot="1">
      <c r="A121" s="222" t="s">
        <v>9</v>
      </c>
      <c r="B121" s="419" t="s">
        <v>366</v>
      </c>
      <c r="C121" s="237">
        <f>+C122+C123</f>
        <v>0</v>
      </c>
      <c r="D121" s="254">
        <f>+D122+D123</f>
        <v>2334</v>
      </c>
      <c r="E121" s="237">
        <f>+E122+E123</f>
        <v>0</v>
      </c>
    </row>
    <row r="122" spans="1:5" ht="12" customHeight="1">
      <c r="A122" s="217" t="s">
        <v>60</v>
      </c>
      <c r="B122" s="438" t="s">
        <v>46</v>
      </c>
      <c r="C122" s="239"/>
      <c r="D122" s="256">
        <v>2334</v>
      </c>
      <c r="E122" s="239"/>
    </row>
    <row r="123" spans="1:5" ht="12" customHeight="1" thickBot="1">
      <c r="A123" s="218" t="s">
        <v>61</v>
      </c>
      <c r="B123" s="436" t="s">
        <v>47</v>
      </c>
      <c r="C123" s="240"/>
      <c r="D123" s="257"/>
      <c r="E123" s="240"/>
    </row>
    <row r="124" spans="1:5" ht="12" customHeight="1" thickBot="1">
      <c r="A124" s="222" t="s">
        <v>10</v>
      </c>
      <c r="B124" s="419" t="s">
        <v>367</v>
      </c>
      <c r="C124" s="237">
        <f>+C91+C107+C121</f>
        <v>299315</v>
      </c>
      <c r="D124" s="254">
        <f>+D91+D107+D121</f>
        <v>343879</v>
      </c>
      <c r="E124" s="237">
        <f>+E91+E107+E121</f>
        <v>332936</v>
      </c>
    </row>
    <row r="125" spans="1:5" ht="12" customHeight="1" thickBot="1">
      <c r="A125" s="222" t="s">
        <v>11</v>
      </c>
      <c r="B125" s="419" t="s">
        <v>368</v>
      </c>
      <c r="C125" s="237">
        <f>+C126+C127+C128</f>
        <v>0</v>
      </c>
      <c r="D125" s="254">
        <f>+D126+D127+D128</f>
        <v>0</v>
      </c>
      <c r="E125" s="237">
        <f>+E126+E127+E128</f>
        <v>0</v>
      </c>
    </row>
    <row r="126" spans="1:5" ht="12" customHeight="1">
      <c r="A126" s="217" t="s">
        <v>64</v>
      </c>
      <c r="B126" s="438" t="s">
        <v>492</v>
      </c>
      <c r="C126" s="238"/>
      <c r="D126" s="255"/>
      <c r="E126" s="238"/>
    </row>
    <row r="127" spans="1:5" ht="12" customHeight="1">
      <c r="A127" s="217" t="s">
        <v>65</v>
      </c>
      <c r="B127" s="438" t="s">
        <v>493</v>
      </c>
      <c r="C127" s="238"/>
      <c r="D127" s="255"/>
      <c r="E127" s="238"/>
    </row>
    <row r="128" spans="1:5" ht="12" customHeight="1" thickBot="1">
      <c r="A128" s="215" t="s">
        <v>66</v>
      </c>
      <c r="B128" s="439" t="s">
        <v>494</v>
      </c>
      <c r="C128" s="238"/>
      <c r="D128" s="255"/>
      <c r="E128" s="238"/>
    </row>
    <row r="129" spans="1:5" ht="12" customHeight="1" thickBot="1">
      <c r="A129" s="222" t="s">
        <v>12</v>
      </c>
      <c r="B129" s="419" t="s">
        <v>372</v>
      </c>
      <c r="C129" s="237">
        <f>+C130+C131+C132+C133</f>
        <v>0</v>
      </c>
      <c r="D129" s="254">
        <f>+D130+D131+D132+D133</f>
        <v>0</v>
      </c>
      <c r="E129" s="237">
        <f>+E130+E131+E132+E133</f>
        <v>0</v>
      </c>
    </row>
    <row r="130" spans="1:5" ht="12" customHeight="1">
      <c r="A130" s="217" t="s">
        <v>67</v>
      </c>
      <c r="B130" s="438" t="s">
        <v>495</v>
      </c>
      <c r="C130" s="238"/>
      <c r="D130" s="255"/>
      <c r="E130" s="238"/>
    </row>
    <row r="131" spans="1:5" ht="12" customHeight="1">
      <c r="A131" s="217" t="s">
        <v>68</v>
      </c>
      <c r="B131" s="438" t="s">
        <v>496</v>
      </c>
      <c r="C131" s="238"/>
      <c r="D131" s="255"/>
      <c r="E131" s="238"/>
    </row>
    <row r="132" spans="1:5" ht="12" customHeight="1">
      <c r="A132" s="217" t="s">
        <v>272</v>
      </c>
      <c r="B132" s="438" t="s">
        <v>497</v>
      </c>
      <c r="C132" s="238"/>
      <c r="D132" s="255"/>
      <c r="E132" s="238"/>
    </row>
    <row r="133" spans="1:5" ht="12" customHeight="1" thickBot="1">
      <c r="A133" s="215" t="s">
        <v>274</v>
      </c>
      <c r="B133" s="439" t="s">
        <v>498</v>
      </c>
      <c r="C133" s="238"/>
      <c r="D133" s="255"/>
      <c r="E133" s="238"/>
    </row>
    <row r="134" spans="1:5" ht="12" customHeight="1" thickBot="1">
      <c r="A134" s="222" t="s">
        <v>13</v>
      </c>
      <c r="B134" s="419" t="s">
        <v>377</v>
      </c>
      <c r="C134" s="273">
        <f>+C135+C136+C137+C138</f>
        <v>0</v>
      </c>
      <c r="D134" s="260">
        <f>+D135+D136+D137+D138</f>
        <v>0</v>
      </c>
      <c r="E134" s="273">
        <f>+E135+E136+E137+E138</f>
        <v>0</v>
      </c>
    </row>
    <row r="135" spans="1:5" ht="12" customHeight="1">
      <c r="A135" s="217" t="s">
        <v>69</v>
      </c>
      <c r="B135" s="438" t="s">
        <v>378</v>
      </c>
      <c r="C135" s="238"/>
      <c r="D135" s="255"/>
      <c r="E135" s="238"/>
    </row>
    <row r="136" spans="1:5" ht="12" customHeight="1">
      <c r="A136" s="217" t="s">
        <v>70</v>
      </c>
      <c r="B136" s="438" t="s">
        <v>379</v>
      </c>
      <c r="C136" s="238"/>
      <c r="D136" s="255"/>
      <c r="E136" s="238"/>
    </row>
    <row r="137" spans="1:5" ht="12" customHeight="1">
      <c r="A137" s="217" t="s">
        <v>281</v>
      </c>
      <c r="B137" s="438" t="s">
        <v>499</v>
      </c>
      <c r="C137" s="238"/>
      <c r="D137" s="255"/>
      <c r="E137" s="238"/>
    </row>
    <row r="138" spans="1:5" ht="12" customHeight="1" thickBot="1">
      <c r="A138" s="215" t="s">
        <v>283</v>
      </c>
      <c r="B138" s="439" t="s">
        <v>422</v>
      </c>
      <c r="C138" s="238"/>
      <c r="D138" s="255"/>
      <c r="E138" s="238"/>
    </row>
    <row r="139" spans="1:8" ht="15" customHeight="1" thickBot="1">
      <c r="A139" s="222" t="s">
        <v>14</v>
      </c>
      <c r="B139" s="419" t="s">
        <v>467</v>
      </c>
      <c r="C139" s="206">
        <f>+C140+C141+C142+C143</f>
        <v>0</v>
      </c>
      <c r="D139" s="88">
        <f>+D140+D141+D142+D143</f>
        <v>0</v>
      </c>
      <c r="E139" s="206">
        <f>+E140+E141+E142+E143</f>
        <v>0</v>
      </c>
      <c r="F139" s="271"/>
      <c r="G139" s="272"/>
      <c r="H139" s="272"/>
    </row>
    <row r="140" spans="1:5" s="264" customFormat="1" ht="12.75" customHeight="1">
      <c r="A140" s="217" t="s">
        <v>128</v>
      </c>
      <c r="B140" s="438" t="s">
        <v>383</v>
      </c>
      <c r="C140" s="238"/>
      <c r="D140" s="255"/>
      <c r="E140" s="238"/>
    </row>
    <row r="141" spans="1:5" ht="13.5" customHeight="1">
      <c r="A141" s="217" t="s">
        <v>129</v>
      </c>
      <c r="B141" s="438" t="s">
        <v>384</v>
      </c>
      <c r="C141" s="238"/>
      <c r="D141" s="255"/>
      <c r="E141" s="238"/>
    </row>
    <row r="142" spans="1:5" ht="13.5" customHeight="1">
      <c r="A142" s="217" t="s">
        <v>154</v>
      </c>
      <c r="B142" s="438" t="s">
        <v>385</v>
      </c>
      <c r="C142" s="238"/>
      <c r="D142" s="255"/>
      <c r="E142" s="238"/>
    </row>
    <row r="143" spans="1:5" ht="13.5" customHeight="1" thickBot="1">
      <c r="A143" s="217" t="s">
        <v>289</v>
      </c>
      <c r="B143" s="438" t="s">
        <v>386</v>
      </c>
      <c r="C143" s="238"/>
      <c r="D143" s="255"/>
      <c r="E143" s="238"/>
    </row>
    <row r="144" spans="1:5" ht="12.75" customHeight="1" thickBot="1">
      <c r="A144" s="222" t="s">
        <v>15</v>
      </c>
      <c r="B144" s="419" t="s">
        <v>387</v>
      </c>
      <c r="C144" s="205">
        <f>+C125+C129+C134+C139</f>
        <v>0</v>
      </c>
      <c r="D144" s="204">
        <f>+D125+D129+D134+D139</f>
        <v>0</v>
      </c>
      <c r="E144" s="205">
        <f>+E125+E129+E134+E139</f>
        <v>0</v>
      </c>
    </row>
    <row r="145" spans="1:5" ht="13.5" customHeight="1" thickBot="1">
      <c r="A145" s="247" t="s">
        <v>16</v>
      </c>
      <c r="B145" s="440" t="s">
        <v>388</v>
      </c>
      <c r="C145" s="205">
        <f>+C124+C144</f>
        <v>299315</v>
      </c>
      <c r="D145" s="204">
        <f>+D124+D144</f>
        <v>343879</v>
      </c>
      <c r="E145" s="205">
        <f>+E124+E144</f>
        <v>332936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9" scale="72" r:id="rId1"/>
  <headerFooter alignWithMargins="0">
    <oddHeader>&amp;C&amp;"Times New Roman CE,Félkövér"&amp;12
MIKROTÉRSÉGI ÓVODA ÉS BÖLCSŐDE INTÉZMÉNY-FENNTARTÓ TÁRSULÁSA
2017. ÉVI ZÁRSZÁMADÁSÁNAK PÉNZÜGYI MÉRLEGE&amp;10
&amp;R&amp;"Times New Roman CE,Félkövér dőlt"&amp;11 1. tájékoztató tábla a ....../2018. (......) Társulási Tanács rend.hez</oddHeader>
    <oddFooter>&amp;C&amp;P</oddFooter>
  </headerFooter>
  <rowBreaks count="1" manualBreakCount="1">
    <brk id="8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H32" sqref="H32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thickBot="1">
      <c r="A1" s="103"/>
      <c r="B1" s="104"/>
      <c r="C1" s="104"/>
      <c r="D1" s="104"/>
      <c r="E1" s="104"/>
      <c r="F1" s="104"/>
      <c r="G1" s="104"/>
      <c r="H1" s="104"/>
      <c r="I1" s="104"/>
      <c r="J1" s="105" t="s">
        <v>51</v>
      </c>
      <c r="K1" s="567" t="str">
        <f>+CONCATENATE("2. tájékoztató tábla a ......../",LEFT(ÖSSZEFÜGGÉSEK!A4,4)+1,". (........) Társulási Tanács rendelethez")</f>
        <v>2. tájékoztató tábla a ......../2018. (........) Társulási Tanács rendelethez</v>
      </c>
    </row>
    <row r="2" spans="1:11" s="109" customFormat="1" ht="26.25" customHeight="1">
      <c r="A2" s="612" t="s">
        <v>59</v>
      </c>
      <c r="B2" s="614" t="s">
        <v>184</v>
      </c>
      <c r="C2" s="614" t="s">
        <v>185</v>
      </c>
      <c r="D2" s="614" t="s">
        <v>186</v>
      </c>
      <c r="E2" s="614" t="str">
        <f>+CONCATENATE(LEFT(ÖSSZEFÜGGÉSEK!A4,4),". évi teljesítés")</f>
        <v>2017. évi teljesítés</v>
      </c>
      <c r="F2" s="106" t="s">
        <v>187</v>
      </c>
      <c r="G2" s="107"/>
      <c r="H2" s="107"/>
      <c r="I2" s="108"/>
      <c r="J2" s="617" t="s">
        <v>188</v>
      </c>
      <c r="K2" s="567"/>
    </row>
    <row r="3" spans="1:11" s="113" customFormat="1" ht="32.25" customHeight="1" thickBot="1">
      <c r="A3" s="613"/>
      <c r="B3" s="615"/>
      <c r="C3" s="615"/>
      <c r="D3" s="616"/>
      <c r="E3" s="616"/>
      <c r="F3" s="110" t="str">
        <f>+CONCATENATE(LEFT(ÖSSZEFÜGGÉSEK!A4,4)+1,".")</f>
        <v>2018.</v>
      </c>
      <c r="G3" s="111" t="str">
        <f>+CONCATENATE(LEFT(ÖSSZEFÜGGÉSEK!A4,4)+2,".")</f>
        <v>2019.</v>
      </c>
      <c r="H3" s="111" t="str">
        <f>+CONCATENATE(LEFT(ÖSSZEFÜGGÉSEK!A4,4)+3,".")</f>
        <v>2020.</v>
      </c>
      <c r="I3" s="112" t="str">
        <f>+CONCATENATE(LEFT(ÖSSZEFÜGGÉSEK!A4,4)+3,". után")</f>
        <v>2020. után</v>
      </c>
      <c r="J3" s="618"/>
      <c r="K3" s="567"/>
    </row>
    <row r="4" spans="1:11" s="115" customFormat="1" ht="13.5" customHeight="1" thickBot="1">
      <c r="A4" s="421" t="s">
        <v>337</v>
      </c>
      <c r="B4" s="114" t="s">
        <v>500</v>
      </c>
      <c r="C4" s="422" t="s">
        <v>339</v>
      </c>
      <c r="D4" s="422" t="s">
        <v>340</v>
      </c>
      <c r="E4" s="422" t="s">
        <v>341</v>
      </c>
      <c r="F4" s="422" t="s">
        <v>415</v>
      </c>
      <c r="G4" s="422" t="s">
        <v>416</v>
      </c>
      <c r="H4" s="422" t="s">
        <v>417</v>
      </c>
      <c r="I4" s="422" t="s">
        <v>418</v>
      </c>
      <c r="J4" s="423" t="s">
        <v>517</v>
      </c>
      <c r="K4" s="567"/>
    </row>
    <row r="5" spans="1:11" ht="33.75" customHeight="1">
      <c r="A5" s="116" t="s">
        <v>7</v>
      </c>
      <c r="B5" s="117" t="s">
        <v>189</v>
      </c>
      <c r="C5" s="118"/>
      <c r="D5" s="119">
        <f aca="true" t="shared" si="0" ref="D5:I5">SUM(D6:D7)</f>
        <v>0</v>
      </c>
      <c r="E5" s="119">
        <f t="shared" si="0"/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20">
        <f t="shared" si="0"/>
        <v>0</v>
      </c>
      <c r="J5" s="121">
        <f aca="true" t="shared" si="1" ref="J5:J17">SUM(F5:I5)</f>
        <v>0</v>
      </c>
      <c r="K5" s="567"/>
    </row>
    <row r="6" spans="1:11" ht="21" customHeight="1">
      <c r="A6" s="122" t="s">
        <v>8</v>
      </c>
      <c r="B6" s="123" t="s">
        <v>190</v>
      </c>
      <c r="C6" s="124"/>
      <c r="D6" s="1"/>
      <c r="E6" s="1"/>
      <c r="F6" s="1"/>
      <c r="G6" s="1"/>
      <c r="H6" s="1"/>
      <c r="I6" s="40"/>
      <c r="J6" s="125">
        <f t="shared" si="1"/>
        <v>0</v>
      </c>
      <c r="K6" s="567"/>
    </row>
    <row r="7" spans="1:11" ht="21" customHeight="1">
      <c r="A7" s="122" t="s">
        <v>9</v>
      </c>
      <c r="B7" s="123" t="s">
        <v>190</v>
      </c>
      <c r="C7" s="124"/>
      <c r="D7" s="1"/>
      <c r="E7" s="1"/>
      <c r="F7" s="1"/>
      <c r="G7" s="1"/>
      <c r="H7" s="1"/>
      <c r="I7" s="40"/>
      <c r="J7" s="125">
        <f t="shared" si="1"/>
        <v>0</v>
      </c>
      <c r="K7" s="567"/>
    </row>
    <row r="8" spans="1:11" ht="36" customHeight="1">
      <c r="A8" s="122" t="s">
        <v>10</v>
      </c>
      <c r="B8" s="126" t="s">
        <v>191</v>
      </c>
      <c r="C8" s="127"/>
      <c r="D8" s="128">
        <f aca="true" t="shared" si="2" ref="D8:I8">SUM(D9:D10)</f>
        <v>0</v>
      </c>
      <c r="E8" s="128">
        <f t="shared" si="2"/>
        <v>0</v>
      </c>
      <c r="F8" s="128">
        <f t="shared" si="2"/>
        <v>0</v>
      </c>
      <c r="G8" s="128">
        <f t="shared" si="2"/>
        <v>0</v>
      </c>
      <c r="H8" s="128">
        <f t="shared" si="2"/>
        <v>0</v>
      </c>
      <c r="I8" s="129">
        <f t="shared" si="2"/>
        <v>0</v>
      </c>
      <c r="J8" s="130">
        <f t="shared" si="1"/>
        <v>0</v>
      </c>
      <c r="K8" s="567"/>
    </row>
    <row r="9" spans="1:11" ht="21" customHeight="1">
      <c r="A9" s="122" t="s">
        <v>11</v>
      </c>
      <c r="B9" s="123"/>
      <c r="C9" s="124"/>
      <c r="D9" s="1"/>
      <c r="E9" s="1"/>
      <c r="F9" s="1"/>
      <c r="G9" s="1"/>
      <c r="H9" s="1"/>
      <c r="I9" s="40"/>
      <c r="J9" s="125">
        <f t="shared" si="1"/>
        <v>0</v>
      </c>
      <c r="K9" s="567"/>
    </row>
    <row r="10" spans="1:11" ht="18" customHeight="1">
      <c r="A10" s="122" t="s">
        <v>12</v>
      </c>
      <c r="B10" s="123" t="s">
        <v>190</v>
      </c>
      <c r="C10" s="124"/>
      <c r="D10" s="1"/>
      <c r="E10" s="1"/>
      <c r="F10" s="1"/>
      <c r="G10" s="1"/>
      <c r="H10" s="1"/>
      <c r="I10" s="40"/>
      <c r="J10" s="125">
        <f t="shared" si="1"/>
        <v>0</v>
      </c>
      <c r="K10" s="567"/>
    </row>
    <row r="11" spans="1:11" ht="21" customHeight="1">
      <c r="A11" s="122" t="s">
        <v>13</v>
      </c>
      <c r="B11" s="131" t="s">
        <v>192</v>
      </c>
      <c r="C11" s="127"/>
      <c r="D11" s="128">
        <f aca="true" t="shared" si="3" ref="D11:I11">SUM(D12:D12)</f>
        <v>0</v>
      </c>
      <c r="E11" s="128">
        <f t="shared" si="3"/>
        <v>0</v>
      </c>
      <c r="F11" s="128">
        <f t="shared" si="3"/>
        <v>0</v>
      </c>
      <c r="G11" s="128">
        <f t="shared" si="3"/>
        <v>0</v>
      </c>
      <c r="H11" s="128">
        <f t="shared" si="3"/>
        <v>0</v>
      </c>
      <c r="I11" s="129">
        <f t="shared" si="3"/>
        <v>0</v>
      </c>
      <c r="J11" s="130">
        <f t="shared" si="1"/>
        <v>0</v>
      </c>
      <c r="K11" s="567"/>
    </row>
    <row r="12" spans="1:11" ht="21" customHeight="1">
      <c r="A12" s="122" t="s">
        <v>14</v>
      </c>
      <c r="B12" s="123" t="s">
        <v>190</v>
      </c>
      <c r="C12" s="124"/>
      <c r="D12" s="1"/>
      <c r="E12" s="1"/>
      <c r="F12" s="1"/>
      <c r="G12" s="1"/>
      <c r="H12" s="1"/>
      <c r="I12" s="40"/>
      <c r="J12" s="125">
        <f t="shared" si="1"/>
        <v>0</v>
      </c>
      <c r="K12" s="567"/>
    </row>
    <row r="13" spans="1:11" ht="21" customHeight="1">
      <c r="A13" s="122" t="s">
        <v>15</v>
      </c>
      <c r="B13" s="131" t="s">
        <v>193</v>
      </c>
      <c r="C13" s="127"/>
      <c r="D13" s="128">
        <f aca="true" t="shared" si="4" ref="D13:I13">SUM(D14:D14)</f>
        <v>0</v>
      </c>
      <c r="E13" s="128">
        <f t="shared" si="4"/>
        <v>0</v>
      </c>
      <c r="F13" s="128">
        <f t="shared" si="4"/>
        <v>0</v>
      </c>
      <c r="G13" s="128">
        <f t="shared" si="4"/>
        <v>0</v>
      </c>
      <c r="H13" s="128">
        <f t="shared" si="4"/>
        <v>0</v>
      </c>
      <c r="I13" s="129">
        <f t="shared" si="4"/>
        <v>0</v>
      </c>
      <c r="J13" s="130">
        <f t="shared" si="1"/>
        <v>0</v>
      </c>
      <c r="K13" s="567"/>
    </row>
    <row r="14" spans="1:11" ht="21" customHeight="1">
      <c r="A14" s="122" t="s">
        <v>16</v>
      </c>
      <c r="B14" s="123" t="s">
        <v>190</v>
      </c>
      <c r="C14" s="124"/>
      <c r="D14" s="1"/>
      <c r="E14" s="1"/>
      <c r="F14" s="1"/>
      <c r="G14" s="1"/>
      <c r="H14" s="1"/>
      <c r="I14" s="40"/>
      <c r="J14" s="125">
        <f t="shared" si="1"/>
        <v>0</v>
      </c>
      <c r="K14" s="567"/>
    </row>
    <row r="15" spans="1:11" ht="21" customHeight="1">
      <c r="A15" s="132" t="s">
        <v>17</v>
      </c>
      <c r="B15" s="133" t="s">
        <v>194</v>
      </c>
      <c r="C15" s="134"/>
      <c r="D15" s="135">
        <f aca="true" t="shared" si="5" ref="D15:I15">SUM(D16:D17)</f>
        <v>0</v>
      </c>
      <c r="E15" s="135">
        <f t="shared" si="5"/>
        <v>0</v>
      </c>
      <c r="F15" s="135">
        <f t="shared" si="5"/>
        <v>0</v>
      </c>
      <c r="G15" s="135">
        <f t="shared" si="5"/>
        <v>0</v>
      </c>
      <c r="H15" s="135">
        <f t="shared" si="5"/>
        <v>0</v>
      </c>
      <c r="I15" s="136">
        <f t="shared" si="5"/>
        <v>0</v>
      </c>
      <c r="J15" s="130">
        <f t="shared" si="1"/>
        <v>0</v>
      </c>
      <c r="K15" s="567"/>
    </row>
    <row r="16" spans="1:11" ht="21" customHeight="1">
      <c r="A16" s="132" t="s">
        <v>18</v>
      </c>
      <c r="B16" s="123"/>
      <c r="C16" s="124"/>
      <c r="D16" s="1"/>
      <c r="E16" s="1"/>
      <c r="F16" s="1"/>
      <c r="G16" s="1"/>
      <c r="H16" s="1"/>
      <c r="I16" s="40"/>
      <c r="J16" s="125">
        <f t="shared" si="1"/>
        <v>0</v>
      </c>
      <c r="K16" s="567"/>
    </row>
    <row r="17" spans="1:11" ht="21" customHeight="1" thickBot="1">
      <c r="A17" s="132" t="s">
        <v>19</v>
      </c>
      <c r="B17" s="123" t="s">
        <v>190</v>
      </c>
      <c r="C17" s="137"/>
      <c r="D17" s="138"/>
      <c r="E17" s="138"/>
      <c r="F17" s="138"/>
      <c r="G17" s="138"/>
      <c r="H17" s="138"/>
      <c r="I17" s="139"/>
      <c r="J17" s="125">
        <f t="shared" si="1"/>
        <v>0</v>
      </c>
      <c r="K17" s="567"/>
    </row>
    <row r="18" spans="1:11" ht="21" customHeight="1" thickBot="1">
      <c r="A18" s="140" t="s">
        <v>20</v>
      </c>
      <c r="B18" s="141" t="s">
        <v>195</v>
      </c>
      <c r="C18" s="142"/>
      <c r="D18" s="143">
        <f aca="true" t="shared" si="6" ref="D18:J18">D5+D8+D11+D13+D15</f>
        <v>0</v>
      </c>
      <c r="E18" s="143">
        <f t="shared" si="6"/>
        <v>0</v>
      </c>
      <c r="F18" s="143">
        <f t="shared" si="6"/>
        <v>0</v>
      </c>
      <c r="G18" s="143">
        <f t="shared" si="6"/>
        <v>0</v>
      </c>
      <c r="H18" s="143">
        <f t="shared" si="6"/>
        <v>0</v>
      </c>
      <c r="I18" s="144">
        <f t="shared" si="6"/>
        <v>0</v>
      </c>
      <c r="J18" s="145">
        <f t="shared" si="6"/>
        <v>0</v>
      </c>
      <c r="K18" s="567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F27" sqref="F27"/>
    </sheetView>
  </sheetViews>
  <sheetFormatPr defaultColWidth="9.00390625" defaultRowHeight="12.75"/>
  <cols>
    <col min="1" max="1" width="6.875" style="4" customWidth="1"/>
    <col min="2" max="2" width="50.375" style="3" customWidth="1"/>
    <col min="3" max="5" width="12.875" style="3" customWidth="1"/>
    <col min="6" max="6" width="13.875" style="3" customWidth="1"/>
    <col min="7" max="7" width="15.50390625" style="3" customWidth="1"/>
    <col min="8" max="8" width="16.875" style="3" customWidth="1"/>
    <col min="9" max="9" width="5.625" style="3" customWidth="1"/>
    <col min="10" max="16384" width="9.375" style="3" customWidth="1"/>
  </cols>
  <sheetData>
    <row r="1" spans="1:9" s="13" customFormat="1" ht="15.75" thickBot="1">
      <c r="A1" s="146"/>
      <c r="H1" s="147" t="s">
        <v>51</v>
      </c>
      <c r="I1" s="619" t="str">
        <f>+CONCATENATE("3. tájékoztató tábla a ......../",LEFT(ÖSSZEFÜGGÉSEK!A4,4)+1,". (........) Társulási Tanács rendelethez")</f>
        <v>3. tájékoztató tábla a ......../2018. (........) Társulási Tanács rendelethez</v>
      </c>
    </row>
    <row r="2" spans="1:9" s="109" customFormat="1" ht="26.25" customHeight="1">
      <c r="A2" s="576" t="s">
        <v>59</v>
      </c>
      <c r="B2" s="623" t="s">
        <v>196</v>
      </c>
      <c r="C2" s="576" t="s">
        <v>197</v>
      </c>
      <c r="D2" s="576" t="s">
        <v>198</v>
      </c>
      <c r="E2" s="625" t="str">
        <f>+CONCATENATE("Hitel, kölcsön állomány ",LEFT(ÖSSZEFÜGGÉSEK!A4,4),". dec. 31-én")</f>
        <v>Hitel, kölcsön állomány 2017. dec. 31-én</v>
      </c>
      <c r="F2" s="627" t="s">
        <v>199</v>
      </c>
      <c r="G2" s="628"/>
      <c r="H2" s="620" t="str">
        <f>+CONCATENATE(LEFT(ÖSSZEFÜGGÉSEK!A4,4)+2,". után")</f>
        <v>2019. után</v>
      </c>
      <c r="I2" s="619"/>
    </row>
    <row r="3" spans="1:9" s="113" customFormat="1" ht="40.5" customHeight="1" thickBot="1">
      <c r="A3" s="622"/>
      <c r="B3" s="624"/>
      <c r="C3" s="624"/>
      <c r="D3" s="622"/>
      <c r="E3" s="626"/>
      <c r="F3" s="148" t="str">
        <f>+CONCATENATE(LEFT(ÖSSZEFÜGGÉSEK!A4,4)+1,".")</f>
        <v>2018.</v>
      </c>
      <c r="G3" s="149" t="str">
        <f>+CONCATENATE(LEFT(ÖSSZEFÜGGÉSEK!A4,4)+2,".")</f>
        <v>2019.</v>
      </c>
      <c r="H3" s="621"/>
      <c r="I3" s="619"/>
    </row>
    <row r="4" spans="1:9" s="153" customFormat="1" ht="12.75" customHeight="1" thickBot="1">
      <c r="A4" s="150" t="s">
        <v>337</v>
      </c>
      <c r="B4" s="102" t="s">
        <v>338</v>
      </c>
      <c r="C4" s="102" t="s">
        <v>339</v>
      </c>
      <c r="D4" s="151" t="s">
        <v>340</v>
      </c>
      <c r="E4" s="150" t="s">
        <v>341</v>
      </c>
      <c r="F4" s="151" t="s">
        <v>415</v>
      </c>
      <c r="G4" s="151" t="s">
        <v>416</v>
      </c>
      <c r="H4" s="152" t="s">
        <v>417</v>
      </c>
      <c r="I4" s="619"/>
    </row>
    <row r="5" spans="1:9" ht="22.5" customHeight="1" thickBot="1">
      <c r="A5" s="154" t="s">
        <v>7</v>
      </c>
      <c r="B5" s="155" t="s">
        <v>200</v>
      </c>
      <c r="C5" s="156"/>
      <c r="D5" s="157"/>
      <c r="E5" s="158">
        <f>SUM(E6:E11)</f>
        <v>0</v>
      </c>
      <c r="F5" s="159">
        <f>SUM(F6:F11)</f>
        <v>0</v>
      </c>
      <c r="G5" s="159">
        <f>SUM(G6:G11)</f>
        <v>0</v>
      </c>
      <c r="H5" s="160">
        <f>SUM(H6:H11)</f>
        <v>0</v>
      </c>
      <c r="I5" s="619"/>
    </row>
    <row r="6" spans="1:9" ht="22.5" customHeight="1">
      <c r="A6" s="161" t="s">
        <v>8</v>
      </c>
      <c r="B6" s="162"/>
      <c r="C6" s="163"/>
      <c r="D6" s="164"/>
      <c r="E6" s="165"/>
      <c r="F6" s="1"/>
      <c r="G6" s="1"/>
      <c r="H6" s="166"/>
      <c r="I6" s="619"/>
    </row>
    <row r="7" spans="1:9" ht="22.5" customHeight="1">
      <c r="A7" s="161" t="s">
        <v>9</v>
      </c>
      <c r="B7" s="162" t="s">
        <v>190</v>
      </c>
      <c r="C7" s="163"/>
      <c r="D7" s="164"/>
      <c r="E7" s="165"/>
      <c r="F7" s="1"/>
      <c r="G7" s="1"/>
      <c r="H7" s="166"/>
      <c r="I7" s="619"/>
    </row>
    <row r="8" spans="1:9" ht="22.5" customHeight="1">
      <c r="A8" s="161" t="s">
        <v>10</v>
      </c>
      <c r="B8" s="162" t="s">
        <v>190</v>
      </c>
      <c r="C8" s="163"/>
      <c r="D8" s="164"/>
      <c r="E8" s="165"/>
      <c r="F8" s="1"/>
      <c r="G8" s="1"/>
      <c r="H8" s="166"/>
      <c r="I8" s="619"/>
    </row>
    <row r="9" spans="1:9" ht="22.5" customHeight="1">
      <c r="A9" s="161" t="s">
        <v>11</v>
      </c>
      <c r="B9" s="162" t="s">
        <v>190</v>
      </c>
      <c r="C9" s="163"/>
      <c r="D9" s="164"/>
      <c r="E9" s="165"/>
      <c r="F9" s="1"/>
      <c r="G9" s="1"/>
      <c r="H9" s="166"/>
      <c r="I9" s="619"/>
    </row>
    <row r="10" spans="1:9" ht="22.5" customHeight="1">
      <c r="A10" s="161" t="s">
        <v>12</v>
      </c>
      <c r="B10" s="162" t="s">
        <v>190</v>
      </c>
      <c r="C10" s="163"/>
      <c r="D10" s="164"/>
      <c r="E10" s="165"/>
      <c r="F10" s="1"/>
      <c r="G10" s="1"/>
      <c r="H10" s="166"/>
      <c r="I10" s="619"/>
    </row>
    <row r="11" spans="1:9" ht="22.5" customHeight="1" thickBot="1">
      <c r="A11" s="161" t="s">
        <v>13</v>
      </c>
      <c r="B11" s="162" t="s">
        <v>190</v>
      </c>
      <c r="C11" s="163"/>
      <c r="D11" s="164"/>
      <c r="E11" s="165"/>
      <c r="F11" s="1"/>
      <c r="G11" s="1"/>
      <c r="H11" s="166"/>
      <c r="I11" s="619"/>
    </row>
    <row r="12" spans="1:9" ht="22.5" customHeight="1" thickBot="1">
      <c r="A12" s="154" t="s">
        <v>14</v>
      </c>
      <c r="B12" s="155" t="s">
        <v>201</v>
      </c>
      <c r="C12" s="167"/>
      <c r="D12" s="168"/>
      <c r="E12" s="158">
        <f>SUM(E13:E18)</f>
        <v>0</v>
      </c>
      <c r="F12" s="159">
        <f>SUM(F13:F18)</f>
        <v>0</v>
      </c>
      <c r="G12" s="159">
        <f>SUM(G13:G18)</f>
        <v>0</v>
      </c>
      <c r="H12" s="160">
        <f>SUM(H13:H18)</f>
        <v>0</v>
      </c>
      <c r="I12" s="619"/>
    </row>
    <row r="13" spans="1:9" ht="22.5" customHeight="1">
      <c r="A13" s="161" t="s">
        <v>15</v>
      </c>
      <c r="B13" s="162" t="s">
        <v>190</v>
      </c>
      <c r="C13" s="163"/>
      <c r="D13" s="164"/>
      <c r="E13" s="165"/>
      <c r="F13" s="1"/>
      <c r="G13" s="1"/>
      <c r="H13" s="166"/>
      <c r="I13" s="619"/>
    </row>
    <row r="14" spans="1:9" ht="22.5" customHeight="1">
      <c r="A14" s="161" t="s">
        <v>16</v>
      </c>
      <c r="B14" s="162" t="s">
        <v>190</v>
      </c>
      <c r="C14" s="163"/>
      <c r="D14" s="164"/>
      <c r="E14" s="165"/>
      <c r="F14" s="1"/>
      <c r="G14" s="1"/>
      <c r="H14" s="166"/>
      <c r="I14" s="619"/>
    </row>
    <row r="15" spans="1:9" ht="22.5" customHeight="1">
      <c r="A15" s="161" t="s">
        <v>17</v>
      </c>
      <c r="B15" s="162" t="s">
        <v>190</v>
      </c>
      <c r="C15" s="163"/>
      <c r="D15" s="164"/>
      <c r="E15" s="165"/>
      <c r="F15" s="1"/>
      <c r="G15" s="1"/>
      <c r="H15" s="166"/>
      <c r="I15" s="619"/>
    </row>
    <row r="16" spans="1:9" ht="22.5" customHeight="1">
      <c r="A16" s="161" t="s">
        <v>18</v>
      </c>
      <c r="B16" s="162" t="s">
        <v>190</v>
      </c>
      <c r="C16" s="163"/>
      <c r="D16" s="164"/>
      <c r="E16" s="165"/>
      <c r="F16" s="1"/>
      <c r="G16" s="1"/>
      <c r="H16" s="166"/>
      <c r="I16" s="619"/>
    </row>
    <row r="17" spans="1:9" ht="22.5" customHeight="1">
      <c r="A17" s="161" t="s">
        <v>19</v>
      </c>
      <c r="B17" s="162" t="s">
        <v>190</v>
      </c>
      <c r="C17" s="163"/>
      <c r="D17" s="164"/>
      <c r="E17" s="165"/>
      <c r="F17" s="1"/>
      <c r="G17" s="1"/>
      <c r="H17" s="166"/>
      <c r="I17" s="619"/>
    </row>
    <row r="18" spans="1:9" ht="22.5" customHeight="1" thickBot="1">
      <c r="A18" s="161" t="s">
        <v>20</v>
      </c>
      <c r="B18" s="162" t="s">
        <v>190</v>
      </c>
      <c r="C18" s="163"/>
      <c r="D18" s="164"/>
      <c r="E18" s="165"/>
      <c r="F18" s="1"/>
      <c r="G18" s="1"/>
      <c r="H18" s="166"/>
      <c r="I18" s="619"/>
    </row>
    <row r="19" spans="1:9" ht="22.5" customHeight="1" thickBot="1">
      <c r="A19" s="154" t="s">
        <v>21</v>
      </c>
      <c r="B19" s="155" t="s">
        <v>518</v>
      </c>
      <c r="C19" s="156"/>
      <c r="D19" s="157"/>
      <c r="E19" s="158">
        <f>E5+E12</f>
        <v>0</v>
      </c>
      <c r="F19" s="159">
        <f>F5+F12</f>
        <v>0</v>
      </c>
      <c r="G19" s="159">
        <f>G5+G12</f>
        <v>0</v>
      </c>
      <c r="H19" s="160">
        <f>H5+H12</f>
        <v>0</v>
      </c>
      <c r="I19" s="619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MIKROTÉRSÉGI ÓVODA ÉS BÖLCSŐDE INTÉZMÉNY-FENNTARTÓ TÁRSULÁSA által nyújtott hitel és kölcsön alakulása
 lejárat és eszközök szerinti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D12" sqref="D12"/>
    </sheetView>
  </sheetViews>
  <sheetFormatPr defaultColWidth="9.00390625" defaultRowHeight="12.75"/>
  <cols>
    <col min="1" max="1" width="5.50390625" style="7" customWidth="1"/>
    <col min="2" max="2" width="36.875" style="7" customWidth="1"/>
    <col min="3" max="8" width="13.875" style="7" customWidth="1"/>
    <col min="9" max="9" width="15.125" style="7" customWidth="1"/>
    <col min="10" max="10" width="5.00390625" style="7" customWidth="1"/>
    <col min="11" max="16384" width="9.375" style="7" customWidth="1"/>
  </cols>
  <sheetData>
    <row r="1" spans="1:10" ht="34.5" customHeight="1">
      <c r="A1" s="647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648"/>
      <c r="C1" s="648"/>
      <c r="D1" s="648"/>
      <c r="E1" s="648"/>
      <c r="F1" s="648"/>
      <c r="G1" s="648"/>
      <c r="H1" s="648"/>
      <c r="I1" s="648"/>
      <c r="J1" s="619" t="str">
        <f>+CONCATENATE("4. tájékoztató tábla a ......../",LEFT(ÖSSZEFÜGGÉSEK!A4,4)+1,". (........) Társulási Tanács rendelethez")</f>
        <v>4. tájékoztató tábla a ......../2018. (........) Társulási Tanács rendelethez</v>
      </c>
    </row>
    <row r="2" spans="8:10" ht="14.25" thickBot="1">
      <c r="H2" s="649" t="s">
        <v>202</v>
      </c>
      <c r="I2" s="649"/>
      <c r="J2" s="619"/>
    </row>
    <row r="3" spans="1:10" ht="13.5" thickBot="1">
      <c r="A3" s="650" t="s">
        <v>5</v>
      </c>
      <c r="B3" s="629" t="s">
        <v>203</v>
      </c>
      <c r="C3" s="631" t="s">
        <v>204</v>
      </c>
      <c r="D3" s="633" t="s">
        <v>205</v>
      </c>
      <c r="E3" s="634"/>
      <c r="F3" s="634"/>
      <c r="G3" s="634"/>
      <c r="H3" s="634"/>
      <c r="I3" s="635" t="s">
        <v>206</v>
      </c>
      <c r="J3" s="619"/>
    </row>
    <row r="4" spans="1:10" s="14" customFormat="1" ht="42" customHeight="1" thickBot="1">
      <c r="A4" s="651"/>
      <c r="B4" s="630"/>
      <c r="C4" s="632"/>
      <c r="D4" s="169" t="s">
        <v>207</v>
      </c>
      <c r="E4" s="169" t="s">
        <v>208</v>
      </c>
      <c r="F4" s="169" t="s">
        <v>209</v>
      </c>
      <c r="G4" s="170" t="s">
        <v>210</v>
      </c>
      <c r="H4" s="170" t="s">
        <v>211</v>
      </c>
      <c r="I4" s="636"/>
      <c r="J4" s="619"/>
    </row>
    <row r="5" spans="1:10" s="14" customFormat="1" ht="12" customHeight="1" thickBot="1">
      <c r="A5" s="418" t="s">
        <v>337</v>
      </c>
      <c r="B5" s="171" t="s">
        <v>338</v>
      </c>
      <c r="C5" s="171" t="s">
        <v>339</v>
      </c>
      <c r="D5" s="171" t="s">
        <v>340</v>
      </c>
      <c r="E5" s="171" t="s">
        <v>341</v>
      </c>
      <c r="F5" s="171" t="s">
        <v>415</v>
      </c>
      <c r="G5" s="171" t="s">
        <v>416</v>
      </c>
      <c r="H5" s="171" t="s">
        <v>501</v>
      </c>
      <c r="I5" s="172" t="s">
        <v>502</v>
      </c>
      <c r="J5" s="619"/>
    </row>
    <row r="6" spans="1:10" s="14" customFormat="1" ht="18" customHeight="1">
      <c r="A6" s="637" t="s">
        <v>212</v>
      </c>
      <c r="B6" s="638"/>
      <c r="C6" s="638"/>
      <c r="D6" s="638"/>
      <c r="E6" s="638"/>
      <c r="F6" s="638"/>
      <c r="G6" s="638"/>
      <c r="H6" s="638"/>
      <c r="I6" s="639"/>
      <c r="J6" s="619"/>
    </row>
    <row r="7" spans="1:10" ht="15.75" customHeight="1">
      <c r="A7" s="26" t="s">
        <v>7</v>
      </c>
      <c r="B7" s="24" t="s">
        <v>213</v>
      </c>
      <c r="C7" s="16"/>
      <c r="D7" s="16"/>
      <c r="E7" s="16"/>
      <c r="F7" s="16"/>
      <c r="G7" s="173"/>
      <c r="H7" s="174">
        <f aca="true" t="shared" si="0" ref="H7:H13">SUM(D7:G7)</f>
        <v>0</v>
      </c>
      <c r="I7" s="27">
        <f aca="true" t="shared" si="1" ref="I7:I13">C7+H7</f>
        <v>0</v>
      </c>
      <c r="J7" s="619"/>
    </row>
    <row r="8" spans="1:10" ht="22.5">
      <c r="A8" s="26" t="s">
        <v>8</v>
      </c>
      <c r="B8" s="24" t="s">
        <v>146</v>
      </c>
      <c r="C8" s="16"/>
      <c r="D8" s="16"/>
      <c r="E8" s="16"/>
      <c r="F8" s="16"/>
      <c r="G8" s="173"/>
      <c r="H8" s="174">
        <f t="shared" si="0"/>
        <v>0</v>
      </c>
      <c r="I8" s="27">
        <f t="shared" si="1"/>
        <v>0</v>
      </c>
      <c r="J8" s="619"/>
    </row>
    <row r="9" spans="1:10" ht="22.5">
      <c r="A9" s="26" t="s">
        <v>9</v>
      </c>
      <c r="B9" s="24" t="s">
        <v>147</v>
      </c>
      <c r="C9" s="16"/>
      <c r="D9" s="16"/>
      <c r="E9" s="16"/>
      <c r="F9" s="16"/>
      <c r="G9" s="173"/>
      <c r="H9" s="174">
        <f t="shared" si="0"/>
        <v>0</v>
      </c>
      <c r="I9" s="27">
        <f t="shared" si="1"/>
        <v>0</v>
      </c>
      <c r="J9" s="619"/>
    </row>
    <row r="10" spans="1:10" ht="15.75" customHeight="1">
      <c r="A10" s="26" t="s">
        <v>10</v>
      </c>
      <c r="B10" s="24" t="s">
        <v>148</v>
      </c>
      <c r="C10" s="16"/>
      <c r="D10" s="16"/>
      <c r="E10" s="16"/>
      <c r="F10" s="16"/>
      <c r="G10" s="173"/>
      <c r="H10" s="174">
        <f t="shared" si="0"/>
        <v>0</v>
      </c>
      <c r="I10" s="27">
        <f t="shared" si="1"/>
        <v>0</v>
      </c>
      <c r="J10" s="619"/>
    </row>
    <row r="11" spans="1:10" ht="22.5">
      <c r="A11" s="26" t="s">
        <v>11</v>
      </c>
      <c r="B11" s="24" t="s">
        <v>149</v>
      </c>
      <c r="C11" s="16"/>
      <c r="D11" s="16"/>
      <c r="E11" s="16"/>
      <c r="F11" s="16"/>
      <c r="G11" s="173"/>
      <c r="H11" s="174">
        <f t="shared" si="0"/>
        <v>0</v>
      </c>
      <c r="I11" s="27">
        <f t="shared" si="1"/>
        <v>0</v>
      </c>
      <c r="J11" s="619"/>
    </row>
    <row r="12" spans="1:10" ht="15.75" customHeight="1">
      <c r="A12" s="28" t="s">
        <v>12</v>
      </c>
      <c r="B12" s="29" t="s">
        <v>214</v>
      </c>
      <c r="C12" s="17">
        <v>12067</v>
      </c>
      <c r="D12" s="17"/>
      <c r="E12" s="17"/>
      <c r="F12" s="17"/>
      <c r="G12" s="175"/>
      <c r="H12" s="174">
        <f t="shared" si="0"/>
        <v>0</v>
      </c>
      <c r="I12" s="27">
        <f t="shared" si="1"/>
        <v>12067</v>
      </c>
      <c r="J12" s="619"/>
    </row>
    <row r="13" spans="1:10" ht="15.75" customHeight="1" thickBot="1">
      <c r="A13" s="176" t="s">
        <v>13</v>
      </c>
      <c r="B13" s="177" t="s">
        <v>215</v>
      </c>
      <c r="C13" s="178"/>
      <c r="D13" s="178"/>
      <c r="E13" s="178"/>
      <c r="F13" s="178"/>
      <c r="G13" s="179"/>
      <c r="H13" s="174">
        <f t="shared" si="0"/>
        <v>0</v>
      </c>
      <c r="I13" s="27">
        <f t="shared" si="1"/>
        <v>0</v>
      </c>
      <c r="J13" s="619"/>
    </row>
    <row r="14" spans="1:10" s="18" customFormat="1" ht="18" customHeight="1" thickBot="1">
      <c r="A14" s="640" t="s">
        <v>216</v>
      </c>
      <c r="B14" s="641"/>
      <c r="C14" s="30">
        <f aca="true" t="shared" si="2" ref="C14:I14">SUM(C7:C13)</f>
        <v>12067</v>
      </c>
      <c r="D14" s="30">
        <f>SUM(D7:D13)</f>
        <v>0</v>
      </c>
      <c r="E14" s="30">
        <f t="shared" si="2"/>
        <v>0</v>
      </c>
      <c r="F14" s="30">
        <f t="shared" si="2"/>
        <v>0</v>
      </c>
      <c r="G14" s="180">
        <f t="shared" si="2"/>
        <v>0</v>
      </c>
      <c r="H14" s="180">
        <f t="shared" si="2"/>
        <v>0</v>
      </c>
      <c r="I14" s="31">
        <f t="shared" si="2"/>
        <v>12067</v>
      </c>
      <c r="J14" s="619"/>
    </row>
    <row r="15" spans="1:10" s="15" customFormat="1" ht="18" customHeight="1">
      <c r="A15" s="642" t="s">
        <v>217</v>
      </c>
      <c r="B15" s="643"/>
      <c r="C15" s="643"/>
      <c r="D15" s="643"/>
      <c r="E15" s="643"/>
      <c r="F15" s="643"/>
      <c r="G15" s="643"/>
      <c r="H15" s="643"/>
      <c r="I15" s="644"/>
      <c r="J15" s="619"/>
    </row>
    <row r="16" spans="1:10" s="15" customFormat="1" ht="12.75">
      <c r="A16" s="26" t="s">
        <v>7</v>
      </c>
      <c r="B16" s="24" t="s">
        <v>218</v>
      </c>
      <c r="C16" s="16"/>
      <c r="D16" s="16"/>
      <c r="E16" s="16"/>
      <c r="F16" s="16"/>
      <c r="G16" s="173"/>
      <c r="H16" s="174">
        <f>SUM(D16:G16)</f>
        <v>0</v>
      </c>
      <c r="I16" s="27">
        <f>C16+H16</f>
        <v>0</v>
      </c>
      <c r="J16" s="619"/>
    </row>
    <row r="17" spans="1:10" ht="13.5" thickBot="1">
      <c r="A17" s="176" t="s">
        <v>8</v>
      </c>
      <c r="B17" s="177" t="s">
        <v>215</v>
      </c>
      <c r="C17" s="178"/>
      <c r="D17" s="178"/>
      <c r="E17" s="178"/>
      <c r="F17" s="178"/>
      <c r="G17" s="179"/>
      <c r="H17" s="174">
        <f>SUM(D17:G17)</f>
        <v>0</v>
      </c>
      <c r="I17" s="181">
        <f>C17+H17</f>
        <v>0</v>
      </c>
      <c r="J17" s="619"/>
    </row>
    <row r="18" spans="1:10" ht="15.75" customHeight="1" thickBot="1">
      <c r="A18" s="640" t="s">
        <v>219</v>
      </c>
      <c r="B18" s="641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80">
        <f t="shared" si="3"/>
        <v>0</v>
      </c>
      <c r="H18" s="180">
        <f t="shared" si="3"/>
        <v>0</v>
      </c>
      <c r="I18" s="31">
        <f t="shared" si="3"/>
        <v>0</v>
      </c>
      <c r="J18" s="619"/>
    </row>
    <row r="19" spans="1:10" ht="18" customHeight="1" thickBot="1">
      <c r="A19" s="645" t="s">
        <v>220</v>
      </c>
      <c r="B19" s="646"/>
      <c r="C19" s="182">
        <f aca="true" t="shared" si="4" ref="C19:I19">C14+C18</f>
        <v>12067</v>
      </c>
      <c r="D19" s="182">
        <f t="shared" si="4"/>
        <v>0</v>
      </c>
      <c r="E19" s="182">
        <f t="shared" si="4"/>
        <v>0</v>
      </c>
      <c r="F19" s="182">
        <f t="shared" si="4"/>
        <v>0</v>
      </c>
      <c r="G19" s="182">
        <f t="shared" si="4"/>
        <v>0</v>
      </c>
      <c r="H19" s="182">
        <f t="shared" si="4"/>
        <v>0</v>
      </c>
      <c r="I19" s="31">
        <f t="shared" si="4"/>
        <v>12067</v>
      </c>
      <c r="J19" s="619"/>
    </row>
  </sheetData>
  <sheetProtection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7"/>
  <sheetViews>
    <sheetView workbookViewId="0" topLeftCell="A1">
      <selection activeCell="B16" sqref="B16"/>
    </sheetView>
  </sheetViews>
  <sheetFormatPr defaultColWidth="8.875" defaultRowHeight="12.75"/>
  <cols>
    <col min="1" max="1" width="6.875" style="482" customWidth="1"/>
    <col min="2" max="2" width="57.375" style="482" bestFit="1" customWidth="1"/>
    <col min="3" max="3" width="12.875" style="478" customWidth="1"/>
    <col min="4" max="4" width="15.625" style="478" customWidth="1"/>
    <col min="5" max="5" width="10.375" style="478" bestFit="1" customWidth="1"/>
    <col min="6" max="16384" width="8.875" style="455" customWidth="1"/>
  </cols>
  <sheetData>
    <row r="1" spans="1:6" ht="40.5">
      <c r="A1" s="452"/>
      <c r="B1" s="452" t="s">
        <v>640</v>
      </c>
      <c r="C1" s="453"/>
      <c r="D1" s="453"/>
      <c r="E1" s="453" t="s">
        <v>51</v>
      </c>
      <c r="F1" s="454"/>
    </row>
    <row r="2" spans="1:5" s="458" customFormat="1" ht="51" customHeight="1">
      <c r="A2" s="456"/>
      <c r="B2" s="456" t="s">
        <v>523</v>
      </c>
      <c r="C2" s="457" t="s">
        <v>750</v>
      </c>
      <c r="D2" s="457" t="s">
        <v>751</v>
      </c>
      <c r="E2" s="457" t="s">
        <v>752</v>
      </c>
    </row>
    <row r="3" spans="1:5" s="460" customFormat="1" ht="12" customHeight="1">
      <c r="A3" s="459">
        <v>1</v>
      </c>
      <c r="B3" s="459">
        <v>2</v>
      </c>
      <c r="C3" s="459">
        <v>3</v>
      </c>
      <c r="D3" s="459">
        <v>4</v>
      </c>
      <c r="E3" s="459">
        <v>5</v>
      </c>
    </row>
    <row r="4" spans="1:5" ht="16.5" customHeight="1">
      <c r="A4" s="461" t="s">
        <v>524</v>
      </c>
      <c r="B4" s="462" t="s">
        <v>525</v>
      </c>
      <c r="C4" s="463">
        <f>SUM(C5:C10)</f>
        <v>4695</v>
      </c>
      <c r="D4" s="463">
        <f>SUM(D5:D11)</f>
        <v>6163</v>
      </c>
      <c r="E4" s="463">
        <f>SUM(E5:E11)</f>
        <v>6163</v>
      </c>
    </row>
    <row r="5" spans="1:5" s="3" customFormat="1" ht="16.5" customHeight="1">
      <c r="A5" s="464"/>
      <c r="B5" s="465" t="s">
        <v>639</v>
      </c>
      <c r="C5" s="466">
        <v>4695</v>
      </c>
      <c r="D5" s="466">
        <v>4695</v>
      </c>
      <c r="E5" s="466">
        <v>4695</v>
      </c>
    </row>
    <row r="6" spans="1:5" s="3" customFormat="1" ht="26.25" customHeight="1">
      <c r="A6" s="464"/>
      <c r="B6" s="467" t="s">
        <v>753</v>
      </c>
      <c r="C6" s="468"/>
      <c r="D6" s="468">
        <v>531</v>
      </c>
      <c r="E6" s="468">
        <v>531</v>
      </c>
    </row>
    <row r="7" spans="1:5" s="3" customFormat="1" ht="28.5" customHeight="1">
      <c r="A7" s="464"/>
      <c r="B7" s="467" t="s">
        <v>754</v>
      </c>
      <c r="C7" s="469"/>
      <c r="D7" s="469">
        <v>527</v>
      </c>
      <c r="E7" s="469">
        <v>527</v>
      </c>
    </row>
    <row r="8" spans="1:5" s="3" customFormat="1" ht="27" customHeight="1">
      <c r="A8" s="464"/>
      <c r="B8" s="467" t="s">
        <v>755</v>
      </c>
      <c r="C8" s="469"/>
      <c r="D8" s="469">
        <v>15</v>
      </c>
      <c r="E8" s="469">
        <v>15</v>
      </c>
    </row>
    <row r="9" spans="1:5" s="3" customFormat="1" ht="16.5" customHeight="1">
      <c r="A9" s="464"/>
      <c r="B9" s="470" t="s">
        <v>756</v>
      </c>
      <c r="C9" s="471"/>
      <c r="D9" s="471">
        <v>115</v>
      </c>
      <c r="E9" s="471">
        <v>115</v>
      </c>
    </row>
    <row r="10" spans="1:256" s="3" customFormat="1" ht="15.75" customHeight="1">
      <c r="A10" s="482"/>
      <c r="B10" s="470" t="s">
        <v>757</v>
      </c>
      <c r="C10" s="478"/>
      <c r="D10" s="478">
        <v>117</v>
      </c>
      <c r="E10" s="478">
        <v>117</v>
      </c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5"/>
      <c r="CL10" s="455"/>
      <c r="CM10" s="455"/>
      <c r="CN10" s="455"/>
      <c r="CO10" s="455"/>
      <c r="CP10" s="455"/>
      <c r="CQ10" s="455"/>
      <c r="CR10" s="455"/>
      <c r="CS10" s="455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5"/>
      <c r="DO10" s="455"/>
      <c r="DP10" s="455"/>
      <c r="DQ10" s="455"/>
      <c r="DR10" s="455"/>
      <c r="DS10" s="455"/>
      <c r="DT10" s="455"/>
      <c r="DU10" s="455"/>
      <c r="DV10" s="455"/>
      <c r="DW10" s="455"/>
      <c r="DX10" s="455"/>
      <c r="DY10" s="455"/>
      <c r="DZ10" s="455"/>
      <c r="EA10" s="455"/>
      <c r="EB10" s="455"/>
      <c r="EC10" s="455"/>
      <c r="ED10" s="455"/>
      <c r="EE10" s="455"/>
      <c r="EF10" s="455"/>
      <c r="EG10" s="455"/>
      <c r="EH10" s="455"/>
      <c r="EI10" s="455"/>
      <c r="EJ10" s="455"/>
      <c r="EK10" s="455"/>
      <c r="EL10" s="455"/>
      <c r="EM10" s="455"/>
      <c r="EN10" s="455"/>
      <c r="EO10" s="455"/>
      <c r="EP10" s="455"/>
      <c r="EQ10" s="455"/>
      <c r="ER10" s="455"/>
      <c r="ES10" s="455"/>
      <c r="ET10" s="455"/>
      <c r="EU10" s="455"/>
      <c r="EV10" s="455"/>
      <c r="EW10" s="455"/>
      <c r="EX10" s="455"/>
      <c r="EY10" s="455"/>
      <c r="EZ10" s="455"/>
      <c r="FA10" s="455"/>
      <c r="FB10" s="455"/>
      <c r="FC10" s="455"/>
      <c r="FD10" s="455"/>
      <c r="FE10" s="455"/>
      <c r="FF10" s="455"/>
      <c r="FG10" s="455"/>
      <c r="FH10" s="455"/>
      <c r="FI10" s="455"/>
      <c r="FJ10" s="455"/>
      <c r="FK10" s="455"/>
      <c r="FL10" s="455"/>
      <c r="FM10" s="455"/>
      <c r="FN10" s="455"/>
      <c r="FO10" s="455"/>
      <c r="FP10" s="455"/>
      <c r="FQ10" s="455"/>
      <c r="FR10" s="455"/>
      <c r="FS10" s="455"/>
      <c r="FT10" s="455"/>
      <c r="FU10" s="455"/>
      <c r="FV10" s="455"/>
      <c r="FW10" s="455"/>
      <c r="FX10" s="455"/>
      <c r="FY10" s="455"/>
      <c r="FZ10" s="455"/>
      <c r="GA10" s="455"/>
      <c r="GB10" s="455"/>
      <c r="GC10" s="455"/>
      <c r="GD10" s="455"/>
      <c r="GE10" s="455"/>
      <c r="GF10" s="455"/>
      <c r="GG10" s="455"/>
      <c r="GH10" s="455"/>
      <c r="GI10" s="455"/>
      <c r="GJ10" s="455"/>
      <c r="GK10" s="455"/>
      <c r="GL10" s="455"/>
      <c r="GM10" s="455"/>
      <c r="GN10" s="455"/>
      <c r="GO10" s="455"/>
      <c r="GP10" s="455"/>
      <c r="GQ10" s="455"/>
      <c r="GR10" s="455"/>
      <c r="GS10" s="455"/>
      <c r="GT10" s="455"/>
      <c r="GU10" s="455"/>
      <c r="GV10" s="455"/>
      <c r="GW10" s="455"/>
      <c r="GX10" s="455"/>
      <c r="GY10" s="455"/>
      <c r="GZ10" s="455"/>
      <c r="HA10" s="455"/>
      <c r="HB10" s="455"/>
      <c r="HC10" s="455"/>
      <c r="HD10" s="455"/>
      <c r="HE10" s="455"/>
      <c r="HF10" s="455"/>
      <c r="HG10" s="455"/>
      <c r="HH10" s="455"/>
      <c r="HI10" s="455"/>
      <c r="HJ10" s="455"/>
      <c r="HK10" s="455"/>
      <c r="HL10" s="455"/>
      <c r="HM10" s="455"/>
      <c r="HN10" s="455"/>
      <c r="HO10" s="455"/>
      <c r="HP10" s="455"/>
      <c r="HQ10" s="455"/>
      <c r="HR10" s="455"/>
      <c r="HS10" s="455"/>
      <c r="HT10" s="455"/>
      <c r="HU10" s="455"/>
      <c r="HV10" s="455"/>
      <c r="HW10" s="455"/>
      <c r="HX10" s="455"/>
      <c r="HY10" s="455"/>
      <c r="HZ10" s="455"/>
      <c r="IA10" s="455"/>
      <c r="IB10" s="455"/>
      <c r="IC10" s="455"/>
      <c r="ID10" s="455"/>
      <c r="IE10" s="455"/>
      <c r="IF10" s="455"/>
      <c r="IG10" s="455"/>
      <c r="IH10" s="455"/>
      <c r="II10" s="455"/>
      <c r="IJ10" s="455"/>
      <c r="IK10" s="455"/>
      <c r="IL10" s="455"/>
      <c r="IM10" s="455"/>
      <c r="IN10" s="455"/>
      <c r="IO10" s="455"/>
      <c r="IP10" s="455"/>
      <c r="IQ10" s="455"/>
      <c r="IR10" s="455"/>
      <c r="IS10" s="455"/>
      <c r="IT10" s="455"/>
      <c r="IU10" s="455"/>
      <c r="IV10" s="455"/>
    </row>
    <row r="11" spans="1:256" s="3" customFormat="1" ht="15.75" customHeight="1">
      <c r="A11" s="482"/>
      <c r="B11" s="470" t="s">
        <v>758</v>
      </c>
      <c r="C11" s="478"/>
      <c r="D11" s="478">
        <v>163</v>
      </c>
      <c r="E11" s="478">
        <v>163</v>
      </c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5"/>
      <c r="CD11" s="455"/>
      <c r="CE11" s="455"/>
      <c r="CF11" s="455"/>
      <c r="CG11" s="455"/>
      <c r="CH11" s="455"/>
      <c r="CI11" s="455"/>
      <c r="CJ11" s="455"/>
      <c r="CK11" s="455"/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  <c r="DQ11" s="455"/>
      <c r="DR11" s="455"/>
      <c r="DS11" s="455"/>
      <c r="DT11" s="455"/>
      <c r="DU11" s="455"/>
      <c r="DV11" s="455"/>
      <c r="DW11" s="455"/>
      <c r="DX11" s="455"/>
      <c r="DY11" s="455"/>
      <c r="DZ11" s="455"/>
      <c r="EA11" s="455"/>
      <c r="EB11" s="455"/>
      <c r="EC11" s="455"/>
      <c r="ED11" s="455"/>
      <c r="EE11" s="455"/>
      <c r="EF11" s="455"/>
      <c r="EG11" s="455"/>
      <c r="EH11" s="455"/>
      <c r="EI11" s="455"/>
      <c r="EJ11" s="455"/>
      <c r="EK11" s="455"/>
      <c r="EL11" s="455"/>
      <c r="EM11" s="455"/>
      <c r="EN11" s="455"/>
      <c r="EO11" s="455"/>
      <c r="EP11" s="455"/>
      <c r="EQ11" s="455"/>
      <c r="ER11" s="455"/>
      <c r="ES11" s="455"/>
      <c r="ET11" s="455"/>
      <c r="EU11" s="455"/>
      <c r="EV11" s="455"/>
      <c r="EW11" s="455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5"/>
      <c r="FL11" s="455"/>
      <c r="FM11" s="455"/>
      <c r="FN11" s="455"/>
      <c r="FO11" s="455"/>
      <c r="FP11" s="455"/>
      <c r="FQ11" s="455"/>
      <c r="FR11" s="455"/>
      <c r="FS11" s="455"/>
      <c r="FT11" s="455"/>
      <c r="FU11" s="455"/>
      <c r="FV11" s="455"/>
      <c r="FW11" s="455"/>
      <c r="FX11" s="455"/>
      <c r="FY11" s="455"/>
      <c r="FZ11" s="455"/>
      <c r="GA11" s="455"/>
      <c r="GB11" s="455"/>
      <c r="GC11" s="455"/>
      <c r="GD11" s="455"/>
      <c r="GE11" s="455"/>
      <c r="GF11" s="455"/>
      <c r="GG11" s="455"/>
      <c r="GH11" s="455"/>
      <c r="GI11" s="455"/>
      <c r="GJ11" s="455"/>
      <c r="GK11" s="455"/>
      <c r="GL11" s="455"/>
      <c r="GM11" s="455"/>
      <c r="GN11" s="455"/>
      <c r="GO11" s="455"/>
      <c r="GP11" s="455"/>
      <c r="GQ11" s="455"/>
      <c r="GR11" s="455"/>
      <c r="GS11" s="455"/>
      <c r="GT11" s="455"/>
      <c r="GU11" s="455"/>
      <c r="GV11" s="455"/>
      <c r="GW11" s="455"/>
      <c r="GX11" s="455"/>
      <c r="GY11" s="455"/>
      <c r="GZ11" s="455"/>
      <c r="HA11" s="455"/>
      <c r="HB11" s="455"/>
      <c r="HC11" s="455"/>
      <c r="HD11" s="455"/>
      <c r="HE11" s="455"/>
      <c r="HF11" s="455"/>
      <c r="HG11" s="455"/>
      <c r="HH11" s="455"/>
      <c r="HI11" s="455"/>
      <c r="HJ11" s="455"/>
      <c r="HK11" s="455"/>
      <c r="HL11" s="455"/>
      <c r="HM11" s="455"/>
      <c r="HN11" s="455"/>
      <c r="HO11" s="455"/>
      <c r="HP11" s="455"/>
      <c r="HQ11" s="455"/>
      <c r="HR11" s="455"/>
      <c r="HS11" s="455"/>
      <c r="HT11" s="455"/>
      <c r="HU11" s="455"/>
      <c r="HV11" s="455"/>
      <c r="HW11" s="455"/>
      <c r="HX11" s="455"/>
      <c r="HY11" s="455"/>
      <c r="HZ11" s="455"/>
      <c r="IA11" s="455"/>
      <c r="IB11" s="455"/>
      <c r="IC11" s="455"/>
      <c r="ID11" s="455"/>
      <c r="IE11" s="455"/>
      <c r="IF11" s="455"/>
      <c r="IG11" s="455"/>
      <c r="IH11" s="455"/>
      <c r="II11" s="455"/>
      <c r="IJ11" s="455"/>
      <c r="IK11" s="455"/>
      <c r="IL11" s="455"/>
      <c r="IM11" s="455"/>
      <c r="IN11" s="455"/>
      <c r="IO11" s="455"/>
      <c r="IP11" s="455"/>
      <c r="IQ11" s="455"/>
      <c r="IR11" s="455"/>
      <c r="IS11" s="455"/>
      <c r="IT11" s="455"/>
      <c r="IU11" s="455"/>
      <c r="IV11" s="455"/>
    </row>
    <row r="12" spans="1:6" ht="16.5" customHeight="1">
      <c r="A12" s="461" t="s">
        <v>76</v>
      </c>
      <c r="B12" s="473" t="s">
        <v>526</v>
      </c>
      <c r="C12" s="474">
        <f>SUM(C13:C18)</f>
        <v>0</v>
      </c>
      <c r="D12" s="474">
        <f>SUM(D13:D18)</f>
        <v>0</v>
      </c>
      <c r="E12" s="474">
        <f>SUM(E13:E18)</f>
        <v>0</v>
      </c>
      <c r="F12" s="475"/>
    </row>
    <row r="13" spans="1:5" s="3" customFormat="1" ht="16.5" customHeight="1">
      <c r="A13" s="464"/>
      <c r="B13" s="470"/>
      <c r="C13" s="466"/>
      <c r="D13" s="466"/>
      <c r="E13" s="466"/>
    </row>
    <row r="14" spans="1:5" s="479" customFormat="1" ht="16.5" customHeight="1">
      <c r="A14" s="464"/>
      <c r="B14" s="465"/>
      <c r="C14" s="478"/>
      <c r="D14" s="478"/>
      <c r="E14" s="478"/>
    </row>
    <row r="15" spans="1:5" s="479" customFormat="1" ht="16.5" customHeight="1">
      <c r="A15" s="464"/>
      <c r="B15" s="465"/>
      <c r="C15" s="478"/>
      <c r="D15" s="478"/>
      <c r="E15" s="478"/>
    </row>
    <row r="16" spans="1:5" s="479" customFormat="1" ht="16.5" customHeight="1">
      <c r="A16" s="464"/>
      <c r="B16" s="480"/>
      <c r="C16" s="481"/>
      <c r="D16" s="481"/>
      <c r="E16" s="481"/>
    </row>
    <row r="17" spans="2:5" ht="15">
      <c r="B17" s="480"/>
      <c r="C17" s="483"/>
      <c r="D17" s="483"/>
      <c r="E17" s="483"/>
    </row>
    <row r="18" spans="1:256" ht="16.5" customHeight="1">
      <c r="A18" s="464"/>
      <c r="B18" s="467"/>
      <c r="C18" s="472"/>
      <c r="D18" s="472"/>
      <c r="E18" s="472"/>
      <c r="F18" s="504"/>
      <c r="G18" s="505"/>
      <c r="H18" s="505"/>
      <c r="I18" s="505"/>
      <c r="J18" s="50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6" ht="16.5" customHeight="1">
      <c r="A19" s="461" t="s">
        <v>527</v>
      </c>
      <c r="B19" s="484" t="s">
        <v>528</v>
      </c>
      <c r="C19" s="485">
        <f>C20+C21+C27+C22+C23+C24+C25+C26</f>
        <v>0</v>
      </c>
      <c r="D19" s="485">
        <f>D20+D21+D27+D22+D23+D24+D25+D26</f>
        <v>0</v>
      </c>
      <c r="E19" s="485">
        <f>E20+E21+E27+E22+E23+E24+E25+E26</f>
        <v>0</v>
      </c>
      <c r="F19" s="475"/>
    </row>
    <row r="20" spans="1:256" s="479" customFormat="1" ht="30" customHeight="1">
      <c r="A20" s="464"/>
      <c r="B20" s="467"/>
      <c r="C20" s="466"/>
      <c r="D20" s="466"/>
      <c r="E20" s="466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5"/>
      <c r="BY20" s="455"/>
      <c r="BZ20" s="455"/>
      <c r="CA20" s="455"/>
      <c r="CB20" s="455"/>
      <c r="CC20" s="455"/>
      <c r="CD20" s="455"/>
      <c r="CE20" s="455"/>
      <c r="CF20" s="455"/>
      <c r="CG20" s="455"/>
      <c r="CH20" s="455"/>
      <c r="CI20" s="455"/>
      <c r="CJ20" s="455"/>
      <c r="CK20" s="455"/>
      <c r="CL20" s="455"/>
      <c r="CM20" s="455"/>
      <c r="CN20" s="455"/>
      <c r="CO20" s="455"/>
      <c r="CP20" s="455"/>
      <c r="CQ20" s="455"/>
      <c r="CR20" s="455"/>
      <c r="CS20" s="455"/>
      <c r="CT20" s="455"/>
      <c r="CU20" s="455"/>
      <c r="CV20" s="455"/>
      <c r="CW20" s="455"/>
      <c r="CX20" s="455"/>
      <c r="CY20" s="455"/>
      <c r="CZ20" s="455"/>
      <c r="DA20" s="455"/>
      <c r="DB20" s="455"/>
      <c r="DC20" s="455"/>
      <c r="DD20" s="455"/>
      <c r="DE20" s="455"/>
      <c r="DF20" s="455"/>
      <c r="DG20" s="455"/>
      <c r="DH20" s="455"/>
      <c r="DI20" s="455"/>
      <c r="DJ20" s="455"/>
      <c r="DK20" s="455"/>
      <c r="DL20" s="455"/>
      <c r="DM20" s="455"/>
      <c r="DN20" s="455"/>
      <c r="DO20" s="455"/>
      <c r="DP20" s="455"/>
      <c r="DQ20" s="455"/>
      <c r="DR20" s="455"/>
      <c r="DS20" s="455"/>
      <c r="DT20" s="455"/>
      <c r="DU20" s="455"/>
      <c r="DV20" s="455"/>
      <c r="DW20" s="455"/>
      <c r="DX20" s="455"/>
      <c r="DY20" s="455"/>
      <c r="DZ20" s="455"/>
      <c r="EA20" s="455"/>
      <c r="EB20" s="455"/>
      <c r="EC20" s="455"/>
      <c r="ED20" s="455"/>
      <c r="EE20" s="455"/>
      <c r="EF20" s="455"/>
      <c r="EG20" s="455"/>
      <c r="EH20" s="455"/>
      <c r="EI20" s="455"/>
      <c r="EJ20" s="455"/>
      <c r="EK20" s="455"/>
      <c r="EL20" s="455"/>
      <c r="EM20" s="455"/>
      <c r="EN20" s="455"/>
      <c r="EO20" s="455"/>
      <c r="EP20" s="455"/>
      <c r="EQ20" s="455"/>
      <c r="ER20" s="455"/>
      <c r="ES20" s="455"/>
      <c r="ET20" s="455"/>
      <c r="EU20" s="455"/>
      <c r="EV20" s="455"/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455"/>
      <c r="FL20" s="455"/>
      <c r="FM20" s="455"/>
      <c r="FN20" s="455"/>
      <c r="FO20" s="455"/>
      <c r="FP20" s="455"/>
      <c r="FQ20" s="455"/>
      <c r="FR20" s="455"/>
      <c r="FS20" s="455"/>
      <c r="FT20" s="455"/>
      <c r="FU20" s="455"/>
      <c r="FV20" s="455"/>
      <c r="FW20" s="455"/>
      <c r="FX20" s="455"/>
      <c r="FY20" s="455"/>
      <c r="FZ20" s="455"/>
      <c r="GA20" s="455"/>
      <c r="GB20" s="455"/>
      <c r="GC20" s="455"/>
      <c r="GD20" s="455"/>
      <c r="GE20" s="455"/>
      <c r="GF20" s="455"/>
      <c r="GG20" s="455"/>
      <c r="GH20" s="455"/>
      <c r="GI20" s="455"/>
      <c r="GJ20" s="455"/>
      <c r="GK20" s="455"/>
      <c r="GL20" s="455"/>
      <c r="GM20" s="455"/>
      <c r="GN20" s="455"/>
      <c r="GO20" s="455"/>
      <c r="GP20" s="455"/>
      <c r="GQ20" s="455"/>
      <c r="GR20" s="455"/>
      <c r="GS20" s="455"/>
      <c r="GT20" s="455"/>
      <c r="GU20" s="455"/>
      <c r="GV20" s="455"/>
      <c r="GW20" s="455"/>
      <c r="GX20" s="455"/>
      <c r="GY20" s="455"/>
      <c r="GZ20" s="455"/>
      <c r="HA20" s="455"/>
      <c r="HB20" s="455"/>
      <c r="HC20" s="455"/>
      <c r="HD20" s="455"/>
      <c r="HE20" s="455"/>
      <c r="HF20" s="455"/>
      <c r="HG20" s="455"/>
      <c r="HH20" s="455"/>
      <c r="HI20" s="455"/>
      <c r="HJ20" s="455"/>
      <c r="HK20" s="455"/>
      <c r="HL20" s="455"/>
      <c r="HM20" s="455"/>
      <c r="HN20" s="455"/>
      <c r="HO20" s="455"/>
      <c r="HP20" s="455"/>
      <c r="HQ20" s="455"/>
      <c r="HR20" s="455"/>
      <c r="HS20" s="455"/>
      <c r="HT20" s="455"/>
      <c r="HU20" s="455"/>
      <c r="HV20" s="455"/>
      <c r="HW20" s="455"/>
      <c r="HX20" s="455"/>
      <c r="HY20" s="455"/>
      <c r="HZ20" s="455"/>
      <c r="IA20" s="455"/>
      <c r="IB20" s="455"/>
      <c r="IC20" s="455"/>
      <c r="ID20" s="455"/>
      <c r="IE20" s="455"/>
      <c r="IF20" s="455"/>
      <c r="IG20" s="455"/>
      <c r="IH20" s="455"/>
      <c r="II20" s="455"/>
      <c r="IJ20" s="455"/>
      <c r="IK20" s="455"/>
      <c r="IL20" s="455"/>
      <c r="IM20" s="455"/>
      <c r="IN20" s="455"/>
      <c r="IO20" s="455"/>
      <c r="IP20" s="455"/>
      <c r="IQ20" s="455"/>
      <c r="IR20" s="455"/>
      <c r="IS20" s="455"/>
      <c r="IT20" s="455"/>
      <c r="IU20" s="455"/>
      <c r="IV20" s="455"/>
    </row>
    <row r="21" spans="1:5" s="479" customFormat="1" ht="16.5" customHeight="1">
      <c r="A21" s="464"/>
      <c r="B21" s="467"/>
      <c r="C21" s="466"/>
      <c r="D21" s="466"/>
      <c r="E21" s="466"/>
    </row>
    <row r="22" spans="1:5" s="479" customFormat="1" ht="16.5" customHeight="1">
      <c r="A22" s="464"/>
      <c r="B22" s="470"/>
      <c r="C22" s="471"/>
      <c r="D22" s="471"/>
      <c r="E22" s="471"/>
    </row>
    <row r="23" spans="1:5" s="479" customFormat="1" ht="16.5" customHeight="1">
      <c r="A23" s="464"/>
      <c r="B23" s="470"/>
      <c r="C23" s="471"/>
      <c r="D23" s="471"/>
      <c r="E23" s="471"/>
    </row>
    <row r="24" spans="1:5" s="479" customFormat="1" ht="16.5" customHeight="1">
      <c r="A24" s="464"/>
      <c r="B24" s="470"/>
      <c r="C24" s="471"/>
      <c r="D24" s="471"/>
      <c r="E24" s="471"/>
    </row>
    <row r="25" spans="1:5" s="479" customFormat="1" ht="16.5" customHeight="1">
      <c r="A25" s="464"/>
      <c r="B25" s="470"/>
      <c r="C25" s="471"/>
      <c r="D25" s="471"/>
      <c r="E25" s="471"/>
    </row>
    <row r="26" spans="1:5" s="479" customFormat="1" ht="16.5" customHeight="1">
      <c r="A26" s="464"/>
      <c r="B26" s="470"/>
      <c r="C26" s="471"/>
      <c r="D26" s="471"/>
      <c r="E26" s="471"/>
    </row>
    <row r="27" spans="1:256" ht="15">
      <c r="A27" s="464"/>
      <c r="B27" s="486"/>
      <c r="C27" s="487"/>
      <c r="D27" s="487"/>
      <c r="E27" s="487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479"/>
      <c r="AZ27" s="479"/>
      <c r="BA27" s="479"/>
      <c r="BB27" s="479"/>
      <c r="BC27" s="479"/>
      <c r="BD27" s="479"/>
      <c r="BE27" s="479"/>
      <c r="BF27" s="479"/>
      <c r="BG27" s="479"/>
      <c r="BH27" s="479"/>
      <c r="BI27" s="479"/>
      <c r="BJ27" s="479"/>
      <c r="BK27" s="479"/>
      <c r="BL27" s="479"/>
      <c r="BM27" s="479"/>
      <c r="BN27" s="479"/>
      <c r="BO27" s="479"/>
      <c r="BP27" s="479"/>
      <c r="BQ27" s="479"/>
      <c r="BR27" s="479"/>
      <c r="BS27" s="479"/>
      <c r="BT27" s="479"/>
      <c r="BU27" s="479"/>
      <c r="BV27" s="479"/>
      <c r="BW27" s="479"/>
      <c r="BX27" s="479"/>
      <c r="BY27" s="479"/>
      <c r="BZ27" s="479"/>
      <c r="CA27" s="479"/>
      <c r="CB27" s="479"/>
      <c r="CC27" s="479"/>
      <c r="CD27" s="479"/>
      <c r="CE27" s="479"/>
      <c r="CF27" s="479"/>
      <c r="CG27" s="479"/>
      <c r="CH27" s="479"/>
      <c r="CI27" s="479"/>
      <c r="CJ27" s="479"/>
      <c r="CK27" s="479"/>
      <c r="CL27" s="479"/>
      <c r="CM27" s="479"/>
      <c r="CN27" s="479"/>
      <c r="CO27" s="479"/>
      <c r="CP27" s="479"/>
      <c r="CQ27" s="479"/>
      <c r="CR27" s="479"/>
      <c r="CS27" s="479"/>
      <c r="CT27" s="479"/>
      <c r="CU27" s="479"/>
      <c r="CV27" s="479"/>
      <c r="CW27" s="479"/>
      <c r="CX27" s="479"/>
      <c r="CY27" s="479"/>
      <c r="CZ27" s="479"/>
      <c r="DA27" s="479"/>
      <c r="DB27" s="479"/>
      <c r="DC27" s="479"/>
      <c r="DD27" s="479"/>
      <c r="DE27" s="479"/>
      <c r="DF27" s="479"/>
      <c r="DG27" s="479"/>
      <c r="DH27" s="479"/>
      <c r="DI27" s="479"/>
      <c r="DJ27" s="479"/>
      <c r="DK27" s="479"/>
      <c r="DL27" s="479"/>
      <c r="DM27" s="479"/>
      <c r="DN27" s="479"/>
      <c r="DO27" s="479"/>
      <c r="DP27" s="479"/>
      <c r="DQ27" s="479"/>
      <c r="DR27" s="479"/>
      <c r="DS27" s="479"/>
      <c r="DT27" s="479"/>
      <c r="DU27" s="479"/>
      <c r="DV27" s="479"/>
      <c r="DW27" s="479"/>
      <c r="DX27" s="479"/>
      <c r="DY27" s="479"/>
      <c r="DZ27" s="479"/>
      <c r="EA27" s="479"/>
      <c r="EB27" s="479"/>
      <c r="EC27" s="479"/>
      <c r="ED27" s="479"/>
      <c r="EE27" s="479"/>
      <c r="EF27" s="479"/>
      <c r="EG27" s="479"/>
      <c r="EH27" s="479"/>
      <c r="EI27" s="479"/>
      <c r="EJ27" s="479"/>
      <c r="EK27" s="479"/>
      <c r="EL27" s="479"/>
      <c r="EM27" s="479"/>
      <c r="EN27" s="479"/>
      <c r="EO27" s="479"/>
      <c r="EP27" s="479"/>
      <c r="EQ27" s="479"/>
      <c r="ER27" s="479"/>
      <c r="ES27" s="479"/>
      <c r="ET27" s="479"/>
      <c r="EU27" s="479"/>
      <c r="EV27" s="479"/>
      <c r="EW27" s="479"/>
      <c r="EX27" s="479"/>
      <c r="EY27" s="479"/>
      <c r="EZ27" s="479"/>
      <c r="FA27" s="479"/>
      <c r="FB27" s="479"/>
      <c r="FC27" s="479"/>
      <c r="FD27" s="479"/>
      <c r="FE27" s="479"/>
      <c r="FF27" s="479"/>
      <c r="FG27" s="479"/>
      <c r="FH27" s="479"/>
      <c r="FI27" s="479"/>
      <c r="FJ27" s="479"/>
      <c r="FK27" s="479"/>
      <c r="FL27" s="479"/>
      <c r="FM27" s="479"/>
      <c r="FN27" s="479"/>
      <c r="FO27" s="479"/>
      <c r="FP27" s="479"/>
      <c r="FQ27" s="479"/>
      <c r="FR27" s="479"/>
      <c r="FS27" s="479"/>
      <c r="FT27" s="479"/>
      <c r="FU27" s="479"/>
      <c r="FV27" s="479"/>
      <c r="FW27" s="479"/>
      <c r="FX27" s="479"/>
      <c r="FY27" s="479"/>
      <c r="FZ27" s="479"/>
      <c r="GA27" s="479"/>
      <c r="GB27" s="479"/>
      <c r="GC27" s="479"/>
      <c r="GD27" s="479"/>
      <c r="GE27" s="479"/>
      <c r="GF27" s="479"/>
      <c r="GG27" s="479"/>
      <c r="GH27" s="479"/>
      <c r="GI27" s="479"/>
      <c r="GJ27" s="479"/>
      <c r="GK27" s="479"/>
      <c r="GL27" s="479"/>
      <c r="GM27" s="479"/>
      <c r="GN27" s="479"/>
      <c r="GO27" s="479"/>
      <c r="GP27" s="479"/>
      <c r="GQ27" s="479"/>
      <c r="GR27" s="479"/>
      <c r="GS27" s="479"/>
      <c r="GT27" s="479"/>
      <c r="GU27" s="479"/>
      <c r="GV27" s="479"/>
      <c r="GW27" s="479"/>
      <c r="GX27" s="479"/>
      <c r="GY27" s="479"/>
      <c r="GZ27" s="479"/>
      <c r="HA27" s="479"/>
      <c r="HB27" s="479"/>
      <c r="HC27" s="479"/>
      <c r="HD27" s="479"/>
      <c r="HE27" s="479"/>
      <c r="HF27" s="479"/>
      <c r="HG27" s="479"/>
      <c r="HH27" s="479"/>
      <c r="HI27" s="479"/>
      <c r="HJ27" s="479"/>
      <c r="HK27" s="479"/>
      <c r="HL27" s="479"/>
      <c r="HM27" s="479"/>
      <c r="HN27" s="479"/>
      <c r="HO27" s="479"/>
      <c r="HP27" s="479"/>
      <c r="HQ27" s="479"/>
      <c r="HR27" s="479"/>
      <c r="HS27" s="479"/>
      <c r="HT27" s="479"/>
      <c r="HU27" s="479"/>
      <c r="HV27" s="479"/>
      <c r="HW27" s="479"/>
      <c r="HX27" s="479"/>
      <c r="HY27" s="479"/>
      <c r="HZ27" s="479"/>
      <c r="IA27" s="479"/>
      <c r="IB27" s="479"/>
      <c r="IC27" s="479"/>
      <c r="ID27" s="479"/>
      <c r="IE27" s="479"/>
      <c r="IF27" s="479"/>
      <c r="IG27" s="479"/>
      <c r="IH27" s="479"/>
      <c r="II27" s="479"/>
      <c r="IJ27" s="479"/>
      <c r="IK27" s="479"/>
      <c r="IL27" s="479"/>
      <c r="IM27" s="479"/>
      <c r="IN27" s="479"/>
      <c r="IO27" s="479"/>
      <c r="IP27" s="479"/>
      <c r="IQ27" s="479"/>
      <c r="IR27" s="479"/>
      <c r="IS27" s="479"/>
      <c r="IT27" s="479"/>
      <c r="IU27" s="479"/>
      <c r="IV27" s="479"/>
    </row>
    <row r="28" spans="1:256" s="3" customFormat="1" ht="25.5">
      <c r="A28" s="461" t="s">
        <v>529</v>
      </c>
      <c r="B28" s="484" t="s">
        <v>530</v>
      </c>
      <c r="C28" s="488">
        <f>SUM(C29:C30)</f>
        <v>0</v>
      </c>
      <c r="D28" s="488">
        <f>SUM(D29:D30)</f>
        <v>0</v>
      </c>
      <c r="E28" s="488">
        <f>SUM(E29:E30)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5"/>
      <c r="BF28" s="455"/>
      <c r="BG28" s="455"/>
      <c r="BH28" s="455"/>
      <c r="BI28" s="455"/>
      <c r="BJ28" s="455"/>
      <c r="BK28" s="455"/>
      <c r="BL28" s="455"/>
      <c r="BM28" s="455"/>
      <c r="BN28" s="455"/>
      <c r="BO28" s="455"/>
      <c r="BP28" s="455"/>
      <c r="BQ28" s="455"/>
      <c r="BR28" s="455"/>
      <c r="BS28" s="455"/>
      <c r="BT28" s="455"/>
      <c r="BU28" s="455"/>
      <c r="BV28" s="455"/>
      <c r="BW28" s="455"/>
      <c r="BX28" s="455"/>
      <c r="BY28" s="455"/>
      <c r="BZ28" s="455"/>
      <c r="CA28" s="455"/>
      <c r="CB28" s="455"/>
      <c r="CC28" s="455"/>
      <c r="CD28" s="455"/>
      <c r="CE28" s="455"/>
      <c r="CF28" s="455"/>
      <c r="CG28" s="455"/>
      <c r="CH28" s="455"/>
      <c r="CI28" s="455"/>
      <c r="CJ28" s="455"/>
      <c r="CK28" s="455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5"/>
      <c r="DD28" s="455"/>
      <c r="DE28" s="455"/>
      <c r="DF28" s="455"/>
      <c r="DG28" s="455"/>
      <c r="DH28" s="455"/>
      <c r="DI28" s="455"/>
      <c r="DJ28" s="455"/>
      <c r="DK28" s="455"/>
      <c r="DL28" s="455"/>
      <c r="DM28" s="455"/>
      <c r="DN28" s="455"/>
      <c r="DO28" s="455"/>
      <c r="DP28" s="455"/>
      <c r="DQ28" s="455"/>
      <c r="DR28" s="455"/>
      <c r="DS28" s="455"/>
      <c r="DT28" s="455"/>
      <c r="DU28" s="455"/>
      <c r="DV28" s="455"/>
      <c r="DW28" s="455"/>
      <c r="DX28" s="455"/>
      <c r="DY28" s="455"/>
      <c r="DZ28" s="455"/>
      <c r="EA28" s="455"/>
      <c r="EB28" s="455"/>
      <c r="EC28" s="455"/>
      <c r="ED28" s="455"/>
      <c r="EE28" s="455"/>
      <c r="EF28" s="455"/>
      <c r="EG28" s="455"/>
      <c r="EH28" s="455"/>
      <c r="EI28" s="455"/>
      <c r="EJ28" s="455"/>
      <c r="EK28" s="455"/>
      <c r="EL28" s="455"/>
      <c r="EM28" s="455"/>
      <c r="EN28" s="455"/>
      <c r="EO28" s="455"/>
      <c r="EP28" s="455"/>
      <c r="EQ28" s="455"/>
      <c r="ER28" s="455"/>
      <c r="ES28" s="455"/>
      <c r="ET28" s="455"/>
      <c r="EU28" s="455"/>
      <c r="EV28" s="455"/>
      <c r="EW28" s="455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455"/>
      <c r="FL28" s="455"/>
      <c r="FM28" s="455"/>
      <c r="FN28" s="455"/>
      <c r="FO28" s="455"/>
      <c r="FP28" s="455"/>
      <c r="FQ28" s="455"/>
      <c r="FR28" s="455"/>
      <c r="FS28" s="455"/>
      <c r="FT28" s="455"/>
      <c r="FU28" s="455"/>
      <c r="FV28" s="455"/>
      <c r="FW28" s="455"/>
      <c r="FX28" s="455"/>
      <c r="FY28" s="455"/>
      <c r="FZ28" s="455"/>
      <c r="GA28" s="455"/>
      <c r="GB28" s="455"/>
      <c r="GC28" s="455"/>
      <c r="GD28" s="455"/>
      <c r="GE28" s="455"/>
      <c r="GF28" s="455"/>
      <c r="GG28" s="455"/>
      <c r="GH28" s="455"/>
      <c r="GI28" s="455"/>
      <c r="GJ28" s="455"/>
      <c r="GK28" s="455"/>
      <c r="GL28" s="455"/>
      <c r="GM28" s="455"/>
      <c r="GN28" s="455"/>
      <c r="GO28" s="455"/>
      <c r="GP28" s="455"/>
      <c r="GQ28" s="455"/>
      <c r="GR28" s="455"/>
      <c r="GS28" s="455"/>
      <c r="GT28" s="455"/>
      <c r="GU28" s="455"/>
      <c r="GV28" s="455"/>
      <c r="GW28" s="455"/>
      <c r="GX28" s="455"/>
      <c r="GY28" s="455"/>
      <c r="GZ28" s="455"/>
      <c r="HA28" s="455"/>
      <c r="HB28" s="455"/>
      <c r="HC28" s="455"/>
      <c r="HD28" s="455"/>
      <c r="HE28" s="455"/>
      <c r="HF28" s="455"/>
      <c r="HG28" s="455"/>
      <c r="HH28" s="455"/>
      <c r="HI28" s="455"/>
      <c r="HJ28" s="455"/>
      <c r="HK28" s="455"/>
      <c r="HL28" s="455"/>
      <c r="HM28" s="455"/>
      <c r="HN28" s="455"/>
      <c r="HO28" s="455"/>
      <c r="HP28" s="455"/>
      <c r="HQ28" s="455"/>
      <c r="HR28" s="455"/>
      <c r="HS28" s="455"/>
      <c r="HT28" s="455"/>
      <c r="HU28" s="455"/>
      <c r="HV28" s="455"/>
      <c r="HW28" s="455"/>
      <c r="HX28" s="455"/>
      <c r="HY28" s="455"/>
      <c r="HZ28" s="455"/>
      <c r="IA28" s="455"/>
      <c r="IB28" s="455"/>
      <c r="IC28" s="455"/>
      <c r="ID28" s="455"/>
      <c r="IE28" s="455"/>
      <c r="IF28" s="455"/>
      <c r="IG28" s="455"/>
      <c r="IH28" s="455"/>
      <c r="II28" s="455"/>
      <c r="IJ28" s="455"/>
      <c r="IK28" s="455"/>
      <c r="IL28" s="455"/>
      <c r="IM28" s="455"/>
      <c r="IN28" s="455"/>
      <c r="IO28" s="455"/>
      <c r="IP28" s="455"/>
      <c r="IQ28" s="455"/>
      <c r="IR28" s="455"/>
      <c r="IS28" s="455"/>
      <c r="IT28" s="455"/>
      <c r="IU28" s="455"/>
      <c r="IV28" s="455"/>
    </row>
    <row r="29" spans="1:6" s="3" customFormat="1" ht="16.5" customHeight="1">
      <c r="A29" s="464"/>
      <c r="B29" s="476"/>
      <c r="C29" s="477"/>
      <c r="D29" s="477"/>
      <c r="E29" s="477"/>
      <c r="F29" s="489"/>
    </row>
    <row r="30" spans="1:256" s="494" customFormat="1" ht="12.75">
      <c r="A30" s="464"/>
      <c r="B30" s="490"/>
      <c r="C30" s="491"/>
      <c r="D30" s="491"/>
      <c r="E30" s="49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492"/>
      <c r="B31" s="492" t="s">
        <v>531</v>
      </c>
      <c r="C31" s="493">
        <f>C4+C12+C19+C28</f>
        <v>4695</v>
      </c>
      <c r="D31" s="493">
        <f>D4+D12+D19+D28</f>
        <v>6163</v>
      </c>
      <c r="E31" s="493">
        <f>E4+E12+E19+E28</f>
        <v>6163</v>
      </c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  <c r="BB31" s="494"/>
      <c r="BC31" s="494"/>
      <c r="BD31" s="494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4"/>
      <c r="BS31" s="494"/>
      <c r="BT31" s="494"/>
      <c r="BU31" s="494"/>
      <c r="BV31" s="494"/>
      <c r="BW31" s="494"/>
      <c r="BX31" s="494"/>
      <c r="BY31" s="494"/>
      <c r="BZ31" s="494"/>
      <c r="CA31" s="494"/>
      <c r="CB31" s="494"/>
      <c r="CC31" s="494"/>
      <c r="CD31" s="494"/>
      <c r="CE31" s="494"/>
      <c r="CF31" s="494"/>
      <c r="CG31" s="494"/>
      <c r="CH31" s="494"/>
      <c r="CI31" s="494"/>
      <c r="CJ31" s="494"/>
      <c r="CK31" s="494"/>
      <c r="CL31" s="494"/>
      <c r="CM31" s="494"/>
      <c r="CN31" s="494"/>
      <c r="CO31" s="494"/>
      <c r="CP31" s="494"/>
      <c r="CQ31" s="494"/>
      <c r="CR31" s="494"/>
      <c r="CS31" s="494"/>
      <c r="CT31" s="494"/>
      <c r="CU31" s="494"/>
      <c r="CV31" s="494"/>
      <c r="CW31" s="494"/>
      <c r="CX31" s="494"/>
      <c r="CY31" s="494"/>
      <c r="CZ31" s="494"/>
      <c r="DA31" s="494"/>
      <c r="DB31" s="494"/>
      <c r="DC31" s="494"/>
      <c r="DD31" s="494"/>
      <c r="DE31" s="494"/>
      <c r="DF31" s="494"/>
      <c r="DG31" s="494"/>
      <c r="DH31" s="494"/>
      <c r="DI31" s="494"/>
      <c r="DJ31" s="494"/>
      <c r="DK31" s="494"/>
      <c r="DL31" s="494"/>
      <c r="DM31" s="494"/>
      <c r="DN31" s="494"/>
      <c r="DO31" s="494"/>
      <c r="DP31" s="494"/>
      <c r="DQ31" s="494"/>
      <c r="DR31" s="494"/>
      <c r="DS31" s="494"/>
      <c r="DT31" s="494"/>
      <c r="DU31" s="494"/>
      <c r="DV31" s="494"/>
      <c r="DW31" s="494"/>
      <c r="DX31" s="494"/>
      <c r="DY31" s="494"/>
      <c r="DZ31" s="494"/>
      <c r="EA31" s="494"/>
      <c r="EB31" s="494"/>
      <c r="EC31" s="494"/>
      <c r="ED31" s="494"/>
      <c r="EE31" s="494"/>
      <c r="EF31" s="494"/>
      <c r="EG31" s="494"/>
      <c r="EH31" s="494"/>
      <c r="EI31" s="494"/>
      <c r="EJ31" s="494"/>
      <c r="EK31" s="494"/>
      <c r="EL31" s="494"/>
      <c r="EM31" s="494"/>
      <c r="EN31" s="494"/>
      <c r="EO31" s="494"/>
      <c r="EP31" s="494"/>
      <c r="EQ31" s="494"/>
      <c r="ER31" s="494"/>
      <c r="ES31" s="494"/>
      <c r="ET31" s="494"/>
      <c r="EU31" s="494"/>
      <c r="EV31" s="494"/>
      <c r="EW31" s="494"/>
      <c r="EX31" s="494"/>
      <c r="EY31" s="494"/>
      <c r="EZ31" s="494"/>
      <c r="FA31" s="494"/>
      <c r="FB31" s="494"/>
      <c r="FC31" s="494"/>
      <c r="FD31" s="494"/>
      <c r="FE31" s="494"/>
      <c r="FF31" s="494"/>
      <c r="FG31" s="494"/>
      <c r="FH31" s="494"/>
      <c r="FI31" s="494"/>
      <c r="FJ31" s="494"/>
      <c r="FK31" s="494"/>
      <c r="FL31" s="494"/>
      <c r="FM31" s="494"/>
      <c r="FN31" s="494"/>
      <c r="FO31" s="494"/>
      <c r="FP31" s="494"/>
      <c r="FQ31" s="494"/>
      <c r="FR31" s="494"/>
      <c r="FS31" s="494"/>
      <c r="FT31" s="494"/>
      <c r="FU31" s="494"/>
      <c r="FV31" s="494"/>
      <c r="FW31" s="494"/>
      <c r="FX31" s="494"/>
      <c r="FY31" s="494"/>
      <c r="FZ31" s="494"/>
      <c r="GA31" s="494"/>
      <c r="GB31" s="494"/>
      <c r="GC31" s="494"/>
      <c r="GD31" s="494"/>
      <c r="GE31" s="494"/>
      <c r="GF31" s="494"/>
      <c r="GG31" s="494"/>
      <c r="GH31" s="494"/>
      <c r="GI31" s="494"/>
      <c r="GJ31" s="494"/>
      <c r="GK31" s="494"/>
      <c r="GL31" s="494"/>
      <c r="GM31" s="494"/>
      <c r="GN31" s="494"/>
      <c r="GO31" s="494"/>
      <c r="GP31" s="494"/>
      <c r="GQ31" s="494"/>
      <c r="GR31" s="494"/>
      <c r="GS31" s="494"/>
      <c r="GT31" s="494"/>
      <c r="GU31" s="494"/>
      <c r="GV31" s="494"/>
      <c r="GW31" s="494"/>
      <c r="GX31" s="494"/>
      <c r="GY31" s="494"/>
      <c r="GZ31" s="494"/>
      <c r="HA31" s="494"/>
      <c r="HB31" s="494"/>
      <c r="HC31" s="494"/>
      <c r="HD31" s="494"/>
      <c r="HE31" s="494"/>
      <c r="HF31" s="494"/>
      <c r="HG31" s="494"/>
      <c r="HH31" s="494"/>
      <c r="HI31" s="494"/>
      <c r="HJ31" s="494"/>
      <c r="HK31" s="494"/>
      <c r="HL31" s="494"/>
      <c r="HM31" s="494"/>
      <c r="HN31" s="494"/>
      <c r="HO31" s="494"/>
      <c r="HP31" s="494"/>
      <c r="HQ31" s="494"/>
      <c r="HR31" s="494"/>
      <c r="HS31" s="494"/>
      <c r="HT31" s="494"/>
      <c r="HU31" s="494"/>
      <c r="HV31" s="494"/>
      <c r="HW31" s="494"/>
      <c r="HX31" s="494"/>
      <c r="HY31" s="494"/>
      <c r="HZ31" s="494"/>
      <c r="IA31" s="494"/>
      <c r="IB31" s="494"/>
      <c r="IC31" s="494"/>
      <c r="ID31" s="494"/>
      <c r="IE31" s="494"/>
      <c r="IF31" s="494"/>
      <c r="IG31" s="494"/>
      <c r="IH31" s="494"/>
      <c r="II31" s="494"/>
      <c r="IJ31" s="494"/>
      <c r="IK31" s="494"/>
      <c r="IL31" s="494"/>
      <c r="IM31" s="494"/>
      <c r="IN31" s="494"/>
      <c r="IO31" s="494"/>
      <c r="IP31" s="494"/>
      <c r="IQ31" s="494"/>
      <c r="IR31" s="494"/>
      <c r="IS31" s="494"/>
      <c r="IT31" s="494"/>
      <c r="IU31" s="494"/>
      <c r="IV31" s="494"/>
    </row>
    <row r="32" spans="1:256" s="497" customFormat="1" ht="12.75">
      <c r="A32" s="495"/>
      <c r="B32" s="495"/>
      <c r="C32" s="496"/>
      <c r="D32" s="496"/>
      <c r="E32" s="496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/>
      <c r="CX32" s="455"/>
      <c r="CY32" s="455"/>
      <c r="CZ32" s="455"/>
      <c r="DA32" s="455"/>
      <c r="DB32" s="455"/>
      <c r="DC32" s="455"/>
      <c r="DD32" s="455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5"/>
      <c r="DQ32" s="455"/>
      <c r="DR32" s="455"/>
      <c r="DS32" s="455"/>
      <c r="DT32" s="455"/>
      <c r="DU32" s="455"/>
      <c r="DV32" s="455"/>
      <c r="DW32" s="455"/>
      <c r="DX32" s="455"/>
      <c r="DY32" s="455"/>
      <c r="DZ32" s="455"/>
      <c r="EA32" s="455"/>
      <c r="EB32" s="455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5"/>
      <c r="EN32" s="455"/>
      <c r="EO32" s="455"/>
      <c r="EP32" s="455"/>
      <c r="EQ32" s="455"/>
      <c r="ER32" s="455"/>
      <c r="ES32" s="455"/>
      <c r="ET32" s="455"/>
      <c r="EU32" s="455"/>
      <c r="EV32" s="455"/>
      <c r="EW32" s="455"/>
      <c r="EX32" s="455"/>
      <c r="EY32" s="455"/>
      <c r="EZ32" s="455"/>
      <c r="FA32" s="455"/>
      <c r="FB32" s="455"/>
      <c r="FC32" s="455"/>
      <c r="FD32" s="455"/>
      <c r="FE32" s="455"/>
      <c r="FF32" s="455"/>
      <c r="FG32" s="455"/>
      <c r="FH32" s="455"/>
      <c r="FI32" s="455"/>
      <c r="FJ32" s="455"/>
      <c r="FK32" s="455"/>
      <c r="FL32" s="455"/>
      <c r="FM32" s="455"/>
      <c r="FN32" s="455"/>
      <c r="FO32" s="455"/>
      <c r="FP32" s="455"/>
      <c r="FQ32" s="455"/>
      <c r="FR32" s="455"/>
      <c r="FS32" s="455"/>
      <c r="FT32" s="455"/>
      <c r="FU32" s="455"/>
      <c r="FV32" s="455"/>
      <c r="FW32" s="455"/>
      <c r="FX32" s="455"/>
      <c r="FY32" s="455"/>
      <c r="FZ32" s="455"/>
      <c r="GA32" s="455"/>
      <c r="GB32" s="455"/>
      <c r="GC32" s="455"/>
      <c r="GD32" s="455"/>
      <c r="GE32" s="455"/>
      <c r="GF32" s="455"/>
      <c r="GG32" s="455"/>
      <c r="GH32" s="455"/>
      <c r="GI32" s="455"/>
      <c r="GJ32" s="455"/>
      <c r="GK32" s="455"/>
      <c r="GL32" s="455"/>
      <c r="GM32" s="455"/>
      <c r="GN32" s="455"/>
      <c r="GO32" s="455"/>
      <c r="GP32" s="455"/>
      <c r="GQ32" s="455"/>
      <c r="GR32" s="455"/>
      <c r="GS32" s="455"/>
      <c r="GT32" s="455"/>
      <c r="GU32" s="455"/>
      <c r="GV32" s="455"/>
      <c r="GW32" s="455"/>
      <c r="GX32" s="455"/>
      <c r="GY32" s="455"/>
      <c r="GZ32" s="455"/>
      <c r="HA32" s="455"/>
      <c r="HB32" s="455"/>
      <c r="HC32" s="455"/>
      <c r="HD32" s="455"/>
      <c r="HE32" s="455"/>
      <c r="HF32" s="455"/>
      <c r="HG32" s="455"/>
      <c r="HH32" s="455"/>
      <c r="HI32" s="455"/>
      <c r="HJ32" s="455"/>
      <c r="HK32" s="455"/>
      <c r="HL32" s="455"/>
      <c r="HM32" s="455"/>
      <c r="HN32" s="455"/>
      <c r="HO32" s="455"/>
      <c r="HP32" s="455"/>
      <c r="HQ32" s="455"/>
      <c r="HR32" s="455"/>
      <c r="HS32" s="455"/>
      <c r="HT32" s="455"/>
      <c r="HU32" s="455"/>
      <c r="HV32" s="455"/>
      <c r="HW32" s="455"/>
      <c r="HX32" s="455"/>
      <c r="HY32" s="455"/>
      <c r="HZ32" s="455"/>
      <c r="IA32" s="455"/>
      <c r="IB32" s="455"/>
      <c r="IC32" s="455"/>
      <c r="ID32" s="455"/>
      <c r="IE32" s="455"/>
      <c r="IF32" s="455"/>
      <c r="IG32" s="455"/>
      <c r="IH32" s="455"/>
      <c r="II32" s="455"/>
      <c r="IJ32" s="455"/>
      <c r="IK32" s="455"/>
      <c r="IL32" s="455"/>
      <c r="IM32" s="455"/>
      <c r="IN32" s="455"/>
      <c r="IO32" s="455"/>
      <c r="IP32" s="455"/>
      <c r="IQ32" s="455"/>
      <c r="IR32" s="455"/>
      <c r="IS32" s="455"/>
      <c r="IT32" s="455"/>
      <c r="IU32" s="455"/>
      <c r="IV32" s="455"/>
    </row>
    <row r="33" spans="1:5" s="497" customFormat="1" ht="12.75">
      <c r="A33" s="495"/>
      <c r="B33" s="495"/>
      <c r="C33" s="496"/>
      <c r="D33" s="496"/>
      <c r="E33" s="496"/>
    </row>
    <row r="34" spans="1:5" s="497" customFormat="1" ht="12.75">
      <c r="A34" s="495"/>
      <c r="B34" s="495"/>
      <c r="C34" s="496"/>
      <c r="D34" s="496"/>
      <c r="E34" s="496"/>
    </row>
    <row r="35" spans="1:5" s="497" customFormat="1" ht="12.75">
      <c r="A35" s="495"/>
      <c r="B35" s="495"/>
      <c r="C35" s="496"/>
      <c r="D35" s="496"/>
      <c r="E35" s="496"/>
    </row>
    <row r="36" spans="1:5" s="497" customFormat="1" ht="12.75">
      <c r="A36" s="495"/>
      <c r="B36" s="495"/>
      <c r="C36" s="496"/>
      <c r="D36" s="496"/>
      <c r="E36" s="496"/>
    </row>
    <row r="37" spans="1:5" s="497" customFormat="1" ht="12.75">
      <c r="A37" s="495"/>
      <c r="B37" s="495"/>
      <c r="C37" s="496"/>
      <c r="D37" s="496"/>
      <c r="E37" s="496"/>
    </row>
    <row r="38" spans="1:5" s="497" customFormat="1" ht="12.75">
      <c r="A38" s="495"/>
      <c r="B38" s="495"/>
      <c r="C38" s="496"/>
      <c r="D38" s="496"/>
      <c r="E38" s="496"/>
    </row>
    <row r="39" spans="1:5" s="497" customFormat="1" ht="12.75">
      <c r="A39" s="495"/>
      <c r="B39" s="495"/>
      <c r="C39" s="496"/>
      <c r="D39" s="496"/>
      <c r="E39" s="496"/>
    </row>
    <row r="40" spans="1:5" s="497" customFormat="1" ht="12.75">
      <c r="A40" s="495"/>
      <c r="B40" s="495"/>
      <c r="C40" s="496"/>
      <c r="D40" s="496"/>
      <c r="E40" s="496"/>
    </row>
    <row r="41" spans="1:5" s="497" customFormat="1" ht="12.75">
      <c r="A41" s="495"/>
      <c r="B41" s="495"/>
      <c r="C41" s="496"/>
      <c r="D41" s="496"/>
      <c r="E41" s="496"/>
    </row>
    <row r="42" spans="1:5" s="497" customFormat="1" ht="12.75">
      <c r="A42" s="495"/>
      <c r="B42" s="495"/>
      <c r="C42" s="496"/>
      <c r="D42" s="496"/>
      <c r="E42" s="496"/>
    </row>
    <row r="43" spans="1:5" s="497" customFormat="1" ht="12.75">
      <c r="A43" s="495"/>
      <c r="B43" s="495"/>
      <c r="C43" s="496"/>
      <c r="D43" s="496"/>
      <c r="E43" s="496"/>
    </row>
    <row r="44" spans="1:5" s="497" customFormat="1" ht="12.75">
      <c r="A44" s="495"/>
      <c r="B44" s="495"/>
      <c r="C44" s="496"/>
      <c r="D44" s="496"/>
      <c r="E44" s="496"/>
    </row>
    <row r="45" spans="1:5" s="497" customFormat="1" ht="12.75">
      <c r="A45" s="495"/>
      <c r="B45" s="495"/>
      <c r="C45" s="496"/>
      <c r="D45" s="496"/>
      <c r="E45" s="496"/>
    </row>
    <row r="46" spans="1:5" s="497" customFormat="1" ht="12.75">
      <c r="A46" s="495"/>
      <c r="B46" s="495"/>
      <c r="C46" s="496"/>
      <c r="D46" s="496"/>
      <c r="E46" s="496"/>
    </row>
    <row r="47" spans="1:5" s="497" customFormat="1" ht="12.75">
      <c r="A47" s="495"/>
      <c r="B47" s="495"/>
      <c r="C47" s="496"/>
      <c r="D47" s="496"/>
      <c r="E47" s="496"/>
    </row>
    <row r="48" spans="1:5" s="497" customFormat="1" ht="12.75">
      <c r="A48" s="495"/>
      <c r="B48" s="495"/>
      <c r="C48" s="496"/>
      <c r="D48" s="496"/>
      <c r="E48" s="496"/>
    </row>
    <row r="49" spans="1:5" s="497" customFormat="1" ht="12.75">
      <c r="A49" s="495"/>
      <c r="B49" s="495"/>
      <c r="C49" s="496"/>
      <c r="D49" s="496"/>
      <c r="E49" s="496"/>
    </row>
    <row r="50" spans="1:5" s="497" customFormat="1" ht="12.75">
      <c r="A50" s="495"/>
      <c r="B50" s="495"/>
      <c r="C50" s="496"/>
      <c r="D50" s="496"/>
      <c r="E50" s="496"/>
    </row>
    <row r="51" spans="1:5" s="497" customFormat="1" ht="12.75">
      <c r="A51" s="495"/>
      <c r="B51" s="495"/>
      <c r="C51" s="496"/>
      <c r="D51" s="496"/>
      <c r="E51" s="496"/>
    </row>
    <row r="52" spans="1:5" s="497" customFormat="1" ht="12.75">
      <c r="A52" s="495"/>
      <c r="B52" s="495"/>
      <c r="C52" s="496"/>
      <c r="D52" s="496"/>
      <c r="E52" s="496"/>
    </row>
    <row r="53" spans="1:5" s="497" customFormat="1" ht="12.75">
      <c r="A53" s="495"/>
      <c r="B53" s="495"/>
      <c r="C53" s="496"/>
      <c r="D53" s="496"/>
      <c r="E53" s="496"/>
    </row>
    <row r="54" spans="1:5" s="497" customFormat="1" ht="12.75">
      <c r="A54" s="495"/>
      <c r="B54" s="495"/>
      <c r="C54" s="496"/>
      <c r="D54" s="496"/>
      <c r="E54" s="496"/>
    </row>
    <row r="55" spans="1:5" s="497" customFormat="1" ht="12.75">
      <c r="A55" s="495"/>
      <c r="B55" s="495"/>
      <c r="C55" s="496"/>
      <c r="D55" s="496"/>
      <c r="E55" s="496"/>
    </row>
    <row r="56" spans="1:5" s="497" customFormat="1" ht="12.75">
      <c r="A56" s="495"/>
      <c r="B56" s="495"/>
      <c r="C56" s="496"/>
      <c r="D56" s="496"/>
      <c r="E56" s="496"/>
    </row>
    <row r="57" spans="1:5" s="497" customFormat="1" ht="12.75">
      <c r="A57" s="495"/>
      <c r="B57" s="495"/>
      <c r="C57" s="496"/>
      <c r="D57" s="496"/>
      <c r="E57" s="496"/>
    </row>
    <row r="58" spans="1:5" s="497" customFormat="1" ht="12.75">
      <c r="A58" s="495"/>
      <c r="B58" s="495"/>
      <c r="C58" s="496"/>
      <c r="D58" s="496"/>
      <c r="E58" s="496"/>
    </row>
    <row r="59" spans="1:5" s="497" customFormat="1" ht="12.75">
      <c r="A59" s="495"/>
      <c r="B59" s="495"/>
      <c r="C59" s="496"/>
      <c r="D59" s="496"/>
      <c r="E59" s="496"/>
    </row>
    <row r="60" spans="1:5" s="497" customFormat="1" ht="12.75">
      <c r="A60" s="495"/>
      <c r="B60" s="495"/>
      <c r="C60" s="496"/>
      <c r="D60" s="496"/>
      <c r="E60" s="496"/>
    </row>
    <row r="61" spans="1:5" s="497" customFormat="1" ht="12.75">
      <c r="A61" s="495"/>
      <c r="B61" s="495"/>
      <c r="C61" s="496"/>
      <c r="D61" s="496"/>
      <c r="E61" s="496"/>
    </row>
    <row r="62" spans="1:5" s="497" customFormat="1" ht="12.75">
      <c r="A62" s="495"/>
      <c r="B62" s="495"/>
      <c r="C62" s="496"/>
      <c r="D62" s="496"/>
      <c r="E62" s="496"/>
    </row>
    <row r="63" spans="1:5" s="497" customFormat="1" ht="12.75">
      <c r="A63" s="495"/>
      <c r="B63" s="495"/>
      <c r="C63" s="496"/>
      <c r="D63" s="496"/>
      <c r="E63" s="496"/>
    </row>
    <row r="64" spans="1:5" s="497" customFormat="1" ht="12.75">
      <c r="A64" s="495"/>
      <c r="B64" s="495"/>
      <c r="C64" s="496"/>
      <c r="D64" s="496"/>
      <c r="E64" s="496"/>
    </row>
    <row r="65" spans="1:5" s="497" customFormat="1" ht="12.75">
      <c r="A65" s="495"/>
      <c r="B65" s="495"/>
      <c r="C65" s="496"/>
      <c r="D65" s="496"/>
      <c r="E65" s="496"/>
    </row>
    <row r="66" spans="1:5" s="497" customFormat="1" ht="12.75">
      <c r="A66" s="495"/>
      <c r="B66" s="495"/>
      <c r="C66" s="496"/>
      <c r="D66" s="496"/>
      <c r="E66" s="496"/>
    </row>
    <row r="67" spans="1:5" s="497" customFormat="1" ht="12.75">
      <c r="A67" s="495"/>
      <c r="B67" s="495"/>
      <c r="C67" s="496"/>
      <c r="D67" s="496"/>
      <c r="E67" s="496"/>
    </row>
    <row r="68" spans="1:5" s="497" customFormat="1" ht="12.75">
      <c r="A68" s="495"/>
      <c r="B68" s="495"/>
      <c r="C68" s="496"/>
      <c r="D68" s="496"/>
      <c r="E68" s="496"/>
    </row>
    <row r="69" spans="1:5" s="497" customFormat="1" ht="12.75">
      <c r="A69" s="495"/>
      <c r="B69" s="495"/>
      <c r="C69" s="496"/>
      <c r="D69" s="496"/>
      <c r="E69" s="496"/>
    </row>
    <row r="70" spans="1:5" s="497" customFormat="1" ht="12.75">
      <c r="A70" s="495"/>
      <c r="B70" s="495"/>
      <c r="C70" s="496"/>
      <c r="D70" s="496"/>
      <c r="E70" s="496"/>
    </row>
    <row r="71" spans="1:5" s="497" customFormat="1" ht="12.75">
      <c r="A71" s="495"/>
      <c r="B71" s="495"/>
      <c r="C71" s="496"/>
      <c r="D71" s="496"/>
      <c r="E71" s="496"/>
    </row>
    <row r="72" spans="1:5" s="497" customFormat="1" ht="12.75">
      <c r="A72" s="495"/>
      <c r="B72" s="495"/>
      <c r="C72" s="496"/>
      <c r="D72" s="496"/>
      <c r="E72" s="496"/>
    </row>
    <row r="73" spans="1:5" s="497" customFormat="1" ht="12.75">
      <c r="A73" s="495"/>
      <c r="B73" s="495"/>
      <c r="C73" s="496"/>
      <c r="D73" s="496"/>
      <c r="E73" s="496"/>
    </row>
    <row r="74" spans="1:5" s="497" customFormat="1" ht="12.75">
      <c r="A74" s="495"/>
      <c r="B74" s="495"/>
      <c r="C74" s="496"/>
      <c r="D74" s="496"/>
      <c r="E74" s="496"/>
    </row>
    <row r="75" spans="1:5" s="497" customFormat="1" ht="12.75">
      <c r="A75" s="495"/>
      <c r="B75" s="495"/>
      <c r="C75" s="496"/>
      <c r="D75" s="496"/>
      <c r="E75" s="496"/>
    </row>
    <row r="76" spans="1:5" s="497" customFormat="1" ht="12.75">
      <c r="A76" s="495"/>
      <c r="B76" s="495"/>
      <c r="C76" s="496"/>
      <c r="D76" s="496"/>
      <c r="E76" s="496"/>
    </row>
    <row r="77" spans="1:5" s="497" customFormat="1" ht="12.75">
      <c r="A77" s="495"/>
      <c r="B77" s="495"/>
      <c r="C77" s="496"/>
      <c r="D77" s="496"/>
      <c r="E77" s="496"/>
    </row>
    <row r="78" spans="1:5" s="497" customFormat="1" ht="12.75">
      <c r="A78" s="495"/>
      <c r="B78" s="495"/>
      <c r="C78" s="496"/>
      <c r="D78" s="496"/>
      <c r="E78" s="496"/>
    </row>
    <row r="79" spans="1:5" s="497" customFormat="1" ht="12.75">
      <c r="A79" s="495"/>
      <c r="B79" s="495"/>
      <c r="C79" s="496"/>
      <c r="D79" s="496"/>
      <c r="E79" s="496"/>
    </row>
    <row r="80" spans="1:5" s="497" customFormat="1" ht="12.75">
      <c r="A80" s="495"/>
      <c r="B80" s="495"/>
      <c r="C80" s="496"/>
      <c r="D80" s="496"/>
      <c r="E80" s="496"/>
    </row>
    <row r="81" spans="1:5" s="497" customFormat="1" ht="12.75">
      <c r="A81" s="495"/>
      <c r="B81" s="495"/>
      <c r="C81" s="496"/>
      <c r="D81" s="496"/>
      <c r="E81" s="496"/>
    </row>
    <row r="82" spans="1:5" s="497" customFormat="1" ht="12.75">
      <c r="A82" s="495"/>
      <c r="B82" s="495"/>
      <c r="C82" s="496"/>
      <c r="D82" s="496"/>
      <c r="E82" s="496"/>
    </row>
    <row r="83" spans="1:5" s="497" customFormat="1" ht="12.75">
      <c r="A83" s="495"/>
      <c r="B83" s="495"/>
      <c r="C83" s="496"/>
      <c r="D83" s="496"/>
      <c r="E83" s="496"/>
    </row>
    <row r="84" spans="1:5" s="497" customFormat="1" ht="12.75">
      <c r="A84" s="495"/>
      <c r="B84" s="495"/>
      <c r="C84" s="496"/>
      <c r="D84" s="496"/>
      <c r="E84" s="496"/>
    </row>
    <row r="85" spans="1:5" s="497" customFormat="1" ht="12.75">
      <c r="A85" s="495"/>
      <c r="B85" s="495"/>
      <c r="C85" s="496"/>
      <c r="D85" s="496"/>
      <c r="E85" s="496"/>
    </row>
    <row r="86" spans="1:256" ht="12.75">
      <c r="A86" s="495"/>
      <c r="B86" s="495"/>
      <c r="C86" s="496"/>
      <c r="D86" s="496"/>
      <c r="E86" s="496"/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  <c r="AO86" s="497"/>
      <c r="AP86" s="497"/>
      <c r="AQ86" s="497"/>
      <c r="AR86" s="497"/>
      <c r="AS86" s="497"/>
      <c r="AT86" s="497"/>
      <c r="AU86" s="497"/>
      <c r="AV86" s="497"/>
      <c r="AW86" s="497"/>
      <c r="AX86" s="497"/>
      <c r="AY86" s="497"/>
      <c r="AZ86" s="497"/>
      <c r="BA86" s="497"/>
      <c r="BB86" s="497"/>
      <c r="BC86" s="497"/>
      <c r="BD86" s="497"/>
      <c r="BE86" s="497"/>
      <c r="BF86" s="497"/>
      <c r="BG86" s="497"/>
      <c r="BH86" s="497"/>
      <c r="BI86" s="497"/>
      <c r="BJ86" s="497"/>
      <c r="BK86" s="497"/>
      <c r="BL86" s="497"/>
      <c r="BM86" s="497"/>
      <c r="BN86" s="497"/>
      <c r="BO86" s="497"/>
      <c r="BP86" s="497"/>
      <c r="BQ86" s="497"/>
      <c r="BR86" s="497"/>
      <c r="BS86" s="497"/>
      <c r="BT86" s="497"/>
      <c r="BU86" s="497"/>
      <c r="BV86" s="497"/>
      <c r="BW86" s="497"/>
      <c r="BX86" s="497"/>
      <c r="BY86" s="497"/>
      <c r="BZ86" s="497"/>
      <c r="CA86" s="497"/>
      <c r="CB86" s="497"/>
      <c r="CC86" s="497"/>
      <c r="CD86" s="497"/>
      <c r="CE86" s="497"/>
      <c r="CF86" s="497"/>
      <c r="CG86" s="497"/>
      <c r="CH86" s="497"/>
      <c r="CI86" s="497"/>
      <c r="CJ86" s="497"/>
      <c r="CK86" s="497"/>
      <c r="CL86" s="497"/>
      <c r="CM86" s="497"/>
      <c r="CN86" s="497"/>
      <c r="CO86" s="497"/>
      <c r="CP86" s="497"/>
      <c r="CQ86" s="497"/>
      <c r="CR86" s="497"/>
      <c r="CS86" s="497"/>
      <c r="CT86" s="497"/>
      <c r="CU86" s="497"/>
      <c r="CV86" s="497"/>
      <c r="CW86" s="497"/>
      <c r="CX86" s="497"/>
      <c r="CY86" s="497"/>
      <c r="CZ86" s="497"/>
      <c r="DA86" s="497"/>
      <c r="DB86" s="497"/>
      <c r="DC86" s="497"/>
      <c r="DD86" s="497"/>
      <c r="DE86" s="497"/>
      <c r="DF86" s="497"/>
      <c r="DG86" s="497"/>
      <c r="DH86" s="497"/>
      <c r="DI86" s="497"/>
      <c r="DJ86" s="497"/>
      <c r="DK86" s="497"/>
      <c r="DL86" s="497"/>
      <c r="DM86" s="497"/>
      <c r="DN86" s="497"/>
      <c r="DO86" s="497"/>
      <c r="DP86" s="497"/>
      <c r="DQ86" s="497"/>
      <c r="DR86" s="497"/>
      <c r="DS86" s="497"/>
      <c r="DT86" s="497"/>
      <c r="DU86" s="497"/>
      <c r="DV86" s="497"/>
      <c r="DW86" s="497"/>
      <c r="DX86" s="497"/>
      <c r="DY86" s="497"/>
      <c r="DZ86" s="497"/>
      <c r="EA86" s="497"/>
      <c r="EB86" s="497"/>
      <c r="EC86" s="497"/>
      <c r="ED86" s="497"/>
      <c r="EE86" s="497"/>
      <c r="EF86" s="497"/>
      <c r="EG86" s="497"/>
      <c r="EH86" s="497"/>
      <c r="EI86" s="497"/>
      <c r="EJ86" s="497"/>
      <c r="EK86" s="497"/>
      <c r="EL86" s="497"/>
      <c r="EM86" s="497"/>
      <c r="EN86" s="497"/>
      <c r="EO86" s="497"/>
      <c r="EP86" s="497"/>
      <c r="EQ86" s="497"/>
      <c r="ER86" s="497"/>
      <c r="ES86" s="497"/>
      <c r="ET86" s="497"/>
      <c r="EU86" s="497"/>
      <c r="EV86" s="497"/>
      <c r="EW86" s="497"/>
      <c r="EX86" s="497"/>
      <c r="EY86" s="497"/>
      <c r="EZ86" s="497"/>
      <c r="FA86" s="497"/>
      <c r="FB86" s="497"/>
      <c r="FC86" s="497"/>
      <c r="FD86" s="497"/>
      <c r="FE86" s="497"/>
      <c r="FF86" s="497"/>
      <c r="FG86" s="497"/>
      <c r="FH86" s="497"/>
      <c r="FI86" s="497"/>
      <c r="FJ86" s="497"/>
      <c r="FK86" s="497"/>
      <c r="FL86" s="497"/>
      <c r="FM86" s="497"/>
      <c r="FN86" s="497"/>
      <c r="FO86" s="497"/>
      <c r="FP86" s="497"/>
      <c r="FQ86" s="497"/>
      <c r="FR86" s="497"/>
      <c r="FS86" s="497"/>
      <c r="FT86" s="497"/>
      <c r="FU86" s="497"/>
      <c r="FV86" s="497"/>
      <c r="FW86" s="497"/>
      <c r="FX86" s="497"/>
      <c r="FY86" s="497"/>
      <c r="FZ86" s="497"/>
      <c r="GA86" s="497"/>
      <c r="GB86" s="497"/>
      <c r="GC86" s="497"/>
      <c r="GD86" s="497"/>
      <c r="GE86" s="497"/>
      <c r="GF86" s="497"/>
      <c r="GG86" s="497"/>
      <c r="GH86" s="497"/>
      <c r="GI86" s="497"/>
      <c r="GJ86" s="497"/>
      <c r="GK86" s="497"/>
      <c r="GL86" s="497"/>
      <c r="GM86" s="497"/>
      <c r="GN86" s="497"/>
      <c r="GO86" s="497"/>
      <c r="GP86" s="497"/>
      <c r="GQ86" s="497"/>
      <c r="GR86" s="497"/>
      <c r="GS86" s="497"/>
      <c r="GT86" s="497"/>
      <c r="GU86" s="497"/>
      <c r="GV86" s="497"/>
      <c r="GW86" s="497"/>
      <c r="GX86" s="497"/>
      <c r="GY86" s="497"/>
      <c r="GZ86" s="497"/>
      <c r="HA86" s="497"/>
      <c r="HB86" s="497"/>
      <c r="HC86" s="497"/>
      <c r="HD86" s="497"/>
      <c r="HE86" s="497"/>
      <c r="HF86" s="497"/>
      <c r="HG86" s="497"/>
      <c r="HH86" s="497"/>
      <c r="HI86" s="497"/>
      <c r="HJ86" s="497"/>
      <c r="HK86" s="497"/>
      <c r="HL86" s="497"/>
      <c r="HM86" s="497"/>
      <c r="HN86" s="497"/>
      <c r="HO86" s="497"/>
      <c r="HP86" s="497"/>
      <c r="HQ86" s="497"/>
      <c r="HR86" s="497"/>
      <c r="HS86" s="497"/>
      <c r="HT86" s="497"/>
      <c r="HU86" s="497"/>
      <c r="HV86" s="497"/>
      <c r="HW86" s="497"/>
      <c r="HX86" s="497"/>
      <c r="HY86" s="497"/>
      <c r="HZ86" s="497"/>
      <c r="IA86" s="497"/>
      <c r="IB86" s="497"/>
      <c r="IC86" s="497"/>
      <c r="ID86" s="497"/>
      <c r="IE86" s="497"/>
      <c r="IF86" s="497"/>
      <c r="IG86" s="497"/>
      <c r="IH86" s="497"/>
      <c r="II86" s="497"/>
      <c r="IJ86" s="497"/>
      <c r="IK86" s="497"/>
      <c r="IL86" s="497"/>
      <c r="IM86" s="497"/>
      <c r="IN86" s="497"/>
      <c r="IO86" s="497"/>
      <c r="IP86" s="497"/>
      <c r="IQ86" s="497"/>
      <c r="IR86" s="497"/>
      <c r="IS86" s="497"/>
      <c r="IT86" s="497"/>
      <c r="IU86" s="497"/>
      <c r="IV86" s="497"/>
    </row>
    <row r="87" spans="1:5" ht="12.75">
      <c r="A87" s="498"/>
      <c r="B87" s="498"/>
      <c r="C87" s="499"/>
      <c r="D87" s="499"/>
      <c r="E87" s="499"/>
    </row>
  </sheetData>
  <sheetProtection/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85" r:id="rId1"/>
  <headerFooter alignWithMargins="0">
    <oddHeader>&amp;C&amp;"Times New Roman CE,Félkövér"&amp;14
&amp;12
A Társulás által adott támogatások
&amp;R&amp;"Times New Roman CE,Félkövér dőlt"&amp;11 5. tájékoztató tábla a ......../2018. (........) Társulási Tanács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workbookViewId="0" topLeftCell="A1">
      <selection activeCell="K8" sqref="K8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13.00390625" style="0" bestFit="1" customWidth="1"/>
  </cols>
  <sheetData>
    <row r="1" spans="1:3" ht="12.75">
      <c r="A1" s="652" t="s">
        <v>737</v>
      </c>
      <c r="B1" s="653"/>
      <c r="C1" s="653"/>
    </row>
    <row r="2" spans="1:3" ht="15">
      <c r="A2" s="657" t="s">
        <v>533</v>
      </c>
      <c r="B2" s="657" t="s">
        <v>52</v>
      </c>
      <c r="C2" s="657" t="s">
        <v>623</v>
      </c>
    </row>
    <row r="3" spans="1:3" ht="15">
      <c r="A3" s="657">
        <v>1</v>
      </c>
      <c r="B3" s="657">
        <v>2</v>
      </c>
      <c r="C3" s="657">
        <v>3</v>
      </c>
    </row>
    <row r="4" spans="1:3" ht="25.5">
      <c r="A4" s="539" t="s">
        <v>40</v>
      </c>
      <c r="B4" s="540" t="s">
        <v>624</v>
      </c>
      <c r="C4" s="541">
        <v>315095630</v>
      </c>
    </row>
    <row r="5" spans="1:3" ht="25.5">
      <c r="A5" s="539" t="s">
        <v>48</v>
      </c>
      <c r="B5" s="540" t="s">
        <v>625</v>
      </c>
      <c r="C5" s="541">
        <v>313762917</v>
      </c>
    </row>
    <row r="6" spans="1:3" ht="25.5">
      <c r="A6" s="542" t="s">
        <v>49</v>
      </c>
      <c r="B6" s="543" t="s">
        <v>626</v>
      </c>
      <c r="C6" s="544">
        <v>1332713</v>
      </c>
    </row>
    <row r="7" spans="1:3" ht="25.5">
      <c r="A7" s="539" t="s">
        <v>50</v>
      </c>
      <c r="B7" s="540" t="s">
        <v>627</v>
      </c>
      <c r="C7" s="541">
        <v>257036033</v>
      </c>
    </row>
    <row r="8" spans="1:3" ht="25.5">
      <c r="A8" s="539" t="s">
        <v>536</v>
      </c>
      <c r="B8" s="540" t="s">
        <v>628</v>
      </c>
      <c r="C8" s="541">
        <v>254542518</v>
      </c>
    </row>
    <row r="9" spans="1:3" ht="25.5">
      <c r="A9" s="542" t="s">
        <v>537</v>
      </c>
      <c r="B9" s="543" t="s">
        <v>629</v>
      </c>
      <c r="C9" s="544">
        <v>2493515</v>
      </c>
    </row>
    <row r="10" spans="1:3" ht="25.5">
      <c r="A10" s="542" t="s">
        <v>538</v>
      </c>
      <c r="B10" s="543" t="s">
        <v>630</v>
      </c>
      <c r="C10" s="544">
        <v>3826228</v>
      </c>
    </row>
    <row r="11" spans="1:3" ht="25.5">
      <c r="A11" s="539" t="s">
        <v>539</v>
      </c>
      <c r="B11" s="540" t="s">
        <v>631</v>
      </c>
      <c r="C11" s="541">
        <v>19224711</v>
      </c>
    </row>
    <row r="12" spans="1:3" ht="25.5">
      <c r="A12" s="539" t="s">
        <v>540</v>
      </c>
      <c r="B12" s="540" t="s">
        <v>632</v>
      </c>
      <c r="C12" s="541">
        <v>19171311</v>
      </c>
    </row>
    <row r="13" spans="1:3" ht="25.5">
      <c r="A13" s="542" t="s">
        <v>541</v>
      </c>
      <c r="B13" s="543" t="s">
        <v>633</v>
      </c>
      <c r="C13" s="544">
        <v>53400</v>
      </c>
    </row>
    <row r="14" spans="1:3" ht="25.5">
      <c r="A14" s="542" t="s">
        <v>545</v>
      </c>
      <c r="B14" s="543" t="s">
        <v>634</v>
      </c>
      <c r="C14" s="544">
        <v>53400</v>
      </c>
    </row>
    <row r="15" spans="1:3" ht="12.75">
      <c r="A15" s="542" t="s">
        <v>546</v>
      </c>
      <c r="B15" s="543" t="s">
        <v>635</v>
      </c>
      <c r="C15" s="544">
        <v>3879628</v>
      </c>
    </row>
    <row r="16" spans="1:3" ht="38.25">
      <c r="A16" s="542" t="s">
        <v>547</v>
      </c>
      <c r="B16" s="543" t="s">
        <v>636</v>
      </c>
      <c r="C16" s="544">
        <v>3826228</v>
      </c>
    </row>
    <row r="17" spans="1:3" ht="25.5">
      <c r="A17" s="542" t="s">
        <v>549</v>
      </c>
      <c r="B17" s="543" t="s">
        <v>759</v>
      </c>
      <c r="C17" s="544">
        <v>4806</v>
      </c>
    </row>
    <row r="18" spans="1:3" ht="25.5">
      <c r="A18" s="542" t="s">
        <v>550</v>
      </c>
      <c r="B18" s="543" t="s">
        <v>637</v>
      </c>
      <c r="C18" s="544">
        <v>48594</v>
      </c>
    </row>
  </sheetData>
  <sheetProtection/>
  <mergeCells count="1">
    <mergeCell ref="A1:C1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2" r:id="rId1"/>
  <headerFooter alignWithMargins="0">
    <oddHeader>&amp;C&amp;"Times New Roman CE,Félkövér"&amp;12
K I M U T A T Á S
a 2016. évi maradványról &amp;R&amp;"Times New Roman CE,Félkövér dőlt"&amp;11 6. tájékoztató tábla a ......../2017. (........) Társulási Tanács rendelethez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0"/>
  <sheetViews>
    <sheetView zoomScaleSheetLayoutView="120" workbookViewId="0" topLeftCell="A12">
      <selection activeCell="I15" sqref="I15"/>
    </sheetView>
  </sheetViews>
  <sheetFormatPr defaultColWidth="9.00390625" defaultRowHeight="12.75"/>
  <cols>
    <col min="1" max="1" width="9.50390625" style="0" customWidth="1"/>
    <col min="2" max="2" width="51.00390625" style="0" customWidth="1"/>
    <col min="3" max="3" width="21.00390625" style="0" customWidth="1"/>
    <col min="4" max="4" width="16.625" style="0" customWidth="1"/>
    <col min="5" max="5" width="17.00390625" style="0" customWidth="1"/>
  </cols>
  <sheetData>
    <row r="1" spans="1:5" ht="12.75">
      <c r="A1" s="654" t="s">
        <v>664</v>
      </c>
      <c r="B1" s="655"/>
      <c r="C1" s="655"/>
      <c r="D1" s="655"/>
      <c r="E1" s="655"/>
    </row>
    <row r="2" spans="1:5" ht="30">
      <c r="A2" s="656" t="s">
        <v>533</v>
      </c>
      <c r="B2" s="656" t="s">
        <v>52</v>
      </c>
      <c r="C2" s="656" t="s">
        <v>534</v>
      </c>
      <c r="D2" s="656" t="s">
        <v>641</v>
      </c>
      <c r="E2" s="656" t="s">
        <v>535</v>
      </c>
    </row>
    <row r="3" spans="1:5" ht="15">
      <c r="A3" s="656">
        <v>1</v>
      </c>
      <c r="B3" s="656">
        <v>2</v>
      </c>
      <c r="C3" s="656">
        <v>3</v>
      </c>
      <c r="D3" s="656">
        <v>4</v>
      </c>
      <c r="E3" s="656">
        <v>5</v>
      </c>
    </row>
    <row r="4" spans="1:5" ht="25.5">
      <c r="A4" s="539" t="s">
        <v>536</v>
      </c>
      <c r="B4" s="540" t="s">
        <v>665</v>
      </c>
      <c r="C4" s="541">
        <v>767628</v>
      </c>
      <c r="D4" s="541">
        <v>0</v>
      </c>
      <c r="E4" s="541">
        <v>739318</v>
      </c>
    </row>
    <row r="5" spans="1:5" ht="25.5">
      <c r="A5" s="539" t="s">
        <v>537</v>
      </c>
      <c r="B5" s="540" t="s">
        <v>666</v>
      </c>
      <c r="C5" s="541">
        <v>1334351</v>
      </c>
      <c r="D5" s="541">
        <v>0</v>
      </c>
      <c r="E5" s="541">
        <v>1428940</v>
      </c>
    </row>
    <row r="6" spans="1:5" ht="12.75">
      <c r="A6" s="539" t="s">
        <v>539</v>
      </c>
      <c r="B6" s="540" t="s">
        <v>667</v>
      </c>
      <c r="C6" s="541">
        <v>90330</v>
      </c>
      <c r="D6" s="541">
        <v>0</v>
      </c>
      <c r="E6" s="541">
        <v>28929</v>
      </c>
    </row>
    <row r="7" spans="1:5" ht="12.75">
      <c r="A7" s="542" t="s">
        <v>541</v>
      </c>
      <c r="B7" s="543" t="s">
        <v>668</v>
      </c>
      <c r="C7" s="544">
        <v>2192309</v>
      </c>
      <c r="D7" s="544">
        <v>0</v>
      </c>
      <c r="E7" s="544">
        <v>2197187</v>
      </c>
    </row>
    <row r="8" spans="1:5" ht="38.25">
      <c r="A8" s="542" t="s">
        <v>557</v>
      </c>
      <c r="B8" s="543" t="s">
        <v>669</v>
      </c>
      <c r="C8" s="544">
        <v>2192309</v>
      </c>
      <c r="D8" s="544">
        <v>0</v>
      </c>
      <c r="E8" s="544">
        <v>2197187</v>
      </c>
    </row>
    <row r="9" spans="1:5" ht="12.75">
      <c r="A9" s="539" t="s">
        <v>558</v>
      </c>
      <c r="B9" s="540" t="s">
        <v>670</v>
      </c>
      <c r="C9" s="541">
        <v>1542305</v>
      </c>
      <c r="D9" s="541">
        <v>0</v>
      </c>
      <c r="E9" s="541">
        <v>1532415</v>
      </c>
    </row>
    <row r="10" spans="1:5" ht="12.75">
      <c r="A10" s="542" t="s">
        <v>560</v>
      </c>
      <c r="B10" s="543" t="s">
        <v>671</v>
      </c>
      <c r="C10" s="544">
        <v>1542305</v>
      </c>
      <c r="D10" s="544">
        <v>0</v>
      </c>
      <c r="E10" s="544">
        <v>1532415</v>
      </c>
    </row>
    <row r="11" spans="1:5" ht="25.5">
      <c r="A11" s="542" t="s">
        <v>561</v>
      </c>
      <c r="B11" s="543" t="s">
        <v>672</v>
      </c>
      <c r="C11" s="544">
        <v>1542305</v>
      </c>
      <c r="D11" s="544">
        <v>0</v>
      </c>
      <c r="E11" s="544">
        <v>1532415</v>
      </c>
    </row>
    <row r="12" spans="1:5" ht="12.75">
      <c r="A12" s="539" t="s">
        <v>563</v>
      </c>
      <c r="B12" s="540" t="s">
        <v>673</v>
      </c>
      <c r="C12" s="541">
        <v>418950</v>
      </c>
      <c r="D12" s="541">
        <v>0</v>
      </c>
      <c r="E12" s="541">
        <v>457035</v>
      </c>
    </row>
    <row r="13" spans="1:5" ht="25.5">
      <c r="A13" s="542" t="s">
        <v>564</v>
      </c>
      <c r="B13" s="543" t="s">
        <v>674</v>
      </c>
      <c r="C13" s="544">
        <v>418950</v>
      </c>
      <c r="D13" s="544">
        <v>0</v>
      </c>
      <c r="E13" s="544">
        <v>457035</v>
      </c>
    </row>
    <row r="14" spans="1:5" ht="12.75">
      <c r="A14" s="539" t="s">
        <v>565</v>
      </c>
      <c r="B14" s="540" t="s">
        <v>675</v>
      </c>
      <c r="C14" s="541">
        <v>1331388</v>
      </c>
      <c r="D14" s="541">
        <v>0</v>
      </c>
      <c r="E14" s="541">
        <v>3272093</v>
      </c>
    </row>
    <row r="15" spans="1:5" ht="12.75">
      <c r="A15" s="542" t="s">
        <v>566</v>
      </c>
      <c r="B15" s="543" t="s">
        <v>676</v>
      </c>
      <c r="C15" s="544">
        <v>1331388</v>
      </c>
      <c r="D15" s="544">
        <v>0</v>
      </c>
      <c r="E15" s="544">
        <v>3272093</v>
      </c>
    </row>
    <row r="16" spans="1:5" ht="12.75">
      <c r="A16" s="542" t="s">
        <v>567</v>
      </c>
      <c r="B16" s="543" t="s">
        <v>677</v>
      </c>
      <c r="C16" s="544">
        <v>1750338</v>
      </c>
      <c r="D16" s="544">
        <v>0</v>
      </c>
      <c r="E16" s="544">
        <v>3729128</v>
      </c>
    </row>
    <row r="17" spans="1:5" ht="38.25">
      <c r="A17" s="539" t="s">
        <v>568</v>
      </c>
      <c r="B17" s="540" t="s">
        <v>678</v>
      </c>
      <c r="C17" s="541">
        <v>4150260</v>
      </c>
      <c r="D17" s="541">
        <v>0</v>
      </c>
      <c r="E17" s="541">
        <v>3097563</v>
      </c>
    </row>
    <row r="18" spans="1:5" ht="51">
      <c r="A18" s="539" t="s">
        <v>569</v>
      </c>
      <c r="B18" s="540" t="s">
        <v>679</v>
      </c>
      <c r="C18" s="541">
        <v>989727</v>
      </c>
      <c r="D18" s="541">
        <v>0</v>
      </c>
      <c r="E18" s="541">
        <v>972019</v>
      </c>
    </row>
    <row r="19" spans="1:5" ht="25.5">
      <c r="A19" s="539" t="s">
        <v>570</v>
      </c>
      <c r="B19" s="540" t="s">
        <v>680</v>
      </c>
      <c r="C19" s="541">
        <v>677050</v>
      </c>
      <c r="D19" s="541">
        <v>0</v>
      </c>
      <c r="E19" s="541">
        <v>659351</v>
      </c>
    </row>
    <row r="20" spans="1:5" ht="38.25">
      <c r="A20" s="539" t="s">
        <v>571</v>
      </c>
      <c r="B20" s="540" t="s">
        <v>681</v>
      </c>
      <c r="C20" s="541">
        <v>450032</v>
      </c>
      <c r="D20" s="541">
        <v>0</v>
      </c>
      <c r="E20" s="541">
        <v>440469</v>
      </c>
    </row>
    <row r="21" spans="1:5" ht="38.25">
      <c r="A21" s="539" t="s">
        <v>572</v>
      </c>
      <c r="B21" s="540" t="s">
        <v>682</v>
      </c>
      <c r="C21" s="541">
        <v>2033451</v>
      </c>
      <c r="D21" s="541">
        <v>0</v>
      </c>
      <c r="E21" s="541">
        <v>1025724</v>
      </c>
    </row>
    <row r="22" spans="1:5" ht="25.5">
      <c r="A22" s="542" t="s">
        <v>573</v>
      </c>
      <c r="B22" s="543" t="s">
        <v>683</v>
      </c>
      <c r="C22" s="544">
        <v>4150260</v>
      </c>
      <c r="D22" s="544">
        <v>0</v>
      </c>
      <c r="E22" s="544">
        <v>3097563</v>
      </c>
    </row>
    <row r="23" spans="1:5" ht="12.75">
      <c r="A23" s="539" t="s">
        <v>574</v>
      </c>
      <c r="B23" s="540" t="s">
        <v>684</v>
      </c>
      <c r="C23" s="541">
        <v>590166</v>
      </c>
      <c r="D23" s="541">
        <v>0</v>
      </c>
      <c r="E23" s="541">
        <v>150500</v>
      </c>
    </row>
    <row r="24" spans="1:5" ht="25.5">
      <c r="A24" s="539" t="s">
        <v>575</v>
      </c>
      <c r="B24" s="540" t="s">
        <v>685</v>
      </c>
      <c r="C24" s="541">
        <v>96666</v>
      </c>
      <c r="D24" s="541">
        <v>0</v>
      </c>
      <c r="E24" s="541">
        <v>0</v>
      </c>
    </row>
    <row r="25" spans="1:5" ht="25.5">
      <c r="A25" s="539" t="s">
        <v>576</v>
      </c>
      <c r="B25" s="540" t="s">
        <v>686</v>
      </c>
      <c r="C25" s="541">
        <v>493500</v>
      </c>
      <c r="D25" s="541">
        <v>0</v>
      </c>
      <c r="E25" s="541">
        <v>150500</v>
      </c>
    </row>
    <row r="26" spans="1:5" ht="25.5">
      <c r="A26" s="542" t="s">
        <v>687</v>
      </c>
      <c r="B26" s="543" t="s">
        <v>688</v>
      </c>
      <c r="C26" s="544">
        <v>590166</v>
      </c>
      <c r="D26" s="544">
        <v>0</v>
      </c>
      <c r="E26" s="544">
        <v>150500</v>
      </c>
    </row>
    <row r="27" spans="1:5" ht="12.75">
      <c r="A27" s="542" t="s">
        <v>689</v>
      </c>
      <c r="B27" s="543" t="s">
        <v>690</v>
      </c>
      <c r="C27" s="544">
        <v>4740426</v>
      </c>
      <c r="D27" s="544">
        <v>0</v>
      </c>
      <c r="E27" s="544">
        <v>3248063</v>
      </c>
    </row>
    <row r="28" spans="1:5" ht="25.5">
      <c r="A28" s="539" t="s">
        <v>691</v>
      </c>
      <c r="B28" s="540" t="s">
        <v>692</v>
      </c>
      <c r="C28" s="541">
        <v>153011</v>
      </c>
      <c r="D28" s="541">
        <v>0</v>
      </c>
      <c r="E28" s="541">
        <v>0</v>
      </c>
    </row>
    <row r="29" spans="1:5" ht="25.5">
      <c r="A29" s="542" t="s">
        <v>693</v>
      </c>
      <c r="B29" s="543" t="s">
        <v>694</v>
      </c>
      <c r="C29" s="544">
        <v>153011</v>
      </c>
      <c r="D29" s="544">
        <v>0</v>
      </c>
      <c r="E29" s="544">
        <v>0</v>
      </c>
    </row>
    <row r="30" spans="1:5" ht="25.5">
      <c r="A30" s="542" t="s">
        <v>695</v>
      </c>
      <c r="B30" s="543" t="s">
        <v>696</v>
      </c>
      <c r="C30" s="544">
        <v>153011</v>
      </c>
      <c r="D30" s="544">
        <v>0</v>
      </c>
      <c r="E30" s="544">
        <v>0</v>
      </c>
    </row>
    <row r="31" spans="1:5" ht="25.5">
      <c r="A31" s="539" t="s">
        <v>697</v>
      </c>
      <c r="B31" s="540" t="s">
        <v>698</v>
      </c>
      <c r="C31" s="541">
        <v>59942</v>
      </c>
      <c r="D31" s="541">
        <v>0</v>
      </c>
      <c r="E31" s="541">
        <v>186745</v>
      </c>
    </row>
    <row r="32" spans="1:5" ht="25.5">
      <c r="A32" s="542" t="s">
        <v>699</v>
      </c>
      <c r="B32" s="543" t="s">
        <v>700</v>
      </c>
      <c r="C32" s="544">
        <v>59942</v>
      </c>
      <c r="D32" s="544">
        <v>0</v>
      </c>
      <c r="E32" s="544">
        <v>186745</v>
      </c>
    </row>
    <row r="33" spans="1:5" ht="12.75">
      <c r="A33" s="542" t="s">
        <v>701</v>
      </c>
      <c r="B33" s="543" t="s">
        <v>702</v>
      </c>
      <c r="C33" s="544">
        <v>10438331</v>
      </c>
      <c r="D33" s="544">
        <v>0</v>
      </c>
      <c r="E33" s="544">
        <v>10893538</v>
      </c>
    </row>
    <row r="34" spans="1:5" ht="12.75">
      <c r="A34" s="539" t="s">
        <v>703</v>
      </c>
      <c r="B34" s="540" t="s">
        <v>704</v>
      </c>
      <c r="C34" s="541">
        <v>419138</v>
      </c>
      <c r="D34" s="541">
        <v>0</v>
      </c>
      <c r="E34" s="541">
        <v>419138</v>
      </c>
    </row>
    <row r="35" spans="1:5" ht="25.5">
      <c r="A35" s="539" t="s">
        <v>705</v>
      </c>
      <c r="B35" s="540" t="s">
        <v>706</v>
      </c>
      <c r="C35" s="541">
        <v>1920520</v>
      </c>
      <c r="D35" s="541">
        <v>0</v>
      </c>
      <c r="E35" s="541">
        <v>1920520</v>
      </c>
    </row>
    <row r="36" spans="1:5" ht="25.5">
      <c r="A36" s="542" t="s">
        <v>707</v>
      </c>
      <c r="B36" s="543" t="s">
        <v>708</v>
      </c>
      <c r="C36" s="544">
        <v>1920520</v>
      </c>
      <c r="D36" s="544">
        <v>0</v>
      </c>
      <c r="E36" s="544">
        <v>1920520</v>
      </c>
    </row>
    <row r="37" spans="1:5" ht="12.75">
      <c r="A37" s="539" t="s">
        <v>709</v>
      </c>
      <c r="B37" s="540" t="s">
        <v>710</v>
      </c>
      <c r="C37" s="541">
        <v>-7291265</v>
      </c>
      <c r="D37" s="541">
        <v>0</v>
      </c>
      <c r="E37" s="541">
        <v>-4221445</v>
      </c>
    </row>
    <row r="38" spans="1:5" ht="12.75">
      <c r="A38" s="539" t="s">
        <v>711</v>
      </c>
      <c r="B38" s="540" t="s">
        <v>712</v>
      </c>
      <c r="C38" s="541">
        <v>3069820</v>
      </c>
      <c r="D38" s="541">
        <v>0</v>
      </c>
      <c r="E38" s="541">
        <v>-15394375</v>
      </c>
    </row>
    <row r="39" spans="1:5" ht="12.75">
      <c r="A39" s="542" t="s">
        <v>713</v>
      </c>
      <c r="B39" s="543" t="s">
        <v>714</v>
      </c>
      <c r="C39" s="544">
        <v>-1881787</v>
      </c>
      <c r="D39" s="544">
        <v>0</v>
      </c>
      <c r="E39" s="544">
        <v>-17276162</v>
      </c>
    </row>
    <row r="40" spans="1:5" ht="25.5">
      <c r="A40" s="539" t="s">
        <v>715</v>
      </c>
      <c r="B40" s="540" t="s">
        <v>716</v>
      </c>
      <c r="C40" s="541">
        <v>7876255</v>
      </c>
      <c r="D40" s="541">
        <v>0</v>
      </c>
      <c r="E40" s="541">
        <v>8280700</v>
      </c>
    </row>
    <row r="41" spans="1:5" ht="38.25">
      <c r="A41" s="539" t="s">
        <v>717</v>
      </c>
      <c r="B41" s="540" t="s">
        <v>718</v>
      </c>
      <c r="C41" s="541">
        <v>117000</v>
      </c>
      <c r="D41" s="541">
        <v>0</v>
      </c>
      <c r="E41" s="541">
        <v>0</v>
      </c>
    </row>
    <row r="42" spans="1:5" ht="25.5">
      <c r="A42" s="539" t="s">
        <v>719</v>
      </c>
      <c r="B42" s="540" t="s">
        <v>720</v>
      </c>
      <c r="C42" s="541">
        <v>26020</v>
      </c>
      <c r="D42" s="541">
        <v>0</v>
      </c>
      <c r="E42" s="541">
        <v>31730</v>
      </c>
    </row>
    <row r="43" spans="1:5" ht="25.5">
      <c r="A43" s="542" t="s">
        <v>721</v>
      </c>
      <c r="B43" s="543" t="s">
        <v>722</v>
      </c>
      <c r="C43" s="544">
        <v>8019275</v>
      </c>
      <c r="D43" s="544">
        <v>0</v>
      </c>
      <c r="E43" s="544">
        <v>8312430</v>
      </c>
    </row>
    <row r="44" spans="1:5" ht="25.5">
      <c r="A44" s="539" t="s">
        <v>723</v>
      </c>
      <c r="B44" s="540" t="s">
        <v>724</v>
      </c>
      <c r="C44" s="541">
        <v>8960</v>
      </c>
      <c r="D44" s="541">
        <v>0</v>
      </c>
      <c r="E44" s="541">
        <v>8350</v>
      </c>
    </row>
    <row r="45" spans="1:5" ht="25.5">
      <c r="A45" s="539" t="s">
        <v>725</v>
      </c>
      <c r="B45" s="540" t="s">
        <v>726</v>
      </c>
      <c r="C45" s="541">
        <v>4291883</v>
      </c>
      <c r="D45" s="541">
        <v>0</v>
      </c>
      <c r="E45" s="541">
        <v>3746295</v>
      </c>
    </row>
    <row r="46" spans="1:5" ht="25.5">
      <c r="A46" s="542" t="s">
        <v>727</v>
      </c>
      <c r="B46" s="543" t="s">
        <v>728</v>
      </c>
      <c r="C46" s="544">
        <v>4300843</v>
      </c>
      <c r="D46" s="544">
        <v>0</v>
      </c>
      <c r="E46" s="544">
        <v>3754645</v>
      </c>
    </row>
    <row r="47" spans="1:5" ht="12.75">
      <c r="A47" s="542" t="s">
        <v>729</v>
      </c>
      <c r="B47" s="543" t="s">
        <v>730</v>
      </c>
      <c r="C47" s="544">
        <v>12320118</v>
      </c>
      <c r="D47" s="544">
        <v>0</v>
      </c>
      <c r="E47" s="544">
        <v>12067075</v>
      </c>
    </row>
    <row r="48" spans="1:5" ht="25.5">
      <c r="A48" s="539" t="s">
        <v>731</v>
      </c>
      <c r="B48" s="540" t="s">
        <v>732</v>
      </c>
      <c r="C48" s="541">
        <v>0</v>
      </c>
      <c r="D48" s="541">
        <v>0</v>
      </c>
      <c r="E48" s="541">
        <v>16102625</v>
      </c>
    </row>
    <row r="49" spans="1:5" ht="25.5">
      <c r="A49" s="542" t="s">
        <v>733</v>
      </c>
      <c r="B49" s="543" t="s">
        <v>734</v>
      </c>
      <c r="C49" s="544">
        <v>0</v>
      </c>
      <c r="D49" s="544">
        <v>0</v>
      </c>
      <c r="E49" s="544">
        <v>16102625</v>
      </c>
    </row>
    <row r="50" spans="1:5" ht="12.75">
      <c r="A50" s="542" t="s">
        <v>735</v>
      </c>
      <c r="B50" s="543" t="s">
        <v>736</v>
      </c>
      <c r="C50" s="544">
        <v>10438331</v>
      </c>
      <c r="D50" s="544">
        <v>0</v>
      </c>
      <c r="E50" s="544">
        <v>10893538</v>
      </c>
    </row>
  </sheetData>
  <sheetProtection/>
  <mergeCells count="1">
    <mergeCell ref="A1:E1"/>
  </mergeCells>
  <printOptions horizontalCentered="1"/>
  <pageMargins left="0.7874015748031497" right="0.8267716535433072" top="1.1023622047244095" bottom="0.984251968503937" header="0.7874015748031497" footer="0.7874015748031497"/>
  <pageSetup fitToHeight="3" fitToWidth="1" horizontalDpi="300" verticalDpi="300" orientation="portrait" paperSize="9" scale="82" r:id="rId1"/>
  <headerFooter alignWithMargins="0">
    <oddHeader>&amp;R&amp;"Times New Roman,Félkövér dőlt"7.1. tájékoztató tábla a ……/2017. (……) Társulási Tanács rendelethez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4"/>
  <sheetViews>
    <sheetView workbookViewId="0" topLeftCell="F6">
      <selection activeCell="AE48" sqref="AE48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16.875" style="0" customWidth="1"/>
    <col min="4" max="4" width="18.375" style="0" customWidth="1"/>
    <col min="5" max="5" width="25.625" style="0" customWidth="1"/>
    <col min="6" max="6" width="19.00390625" style="0" customWidth="1"/>
    <col min="7" max="7" width="21.375" style="0" customWidth="1"/>
    <col min="8" max="8" width="21.50390625" style="0" customWidth="1"/>
    <col min="9" max="9" width="21.875" style="0" customWidth="1"/>
  </cols>
  <sheetData>
    <row r="1" spans="1:9" ht="12.75">
      <c r="A1" s="658" t="s">
        <v>597</v>
      </c>
      <c r="B1" s="659"/>
      <c r="C1" s="659"/>
      <c r="D1" s="659"/>
      <c r="E1" s="659"/>
      <c r="F1" s="659"/>
      <c r="G1" s="659"/>
      <c r="H1" s="659"/>
      <c r="I1" s="659"/>
    </row>
    <row r="2" spans="1:9" ht="91.5" customHeight="1">
      <c r="A2" s="660" t="s">
        <v>533</v>
      </c>
      <c r="B2" s="660" t="s">
        <v>52</v>
      </c>
      <c r="C2" s="660" t="s">
        <v>579</v>
      </c>
      <c r="D2" s="660" t="s">
        <v>580</v>
      </c>
      <c r="E2" s="660" t="s">
        <v>581</v>
      </c>
      <c r="F2" s="660" t="s">
        <v>582</v>
      </c>
      <c r="G2" s="660" t="s">
        <v>583</v>
      </c>
      <c r="H2" s="660" t="s">
        <v>584</v>
      </c>
      <c r="I2" s="660" t="s">
        <v>585</v>
      </c>
    </row>
    <row r="3" spans="1:9" ht="15">
      <c r="A3" s="660">
        <v>1</v>
      </c>
      <c r="B3" s="660">
        <v>2</v>
      </c>
      <c r="C3" s="660">
        <v>3</v>
      </c>
      <c r="D3" s="660">
        <v>4</v>
      </c>
      <c r="E3" s="660">
        <v>5</v>
      </c>
      <c r="F3" s="660">
        <v>6</v>
      </c>
      <c r="G3" s="660">
        <v>7</v>
      </c>
      <c r="H3" s="660">
        <v>8</v>
      </c>
      <c r="I3" s="660">
        <v>9</v>
      </c>
    </row>
    <row r="4" spans="1:9" ht="25.5">
      <c r="A4" s="542" t="s">
        <v>40</v>
      </c>
      <c r="B4" s="543" t="s">
        <v>586</v>
      </c>
      <c r="C4" s="544">
        <v>0</v>
      </c>
      <c r="D4" s="544">
        <v>780498</v>
      </c>
      <c r="E4" s="544">
        <v>4079272</v>
      </c>
      <c r="F4" s="544">
        <v>0</v>
      </c>
      <c r="G4" s="544">
        <v>90330</v>
      </c>
      <c r="H4" s="544">
        <v>0</v>
      </c>
      <c r="I4" s="544">
        <v>4950100</v>
      </c>
    </row>
    <row r="5" spans="1:9" ht="12.75">
      <c r="A5" s="539" t="s">
        <v>50</v>
      </c>
      <c r="B5" s="540" t="s">
        <v>587</v>
      </c>
      <c r="C5" s="541">
        <v>0</v>
      </c>
      <c r="D5" s="541">
        <v>0</v>
      </c>
      <c r="E5" s="541">
        <v>1218354</v>
      </c>
      <c r="F5" s="541">
        <v>0</v>
      </c>
      <c r="G5" s="541">
        <v>0</v>
      </c>
      <c r="H5" s="541">
        <v>0</v>
      </c>
      <c r="I5" s="541">
        <v>1218354</v>
      </c>
    </row>
    <row r="6" spans="1:9" ht="12.75">
      <c r="A6" s="542" t="s">
        <v>539</v>
      </c>
      <c r="B6" s="543" t="s">
        <v>588</v>
      </c>
      <c r="C6" s="544">
        <v>0</v>
      </c>
      <c r="D6" s="544">
        <v>0</v>
      </c>
      <c r="E6" s="544">
        <v>1218354</v>
      </c>
      <c r="F6" s="544">
        <v>0</v>
      </c>
      <c r="G6" s="544">
        <v>0</v>
      </c>
      <c r="H6" s="544">
        <v>0</v>
      </c>
      <c r="I6" s="544">
        <v>1218354</v>
      </c>
    </row>
    <row r="7" spans="1:9" ht="12.75">
      <c r="A7" s="539" t="s">
        <v>544</v>
      </c>
      <c r="B7" s="540" t="s">
        <v>589</v>
      </c>
      <c r="C7" s="541">
        <v>0</v>
      </c>
      <c r="D7" s="541">
        <v>0</v>
      </c>
      <c r="E7" s="541">
        <v>0</v>
      </c>
      <c r="F7" s="541">
        <v>0</v>
      </c>
      <c r="G7" s="541">
        <v>61401</v>
      </c>
      <c r="H7" s="541">
        <v>0</v>
      </c>
      <c r="I7" s="541">
        <v>61401</v>
      </c>
    </row>
    <row r="8" spans="1:9" ht="12.75">
      <c r="A8" s="542" t="s">
        <v>545</v>
      </c>
      <c r="B8" s="543" t="s">
        <v>590</v>
      </c>
      <c r="C8" s="544">
        <v>0</v>
      </c>
      <c r="D8" s="544">
        <v>0</v>
      </c>
      <c r="E8" s="544">
        <v>0</v>
      </c>
      <c r="F8" s="544">
        <v>0</v>
      </c>
      <c r="G8" s="544">
        <v>61401</v>
      </c>
      <c r="H8" s="544">
        <v>0</v>
      </c>
      <c r="I8" s="544">
        <v>61401</v>
      </c>
    </row>
    <row r="9" spans="1:9" ht="12.75">
      <c r="A9" s="542" t="s">
        <v>546</v>
      </c>
      <c r="B9" s="543" t="s">
        <v>591</v>
      </c>
      <c r="C9" s="544">
        <v>0</v>
      </c>
      <c r="D9" s="544">
        <v>780498</v>
      </c>
      <c r="E9" s="544">
        <v>5297626</v>
      </c>
      <c r="F9" s="544">
        <v>0</v>
      </c>
      <c r="G9" s="544">
        <v>28929</v>
      </c>
      <c r="H9" s="544">
        <v>0</v>
      </c>
      <c r="I9" s="544">
        <v>6107053</v>
      </c>
    </row>
    <row r="10" spans="1:9" ht="25.5">
      <c r="A10" s="542" t="s">
        <v>547</v>
      </c>
      <c r="B10" s="543" t="s">
        <v>592</v>
      </c>
      <c r="C10" s="544">
        <v>0</v>
      </c>
      <c r="D10" s="544">
        <v>12870</v>
      </c>
      <c r="E10" s="544">
        <v>2744921</v>
      </c>
      <c r="F10" s="544">
        <v>0</v>
      </c>
      <c r="G10" s="544">
        <v>0</v>
      </c>
      <c r="H10" s="544">
        <v>0</v>
      </c>
      <c r="I10" s="544">
        <v>2757791</v>
      </c>
    </row>
    <row r="11" spans="1:9" ht="12.75">
      <c r="A11" s="539" t="s">
        <v>548</v>
      </c>
      <c r="B11" s="540" t="s">
        <v>593</v>
      </c>
      <c r="C11" s="541">
        <v>0</v>
      </c>
      <c r="D11" s="541">
        <v>28310</v>
      </c>
      <c r="E11" s="541">
        <v>1123765</v>
      </c>
      <c r="F11" s="541">
        <v>0</v>
      </c>
      <c r="G11" s="541">
        <v>0</v>
      </c>
      <c r="H11" s="541">
        <v>0</v>
      </c>
      <c r="I11" s="541">
        <v>1152075</v>
      </c>
    </row>
    <row r="12" spans="1:9" ht="25.5">
      <c r="A12" s="542" t="s">
        <v>550</v>
      </c>
      <c r="B12" s="543" t="s">
        <v>594</v>
      </c>
      <c r="C12" s="544">
        <v>0</v>
      </c>
      <c r="D12" s="544">
        <v>41180</v>
      </c>
      <c r="E12" s="544">
        <v>3868686</v>
      </c>
      <c r="F12" s="544">
        <v>0</v>
      </c>
      <c r="G12" s="544">
        <v>0</v>
      </c>
      <c r="H12" s="544">
        <v>0</v>
      </c>
      <c r="I12" s="544">
        <v>3909866</v>
      </c>
    </row>
    <row r="13" spans="1:9" ht="12.75">
      <c r="A13" s="542" t="s">
        <v>555</v>
      </c>
      <c r="B13" s="543" t="s">
        <v>595</v>
      </c>
      <c r="C13" s="544">
        <v>0</v>
      </c>
      <c r="D13" s="544">
        <v>41180</v>
      </c>
      <c r="E13" s="544">
        <v>3868686</v>
      </c>
      <c r="F13" s="544">
        <v>0</v>
      </c>
      <c r="G13" s="544">
        <v>0</v>
      </c>
      <c r="H13" s="544">
        <v>0</v>
      </c>
      <c r="I13" s="544">
        <v>3909866</v>
      </c>
    </row>
    <row r="14" spans="1:9" ht="12.75">
      <c r="A14" s="542" t="s">
        <v>556</v>
      </c>
      <c r="B14" s="543" t="s">
        <v>596</v>
      </c>
      <c r="C14" s="544">
        <v>0</v>
      </c>
      <c r="D14" s="544">
        <v>739318</v>
      </c>
      <c r="E14" s="544">
        <v>1428940</v>
      </c>
      <c r="F14" s="544">
        <v>0</v>
      </c>
      <c r="G14" s="544">
        <v>28929</v>
      </c>
      <c r="H14" s="544">
        <v>0</v>
      </c>
      <c r="I14" s="544">
        <v>2197187</v>
      </c>
    </row>
  </sheetData>
  <sheetProtection/>
  <mergeCells count="1">
    <mergeCell ref="A1:I1"/>
  </mergeCells>
  <printOptions horizontalCentered="1"/>
  <pageMargins left="0.3937007874015748" right="0.3937007874015748" top="1.2598425196850394" bottom="0.984251968503937" header="0.7874015748031497" footer="0.7874015748031497"/>
  <pageSetup fitToHeight="1" fitToWidth="1" horizontalDpi="600" verticalDpi="600" orientation="landscape" paperSize="9" scale="77" r:id="rId1"/>
  <headerFooter alignWithMargins="0">
    <oddHeader>&amp;R&amp;"Times New Roman CE,Félkövér dőlt"7.2. tájékoztató tábla a ……/2017. (……) Társulási Tanács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1"/>
  <sheetViews>
    <sheetView tabSelected="1" zoomScaleSheetLayoutView="100" workbookViewId="0" topLeftCell="A31">
      <selection activeCell="M8" sqref="M8"/>
    </sheetView>
  </sheetViews>
  <sheetFormatPr defaultColWidth="9.00390625" defaultRowHeight="12.75"/>
  <cols>
    <col min="1" max="1" width="10.125" style="251" customWidth="1"/>
    <col min="2" max="2" width="62.00390625" style="251" bestFit="1" customWidth="1"/>
    <col min="3" max="3" width="14.50390625" style="252" bestFit="1" customWidth="1"/>
    <col min="4" max="4" width="13.625" style="252" customWidth="1"/>
    <col min="5" max="5" width="13.125" style="252" bestFit="1" customWidth="1"/>
    <col min="6" max="6" width="7.125" style="500" bestFit="1" customWidth="1"/>
    <col min="7" max="7" width="7.375" style="501" bestFit="1" customWidth="1"/>
    <col min="8" max="16384" width="9.375" style="262" customWidth="1"/>
  </cols>
  <sheetData>
    <row r="1" spans="1:5" ht="15.75" customHeight="1">
      <c r="A1" s="551" t="s">
        <v>4</v>
      </c>
      <c r="B1" s="551"/>
      <c r="C1" s="551"/>
      <c r="D1" s="551"/>
      <c r="E1" s="551"/>
    </row>
    <row r="2" spans="1:5" ht="15.75" customHeight="1" thickBot="1">
      <c r="A2" s="35" t="s">
        <v>110</v>
      </c>
      <c r="B2" s="35"/>
      <c r="C2" s="249"/>
      <c r="D2" s="249"/>
      <c r="E2" s="249" t="s">
        <v>153</v>
      </c>
    </row>
    <row r="3" spans="1:5" ht="15.75" customHeight="1">
      <c r="A3" s="552" t="s">
        <v>59</v>
      </c>
      <c r="B3" s="554" t="s">
        <v>6</v>
      </c>
      <c r="C3" s="556" t="str">
        <f>+CONCATENATE(LEFT(ÖSSZEFÜGGÉSEK!A4,4),". évi")</f>
        <v>2017. évi</v>
      </c>
      <c r="D3" s="556"/>
      <c r="E3" s="557"/>
    </row>
    <row r="4" spans="1:7" ht="37.5" customHeight="1" thickBot="1">
      <c r="A4" s="553"/>
      <c r="B4" s="555"/>
      <c r="C4" s="37" t="s">
        <v>175</v>
      </c>
      <c r="D4" s="37" t="s">
        <v>180</v>
      </c>
      <c r="E4" s="38" t="s">
        <v>181</v>
      </c>
      <c r="F4" s="500" t="s">
        <v>577</v>
      </c>
      <c r="G4" s="501" t="s">
        <v>578</v>
      </c>
    </row>
    <row r="5" spans="1:7" s="263" customFormat="1" ht="12" customHeight="1" thickBot="1">
      <c r="A5" s="227" t="s">
        <v>337</v>
      </c>
      <c r="B5" s="228" t="s">
        <v>338</v>
      </c>
      <c r="C5" s="228" t="s">
        <v>339</v>
      </c>
      <c r="D5" s="228" t="s">
        <v>340</v>
      </c>
      <c r="E5" s="276" t="s">
        <v>341</v>
      </c>
      <c r="F5" s="500"/>
      <c r="G5" s="501"/>
    </row>
    <row r="6" spans="1:7" s="264" customFormat="1" ht="12" customHeight="1" thickBot="1">
      <c r="A6" s="222" t="s">
        <v>7</v>
      </c>
      <c r="B6" s="223" t="s">
        <v>222</v>
      </c>
      <c r="C6" s="254">
        <f>SUM(C7:C12)</f>
        <v>0</v>
      </c>
      <c r="D6" s="254">
        <f>SUM(D7:D12)</f>
        <v>0</v>
      </c>
      <c r="E6" s="237">
        <f>SUM(E7:E12)</f>
        <v>0</v>
      </c>
      <c r="F6" s="500"/>
      <c r="G6" s="501">
        <f>E6-D6</f>
        <v>0</v>
      </c>
    </row>
    <row r="7" spans="1:7" s="264" customFormat="1" ht="12" customHeight="1">
      <c r="A7" s="217" t="s">
        <v>71</v>
      </c>
      <c r="B7" s="265" t="s">
        <v>223</v>
      </c>
      <c r="C7" s="256"/>
      <c r="D7" s="256"/>
      <c r="E7" s="239"/>
      <c r="F7" s="500"/>
      <c r="G7" s="501">
        <f aca="true" t="shared" si="0" ref="G7:G70">E7-D7</f>
        <v>0</v>
      </c>
    </row>
    <row r="8" spans="1:7" s="264" customFormat="1" ht="12" customHeight="1">
      <c r="A8" s="216" t="s">
        <v>72</v>
      </c>
      <c r="B8" s="266" t="s">
        <v>224</v>
      </c>
      <c r="C8" s="255"/>
      <c r="D8" s="255"/>
      <c r="E8" s="238"/>
      <c r="F8" s="500"/>
      <c r="G8" s="501">
        <f t="shared" si="0"/>
        <v>0</v>
      </c>
    </row>
    <row r="9" spans="1:7" s="264" customFormat="1" ht="12" customHeight="1">
      <c r="A9" s="216" t="s">
        <v>73</v>
      </c>
      <c r="B9" s="266" t="s">
        <v>225</v>
      </c>
      <c r="C9" s="255"/>
      <c r="D9" s="255"/>
      <c r="E9" s="238"/>
      <c r="F9" s="500"/>
      <c r="G9" s="501">
        <f t="shared" si="0"/>
        <v>0</v>
      </c>
    </row>
    <row r="10" spans="1:7" s="264" customFormat="1" ht="12" customHeight="1">
      <c r="A10" s="216" t="s">
        <v>74</v>
      </c>
      <c r="B10" s="266" t="s">
        <v>226</v>
      </c>
      <c r="C10" s="255"/>
      <c r="D10" s="255"/>
      <c r="E10" s="238"/>
      <c r="F10" s="500"/>
      <c r="G10" s="501">
        <f t="shared" si="0"/>
        <v>0</v>
      </c>
    </row>
    <row r="11" spans="1:7" s="264" customFormat="1" ht="12" customHeight="1">
      <c r="A11" s="216" t="s">
        <v>106</v>
      </c>
      <c r="B11" s="266" t="s">
        <v>227</v>
      </c>
      <c r="C11" s="255"/>
      <c r="D11" s="255"/>
      <c r="E11" s="238"/>
      <c r="F11" s="500"/>
      <c r="G11" s="501">
        <f t="shared" si="0"/>
        <v>0</v>
      </c>
    </row>
    <row r="12" spans="1:7" s="264" customFormat="1" ht="12" customHeight="1" thickBot="1">
      <c r="A12" s="218" t="s">
        <v>75</v>
      </c>
      <c r="B12" s="267" t="s">
        <v>228</v>
      </c>
      <c r="C12" s="257"/>
      <c r="D12" s="257"/>
      <c r="E12" s="240"/>
      <c r="F12" s="500"/>
      <c r="G12" s="501">
        <f t="shared" si="0"/>
        <v>0</v>
      </c>
    </row>
    <row r="13" spans="1:7" s="264" customFormat="1" ht="12" customHeight="1" thickBot="1">
      <c r="A13" s="222" t="s">
        <v>8</v>
      </c>
      <c r="B13" s="244" t="s">
        <v>229</v>
      </c>
      <c r="C13" s="254">
        <f>SUM(C14:C18)</f>
        <v>263944</v>
      </c>
      <c r="D13" s="254">
        <f>SUM(D14:D18)</f>
        <v>261391</v>
      </c>
      <c r="E13" s="237">
        <f>SUM(E14:E18)</f>
        <v>261389</v>
      </c>
      <c r="F13" s="500">
        <f>E13/D13</f>
        <v>0.9999923486271525</v>
      </c>
      <c r="G13" s="501">
        <f t="shared" si="0"/>
        <v>-2</v>
      </c>
    </row>
    <row r="14" spans="1:7" s="264" customFormat="1" ht="12" customHeight="1">
      <c r="A14" s="217" t="s">
        <v>77</v>
      </c>
      <c r="B14" s="265" t="s">
        <v>230</v>
      </c>
      <c r="C14" s="256"/>
      <c r="D14" s="256"/>
      <c r="E14" s="239"/>
      <c r="F14" s="500"/>
      <c r="G14" s="501">
        <f t="shared" si="0"/>
        <v>0</v>
      </c>
    </row>
    <row r="15" spans="1:7" s="264" customFormat="1" ht="12" customHeight="1">
      <c r="A15" s="216" t="s">
        <v>78</v>
      </c>
      <c r="B15" s="266" t="s">
        <v>231</v>
      </c>
      <c r="C15" s="255"/>
      <c r="D15" s="255"/>
      <c r="E15" s="238"/>
      <c r="F15" s="500"/>
      <c r="G15" s="501">
        <f t="shared" si="0"/>
        <v>0</v>
      </c>
    </row>
    <row r="16" spans="1:7" s="264" customFormat="1" ht="12" customHeight="1">
      <c r="A16" s="216" t="s">
        <v>79</v>
      </c>
      <c r="B16" s="266" t="s">
        <v>232</v>
      </c>
      <c r="C16" s="255"/>
      <c r="D16" s="255"/>
      <c r="E16" s="238"/>
      <c r="F16" s="500"/>
      <c r="G16" s="501">
        <f t="shared" si="0"/>
        <v>0</v>
      </c>
    </row>
    <row r="17" spans="1:7" s="264" customFormat="1" ht="12" customHeight="1">
      <c r="A17" s="216" t="s">
        <v>80</v>
      </c>
      <c r="B17" s="266" t="s">
        <v>233</v>
      </c>
      <c r="C17" s="255"/>
      <c r="D17" s="255"/>
      <c r="E17" s="238"/>
      <c r="F17" s="500"/>
      <c r="G17" s="501">
        <f t="shared" si="0"/>
        <v>0</v>
      </c>
    </row>
    <row r="18" spans="1:7" s="264" customFormat="1" ht="12" customHeight="1">
      <c r="A18" s="216" t="s">
        <v>81</v>
      </c>
      <c r="B18" s="266" t="s">
        <v>234</v>
      </c>
      <c r="C18" s="255">
        <v>263944</v>
      </c>
      <c r="D18" s="255">
        <v>261391</v>
      </c>
      <c r="E18" s="238">
        <v>261389</v>
      </c>
      <c r="F18" s="500">
        <f>E18/D18</f>
        <v>0.9999923486271525</v>
      </c>
      <c r="G18" s="501">
        <f t="shared" si="0"/>
        <v>-2</v>
      </c>
    </row>
    <row r="19" spans="1:7" s="264" customFormat="1" ht="12" customHeight="1" thickBot="1">
      <c r="A19" s="218" t="s">
        <v>88</v>
      </c>
      <c r="B19" s="267" t="s">
        <v>235</v>
      </c>
      <c r="C19" s="257"/>
      <c r="D19" s="257"/>
      <c r="E19" s="240"/>
      <c r="F19" s="500"/>
      <c r="G19" s="501">
        <f t="shared" si="0"/>
        <v>0</v>
      </c>
    </row>
    <row r="20" spans="1:7" s="264" customFormat="1" ht="21.75" thickBot="1">
      <c r="A20" s="222" t="s">
        <v>9</v>
      </c>
      <c r="B20" s="223" t="s">
        <v>236</v>
      </c>
      <c r="C20" s="254">
        <f>SUM(C21:C25)</f>
        <v>1407</v>
      </c>
      <c r="D20" s="254">
        <f>SUM(D21:D25)</f>
        <v>935</v>
      </c>
      <c r="E20" s="237">
        <f>SUM(E21:E25)</f>
        <v>935</v>
      </c>
      <c r="F20" s="500"/>
      <c r="G20" s="501">
        <f t="shared" si="0"/>
        <v>0</v>
      </c>
    </row>
    <row r="21" spans="1:7" s="264" customFormat="1" ht="12" customHeight="1">
      <c r="A21" s="217" t="s">
        <v>60</v>
      </c>
      <c r="B21" s="265" t="s">
        <v>237</v>
      </c>
      <c r="C21" s="256">
        <v>1407</v>
      </c>
      <c r="D21" s="256">
        <v>935</v>
      </c>
      <c r="E21" s="239">
        <v>935</v>
      </c>
      <c r="F21" s="500"/>
      <c r="G21" s="501">
        <f t="shared" si="0"/>
        <v>0</v>
      </c>
    </row>
    <row r="22" spans="1:7" s="264" customFormat="1" ht="12" customHeight="1">
      <c r="A22" s="216" t="s">
        <v>61</v>
      </c>
      <c r="B22" s="266" t="s">
        <v>238</v>
      </c>
      <c r="C22" s="255"/>
      <c r="D22" s="255"/>
      <c r="E22" s="238"/>
      <c r="F22" s="500"/>
      <c r="G22" s="501">
        <f t="shared" si="0"/>
        <v>0</v>
      </c>
    </row>
    <row r="23" spans="1:7" s="264" customFormat="1" ht="12" customHeight="1">
      <c r="A23" s="216" t="s">
        <v>62</v>
      </c>
      <c r="B23" s="266" t="s">
        <v>239</v>
      </c>
      <c r="C23" s="255"/>
      <c r="D23" s="255"/>
      <c r="E23" s="238"/>
      <c r="F23" s="500"/>
      <c r="G23" s="501">
        <f t="shared" si="0"/>
        <v>0</v>
      </c>
    </row>
    <row r="24" spans="1:7" s="264" customFormat="1" ht="12" customHeight="1">
      <c r="A24" s="216" t="s">
        <v>63</v>
      </c>
      <c r="B24" s="266" t="s">
        <v>240</v>
      </c>
      <c r="C24" s="255"/>
      <c r="D24" s="255"/>
      <c r="E24" s="238"/>
      <c r="F24" s="500"/>
      <c r="G24" s="501">
        <f t="shared" si="0"/>
        <v>0</v>
      </c>
    </row>
    <row r="25" spans="1:7" s="264" customFormat="1" ht="12" customHeight="1">
      <c r="A25" s="216" t="s">
        <v>118</v>
      </c>
      <c r="B25" s="266" t="s">
        <v>241</v>
      </c>
      <c r="C25" s="255"/>
      <c r="D25" s="255"/>
      <c r="E25" s="238"/>
      <c r="F25" s="500"/>
      <c r="G25" s="501">
        <f t="shared" si="0"/>
        <v>0</v>
      </c>
    </row>
    <row r="26" spans="1:7" s="264" customFormat="1" ht="12" customHeight="1" thickBot="1">
      <c r="A26" s="218" t="s">
        <v>119</v>
      </c>
      <c r="B26" s="246" t="s">
        <v>242</v>
      </c>
      <c r="C26" s="257"/>
      <c r="D26" s="257"/>
      <c r="E26" s="240"/>
      <c r="F26" s="500"/>
      <c r="G26" s="501">
        <f t="shared" si="0"/>
        <v>0</v>
      </c>
    </row>
    <row r="27" spans="1:7" s="264" customFormat="1" ht="12" customHeight="1" thickBot="1">
      <c r="A27" s="222" t="s">
        <v>120</v>
      </c>
      <c r="B27" s="223" t="s">
        <v>243</v>
      </c>
      <c r="C27" s="260">
        <f>+C28+C31+C32+C33</f>
        <v>0</v>
      </c>
      <c r="D27" s="260">
        <f>+D28+D31+D32+D33</f>
        <v>0</v>
      </c>
      <c r="E27" s="273">
        <f>+E28+E31+E32+E33</f>
        <v>0</v>
      </c>
      <c r="F27" s="500"/>
      <c r="G27" s="501">
        <f t="shared" si="0"/>
        <v>0</v>
      </c>
    </row>
    <row r="28" spans="1:7" s="264" customFormat="1" ht="12" customHeight="1">
      <c r="A28" s="217" t="s">
        <v>244</v>
      </c>
      <c r="B28" s="265" t="s">
        <v>245</v>
      </c>
      <c r="C28" s="275">
        <f>+C29+C30</f>
        <v>0</v>
      </c>
      <c r="D28" s="275">
        <f>+D29+D30</f>
        <v>0</v>
      </c>
      <c r="E28" s="274">
        <f>+E29+E30</f>
        <v>0</v>
      </c>
      <c r="F28" s="500"/>
      <c r="G28" s="501">
        <f t="shared" si="0"/>
        <v>0</v>
      </c>
    </row>
    <row r="29" spans="1:7" s="264" customFormat="1" ht="12" customHeight="1">
      <c r="A29" s="216" t="s">
        <v>246</v>
      </c>
      <c r="B29" s="266" t="s">
        <v>247</v>
      </c>
      <c r="C29" s="255"/>
      <c r="D29" s="255"/>
      <c r="E29" s="238"/>
      <c r="F29" s="500"/>
      <c r="G29" s="501">
        <f t="shared" si="0"/>
        <v>0</v>
      </c>
    </row>
    <row r="30" spans="1:7" s="264" customFormat="1" ht="12" customHeight="1">
      <c r="A30" s="216" t="s">
        <v>248</v>
      </c>
      <c r="B30" s="266" t="s">
        <v>249</v>
      </c>
      <c r="C30" s="255"/>
      <c r="D30" s="255"/>
      <c r="E30" s="238"/>
      <c r="F30" s="500"/>
      <c r="G30" s="501">
        <f t="shared" si="0"/>
        <v>0</v>
      </c>
    </row>
    <row r="31" spans="1:7" s="264" customFormat="1" ht="12" customHeight="1">
      <c r="A31" s="216" t="s">
        <v>250</v>
      </c>
      <c r="B31" s="266" t="s">
        <v>251</v>
      </c>
      <c r="C31" s="255"/>
      <c r="D31" s="255"/>
      <c r="E31" s="238"/>
      <c r="F31" s="500"/>
      <c r="G31" s="501">
        <f t="shared" si="0"/>
        <v>0</v>
      </c>
    </row>
    <row r="32" spans="1:7" s="264" customFormat="1" ht="12" customHeight="1">
      <c r="A32" s="216" t="s">
        <v>252</v>
      </c>
      <c r="B32" s="266" t="s">
        <v>253</v>
      </c>
      <c r="C32" s="255"/>
      <c r="D32" s="255"/>
      <c r="E32" s="238"/>
      <c r="F32" s="500"/>
      <c r="G32" s="501">
        <f t="shared" si="0"/>
        <v>0</v>
      </c>
    </row>
    <row r="33" spans="1:7" s="264" customFormat="1" ht="12" customHeight="1" thickBot="1">
      <c r="A33" s="218" t="s">
        <v>254</v>
      </c>
      <c r="B33" s="246" t="s">
        <v>255</v>
      </c>
      <c r="C33" s="257"/>
      <c r="D33" s="257"/>
      <c r="E33" s="240"/>
      <c r="F33" s="500"/>
      <c r="G33" s="501">
        <f t="shared" si="0"/>
        <v>0</v>
      </c>
    </row>
    <row r="34" spans="1:7" s="264" customFormat="1" ht="12" customHeight="1" thickBot="1">
      <c r="A34" s="222" t="s">
        <v>11</v>
      </c>
      <c r="B34" s="223" t="s">
        <v>256</v>
      </c>
      <c r="C34" s="254">
        <f>SUM(C35:C44)</f>
        <v>64870</v>
      </c>
      <c r="D34" s="254">
        <f>SUM(D35:D44)</f>
        <v>78554</v>
      </c>
      <c r="E34" s="237">
        <f>SUM(E35:E44)</f>
        <v>71493</v>
      </c>
      <c r="F34" s="500">
        <f>E34/D34</f>
        <v>0.910112788654938</v>
      </c>
      <c r="G34" s="501">
        <f t="shared" si="0"/>
        <v>-7061</v>
      </c>
    </row>
    <row r="35" spans="1:7" s="264" customFormat="1" ht="12" customHeight="1">
      <c r="A35" s="217" t="s">
        <v>64</v>
      </c>
      <c r="B35" s="265" t="s">
        <v>257</v>
      </c>
      <c r="C35" s="256"/>
      <c r="D35" s="256"/>
      <c r="E35" s="239"/>
      <c r="F35" s="500"/>
      <c r="G35" s="501">
        <f t="shared" si="0"/>
        <v>0</v>
      </c>
    </row>
    <row r="36" spans="1:7" s="264" customFormat="1" ht="12" customHeight="1">
      <c r="A36" s="216" t="s">
        <v>65</v>
      </c>
      <c r="B36" s="266" t="s">
        <v>258</v>
      </c>
      <c r="C36" s="255">
        <v>26340</v>
      </c>
      <c r="D36" s="255">
        <v>30750</v>
      </c>
      <c r="E36" s="238">
        <v>28414</v>
      </c>
      <c r="F36" s="500">
        <f>E36/D36</f>
        <v>0.9240325203252032</v>
      </c>
      <c r="G36" s="501">
        <f t="shared" si="0"/>
        <v>-2336</v>
      </c>
    </row>
    <row r="37" spans="1:7" s="264" customFormat="1" ht="12" customHeight="1">
      <c r="A37" s="216" t="s">
        <v>66</v>
      </c>
      <c r="B37" s="266" t="s">
        <v>259</v>
      </c>
      <c r="C37" s="255"/>
      <c r="D37" s="255">
        <v>26</v>
      </c>
      <c r="E37" s="238">
        <v>25</v>
      </c>
      <c r="F37" s="500">
        <f>E37/D37</f>
        <v>0.9615384615384616</v>
      </c>
      <c r="G37" s="501">
        <f t="shared" si="0"/>
        <v>-1</v>
      </c>
    </row>
    <row r="38" spans="1:7" s="264" customFormat="1" ht="12" customHeight="1">
      <c r="A38" s="216" t="s">
        <v>122</v>
      </c>
      <c r="B38" s="266" t="s">
        <v>260</v>
      </c>
      <c r="C38" s="255">
        <v>250</v>
      </c>
      <c r="D38" s="255">
        <v>269</v>
      </c>
      <c r="E38" s="238">
        <v>268</v>
      </c>
      <c r="F38" s="500"/>
      <c r="G38" s="501">
        <f t="shared" si="0"/>
        <v>-1</v>
      </c>
    </row>
    <row r="39" spans="1:7" s="264" customFormat="1" ht="12" customHeight="1">
      <c r="A39" s="216" t="s">
        <v>123</v>
      </c>
      <c r="B39" s="266" t="s">
        <v>261</v>
      </c>
      <c r="C39" s="255">
        <v>16853</v>
      </c>
      <c r="D39" s="255">
        <v>20724</v>
      </c>
      <c r="E39" s="238">
        <v>19121</v>
      </c>
      <c r="F39" s="500"/>
      <c r="G39" s="501">
        <f t="shared" si="0"/>
        <v>-1603</v>
      </c>
    </row>
    <row r="40" spans="1:7" s="264" customFormat="1" ht="12" customHeight="1">
      <c r="A40" s="216" t="s">
        <v>124</v>
      </c>
      <c r="B40" s="266" t="s">
        <v>262</v>
      </c>
      <c r="C40" s="255">
        <v>11662</v>
      </c>
      <c r="D40" s="255">
        <v>14146</v>
      </c>
      <c r="E40" s="238">
        <v>12854</v>
      </c>
      <c r="F40" s="500">
        <f>E40/D40</f>
        <v>0.9086667609218153</v>
      </c>
      <c r="G40" s="501">
        <f t="shared" si="0"/>
        <v>-1292</v>
      </c>
    </row>
    <row r="41" spans="1:7" s="264" customFormat="1" ht="12" customHeight="1">
      <c r="A41" s="216" t="s">
        <v>125</v>
      </c>
      <c r="B41" s="266" t="s">
        <v>263</v>
      </c>
      <c r="C41" s="255">
        <v>9759</v>
      </c>
      <c r="D41" s="255">
        <v>12619</v>
      </c>
      <c r="E41" s="238">
        <v>10793</v>
      </c>
      <c r="F41" s="500">
        <f>E41/D41</f>
        <v>0.8552975671606308</v>
      </c>
      <c r="G41" s="501">
        <f t="shared" si="0"/>
        <v>-1826</v>
      </c>
    </row>
    <row r="42" spans="1:7" s="264" customFormat="1" ht="12" customHeight="1">
      <c r="A42" s="216" t="s">
        <v>126</v>
      </c>
      <c r="B42" s="266" t="s">
        <v>264</v>
      </c>
      <c r="C42" s="255">
        <v>6</v>
      </c>
      <c r="D42" s="255">
        <v>9</v>
      </c>
      <c r="E42" s="238">
        <v>8</v>
      </c>
      <c r="F42" s="500">
        <f>E42/D42</f>
        <v>0.8888888888888888</v>
      </c>
      <c r="G42" s="501">
        <f t="shared" si="0"/>
        <v>-1</v>
      </c>
    </row>
    <row r="43" spans="1:7" s="264" customFormat="1" ht="12" customHeight="1">
      <c r="A43" s="216" t="s">
        <v>265</v>
      </c>
      <c r="B43" s="266" t="s">
        <v>266</v>
      </c>
      <c r="C43" s="258"/>
      <c r="D43" s="258"/>
      <c r="E43" s="241"/>
      <c r="F43" s="500"/>
      <c r="G43" s="501">
        <f t="shared" si="0"/>
        <v>0</v>
      </c>
    </row>
    <row r="44" spans="1:7" s="264" customFormat="1" ht="12" customHeight="1" thickBot="1">
      <c r="A44" s="218" t="s">
        <v>267</v>
      </c>
      <c r="B44" s="267" t="s">
        <v>268</v>
      </c>
      <c r="C44" s="259"/>
      <c r="D44" s="259">
        <v>11</v>
      </c>
      <c r="E44" s="242">
        <v>10</v>
      </c>
      <c r="F44" s="500">
        <f>E44/D44</f>
        <v>0.9090909090909091</v>
      </c>
      <c r="G44" s="501">
        <f t="shared" si="0"/>
        <v>-1</v>
      </c>
    </row>
    <row r="45" spans="1:7" s="264" customFormat="1" ht="12" customHeight="1" thickBot="1">
      <c r="A45" s="222" t="s">
        <v>12</v>
      </c>
      <c r="B45" s="223" t="s">
        <v>269</v>
      </c>
      <c r="C45" s="254">
        <f>SUM(C46:C50)</f>
        <v>0</v>
      </c>
      <c r="D45" s="254">
        <f>SUM(D46:D50)</f>
        <v>0</v>
      </c>
      <c r="E45" s="237">
        <f>SUM(E46:E50)</f>
        <v>0</v>
      </c>
      <c r="F45" s="500"/>
      <c r="G45" s="501">
        <f t="shared" si="0"/>
        <v>0</v>
      </c>
    </row>
    <row r="46" spans="1:7" s="264" customFormat="1" ht="12" customHeight="1">
      <c r="A46" s="217" t="s">
        <v>67</v>
      </c>
      <c r="B46" s="265" t="s">
        <v>270</v>
      </c>
      <c r="C46" s="277"/>
      <c r="D46" s="277"/>
      <c r="E46" s="243"/>
      <c r="F46" s="500"/>
      <c r="G46" s="501">
        <f t="shared" si="0"/>
        <v>0</v>
      </c>
    </row>
    <row r="47" spans="1:7" s="264" customFormat="1" ht="12" customHeight="1">
      <c r="A47" s="216" t="s">
        <v>68</v>
      </c>
      <c r="B47" s="266" t="s">
        <v>271</v>
      </c>
      <c r="C47" s="258"/>
      <c r="D47" s="258"/>
      <c r="E47" s="241"/>
      <c r="F47" s="500"/>
      <c r="G47" s="501">
        <f t="shared" si="0"/>
        <v>0</v>
      </c>
    </row>
    <row r="48" spans="1:7" s="264" customFormat="1" ht="12" customHeight="1">
      <c r="A48" s="216" t="s">
        <v>272</v>
      </c>
      <c r="B48" s="266" t="s">
        <v>273</v>
      </c>
      <c r="C48" s="258"/>
      <c r="D48" s="258"/>
      <c r="E48" s="241"/>
      <c r="F48" s="500"/>
      <c r="G48" s="501">
        <f t="shared" si="0"/>
        <v>0</v>
      </c>
    </row>
    <row r="49" spans="1:7" s="264" customFormat="1" ht="12" customHeight="1">
      <c r="A49" s="216" t="s">
        <v>274</v>
      </c>
      <c r="B49" s="266" t="s">
        <v>275</v>
      </c>
      <c r="C49" s="258"/>
      <c r="D49" s="258"/>
      <c r="E49" s="241"/>
      <c r="F49" s="500"/>
      <c r="G49" s="501">
        <f t="shared" si="0"/>
        <v>0</v>
      </c>
    </row>
    <row r="50" spans="1:7" s="264" customFormat="1" ht="12" customHeight="1" thickBot="1">
      <c r="A50" s="218" t="s">
        <v>276</v>
      </c>
      <c r="B50" s="267" t="s">
        <v>277</v>
      </c>
      <c r="C50" s="259"/>
      <c r="D50" s="259"/>
      <c r="E50" s="242"/>
      <c r="F50" s="500"/>
      <c r="G50" s="501">
        <f t="shared" si="0"/>
        <v>0</v>
      </c>
    </row>
    <row r="51" spans="1:7" s="264" customFormat="1" ht="17.25" customHeight="1" thickBot="1">
      <c r="A51" s="222" t="s">
        <v>127</v>
      </c>
      <c r="B51" s="223" t="s">
        <v>278</v>
      </c>
      <c r="C51" s="254">
        <f>SUM(C52:C54)</f>
        <v>0</v>
      </c>
      <c r="D51" s="254">
        <f>SUM(D52:D54)</f>
        <v>175</v>
      </c>
      <c r="E51" s="237">
        <f>SUM(E52:E54)</f>
        <v>174</v>
      </c>
      <c r="F51" s="500">
        <f>E51/D51</f>
        <v>0.9942857142857143</v>
      </c>
      <c r="G51" s="501">
        <f t="shared" si="0"/>
        <v>-1</v>
      </c>
    </row>
    <row r="52" spans="1:7" s="264" customFormat="1" ht="12" customHeight="1">
      <c r="A52" s="217" t="s">
        <v>69</v>
      </c>
      <c r="B52" s="265" t="s">
        <v>279</v>
      </c>
      <c r="C52" s="256"/>
      <c r="D52" s="256"/>
      <c r="E52" s="239"/>
      <c r="F52" s="500"/>
      <c r="G52" s="501">
        <f t="shared" si="0"/>
        <v>0</v>
      </c>
    </row>
    <row r="53" spans="1:7" s="264" customFormat="1" ht="12" customHeight="1">
      <c r="A53" s="216" t="s">
        <v>70</v>
      </c>
      <c r="B53" s="266" t="s">
        <v>280</v>
      </c>
      <c r="C53" s="255"/>
      <c r="D53" s="255"/>
      <c r="E53" s="238"/>
      <c r="F53" s="500"/>
      <c r="G53" s="501">
        <f t="shared" si="0"/>
        <v>0</v>
      </c>
    </row>
    <row r="54" spans="1:7" s="264" customFormat="1" ht="12" customHeight="1">
      <c r="A54" s="216" t="s">
        <v>281</v>
      </c>
      <c r="B54" s="266" t="s">
        <v>282</v>
      </c>
      <c r="C54" s="255"/>
      <c r="D54" s="255">
        <v>175</v>
      </c>
      <c r="E54" s="238">
        <v>174</v>
      </c>
      <c r="F54" s="500">
        <f>E54/D54</f>
        <v>0.9942857142857143</v>
      </c>
      <c r="G54" s="501">
        <f t="shared" si="0"/>
        <v>-1</v>
      </c>
    </row>
    <row r="55" spans="1:7" s="264" customFormat="1" ht="12" customHeight="1" thickBot="1">
      <c r="A55" s="218" t="s">
        <v>283</v>
      </c>
      <c r="B55" s="267" t="s">
        <v>284</v>
      </c>
      <c r="C55" s="257"/>
      <c r="D55" s="257"/>
      <c r="E55" s="240"/>
      <c r="F55" s="500"/>
      <c r="G55" s="501">
        <f t="shared" si="0"/>
        <v>0</v>
      </c>
    </row>
    <row r="56" spans="1:7" s="264" customFormat="1" ht="12" customHeight="1" thickBot="1">
      <c r="A56" s="222" t="s">
        <v>14</v>
      </c>
      <c r="B56" s="244" t="s">
        <v>285</v>
      </c>
      <c r="C56" s="254">
        <f>SUM(C57:C59)</f>
        <v>0</v>
      </c>
      <c r="D56" s="254">
        <f>SUM(D57:D59)</f>
        <v>329</v>
      </c>
      <c r="E56" s="237">
        <f>SUM(E57:E59)</f>
        <v>329</v>
      </c>
      <c r="F56" s="500"/>
      <c r="G56" s="501">
        <f t="shared" si="0"/>
        <v>0</v>
      </c>
    </row>
    <row r="57" spans="1:7" s="264" customFormat="1" ht="12" customHeight="1">
      <c r="A57" s="217" t="s">
        <v>128</v>
      </c>
      <c r="B57" s="265" t="s">
        <v>286</v>
      </c>
      <c r="C57" s="258"/>
      <c r="D57" s="258"/>
      <c r="E57" s="241"/>
      <c r="F57" s="500"/>
      <c r="G57" s="501">
        <f t="shared" si="0"/>
        <v>0</v>
      </c>
    </row>
    <row r="58" spans="1:7" s="264" customFormat="1" ht="12" customHeight="1">
      <c r="A58" s="216" t="s">
        <v>129</v>
      </c>
      <c r="B58" s="266" t="s">
        <v>287</v>
      </c>
      <c r="C58" s="258"/>
      <c r="D58" s="258"/>
      <c r="E58" s="241"/>
      <c r="F58" s="500"/>
      <c r="G58" s="501">
        <f t="shared" si="0"/>
        <v>0</v>
      </c>
    </row>
    <row r="59" spans="1:7" s="264" customFormat="1" ht="12" customHeight="1">
      <c r="A59" s="216" t="s">
        <v>154</v>
      </c>
      <c r="B59" s="266" t="s">
        <v>288</v>
      </c>
      <c r="C59" s="258"/>
      <c r="D59" s="258">
        <v>329</v>
      </c>
      <c r="E59" s="241">
        <v>329</v>
      </c>
      <c r="F59" s="500"/>
      <c r="G59" s="501">
        <f t="shared" si="0"/>
        <v>0</v>
      </c>
    </row>
    <row r="60" spans="1:7" s="264" customFormat="1" ht="12" customHeight="1" thickBot="1">
      <c r="A60" s="218" t="s">
        <v>289</v>
      </c>
      <c r="B60" s="267" t="s">
        <v>290</v>
      </c>
      <c r="C60" s="258"/>
      <c r="D60" s="258"/>
      <c r="E60" s="241"/>
      <c r="F60" s="500"/>
      <c r="G60" s="501">
        <f t="shared" si="0"/>
        <v>0</v>
      </c>
    </row>
    <row r="61" spans="1:7" s="264" customFormat="1" ht="12" customHeight="1" thickBot="1">
      <c r="A61" s="222" t="s">
        <v>15</v>
      </c>
      <c r="B61" s="223" t="s">
        <v>291</v>
      </c>
      <c r="C61" s="260">
        <f>+C6+C13+C20+C27+C34+C45+C51+C56</f>
        <v>330221</v>
      </c>
      <c r="D61" s="260">
        <f>+D6+D13+D20+D27+D34+D45+D51+D56</f>
        <v>341384</v>
      </c>
      <c r="E61" s="273">
        <f>+E6+E13+E20+E27+E34+E45+E51+E56</f>
        <v>334320</v>
      </c>
      <c r="F61" s="500">
        <f>E61/D61</f>
        <v>0.9793077590045227</v>
      </c>
      <c r="G61" s="501">
        <f t="shared" si="0"/>
        <v>-7064</v>
      </c>
    </row>
    <row r="62" spans="1:7" s="264" customFormat="1" ht="12" customHeight="1" thickBot="1">
      <c r="A62" s="278" t="s">
        <v>292</v>
      </c>
      <c r="B62" s="244" t="s">
        <v>293</v>
      </c>
      <c r="C62" s="254">
        <f>+C63+C64+C65</f>
        <v>0</v>
      </c>
      <c r="D62" s="254">
        <f>+D63+D64+D65</f>
        <v>0</v>
      </c>
      <c r="E62" s="237">
        <f>+E63+E64+E65</f>
        <v>0</v>
      </c>
      <c r="F62" s="500"/>
      <c r="G62" s="501">
        <f t="shared" si="0"/>
        <v>0</v>
      </c>
    </row>
    <row r="63" spans="1:7" s="264" customFormat="1" ht="12" customHeight="1">
      <c r="A63" s="217" t="s">
        <v>294</v>
      </c>
      <c r="B63" s="265" t="s">
        <v>295</v>
      </c>
      <c r="C63" s="258"/>
      <c r="D63" s="258"/>
      <c r="E63" s="241"/>
      <c r="F63" s="500"/>
      <c r="G63" s="501">
        <f t="shared" si="0"/>
        <v>0</v>
      </c>
    </row>
    <row r="64" spans="1:7" s="264" customFormat="1" ht="12" customHeight="1">
      <c r="A64" s="216" t="s">
        <v>296</v>
      </c>
      <c r="B64" s="266" t="s">
        <v>297</v>
      </c>
      <c r="C64" s="258"/>
      <c r="D64" s="258"/>
      <c r="E64" s="241"/>
      <c r="F64" s="500"/>
      <c r="G64" s="501">
        <f t="shared" si="0"/>
        <v>0</v>
      </c>
    </row>
    <row r="65" spans="1:7" s="264" customFormat="1" ht="12" customHeight="1" thickBot="1">
      <c r="A65" s="218" t="s">
        <v>298</v>
      </c>
      <c r="B65" s="202" t="s">
        <v>342</v>
      </c>
      <c r="C65" s="258"/>
      <c r="D65" s="258"/>
      <c r="E65" s="241"/>
      <c r="F65" s="500"/>
      <c r="G65" s="501">
        <f t="shared" si="0"/>
        <v>0</v>
      </c>
    </row>
    <row r="66" spans="1:7" s="264" customFormat="1" ht="12" customHeight="1" thickBot="1">
      <c r="A66" s="278" t="s">
        <v>299</v>
      </c>
      <c r="B66" s="244" t="s">
        <v>300</v>
      </c>
      <c r="C66" s="254">
        <f>+C67+C68+C69+C70</f>
        <v>0</v>
      </c>
      <c r="D66" s="254">
        <f>+D67+D68+D69+D70</f>
        <v>0</v>
      </c>
      <c r="E66" s="237">
        <f>+E67+E68+E69+E70</f>
        <v>0</v>
      </c>
      <c r="F66" s="500"/>
      <c r="G66" s="501">
        <f t="shared" si="0"/>
        <v>0</v>
      </c>
    </row>
    <row r="67" spans="1:7" s="264" customFormat="1" ht="13.5" customHeight="1">
      <c r="A67" s="217" t="s">
        <v>107</v>
      </c>
      <c r="B67" s="265" t="s">
        <v>301</v>
      </c>
      <c r="C67" s="258"/>
      <c r="D67" s="258"/>
      <c r="E67" s="241"/>
      <c r="F67" s="500"/>
      <c r="G67" s="501">
        <f t="shared" si="0"/>
        <v>0</v>
      </c>
    </row>
    <row r="68" spans="1:7" s="264" customFormat="1" ht="12" customHeight="1">
      <c r="A68" s="216" t="s">
        <v>108</v>
      </c>
      <c r="B68" s="266" t="s">
        <v>302</v>
      </c>
      <c r="C68" s="258"/>
      <c r="D68" s="258"/>
      <c r="E68" s="241"/>
      <c r="F68" s="500"/>
      <c r="G68" s="501">
        <f t="shared" si="0"/>
        <v>0</v>
      </c>
    </row>
    <row r="69" spans="1:7" s="264" customFormat="1" ht="12" customHeight="1">
      <c r="A69" s="216" t="s">
        <v>303</v>
      </c>
      <c r="B69" s="266" t="s">
        <v>304</v>
      </c>
      <c r="C69" s="258"/>
      <c r="D69" s="258"/>
      <c r="E69" s="241"/>
      <c r="F69" s="500"/>
      <c r="G69" s="501">
        <f t="shared" si="0"/>
        <v>0</v>
      </c>
    </row>
    <row r="70" spans="1:7" s="264" customFormat="1" ht="12" customHeight="1" thickBot="1">
      <c r="A70" s="218" t="s">
        <v>305</v>
      </c>
      <c r="B70" s="267" t="s">
        <v>306</v>
      </c>
      <c r="C70" s="258"/>
      <c r="D70" s="258"/>
      <c r="E70" s="241"/>
      <c r="F70" s="500"/>
      <c r="G70" s="501">
        <f t="shared" si="0"/>
        <v>0</v>
      </c>
    </row>
    <row r="71" spans="1:7" s="264" customFormat="1" ht="12" customHeight="1" thickBot="1">
      <c r="A71" s="278" t="s">
        <v>307</v>
      </c>
      <c r="B71" s="244" t="s">
        <v>308</v>
      </c>
      <c r="C71" s="254">
        <f>+C72+C73</f>
        <v>2494</v>
      </c>
      <c r="D71" s="254">
        <f>+D72+D73</f>
        <v>2495</v>
      </c>
      <c r="E71" s="237">
        <f>+E72+E73</f>
        <v>2495</v>
      </c>
      <c r="F71" s="500">
        <f>E71/D71</f>
        <v>1</v>
      </c>
      <c r="G71" s="501">
        <f aca="true" t="shared" si="1" ref="G71:G85">E71-D71</f>
        <v>0</v>
      </c>
    </row>
    <row r="72" spans="1:7" s="264" customFormat="1" ht="12" customHeight="1">
      <c r="A72" s="217" t="s">
        <v>309</v>
      </c>
      <c r="B72" s="265" t="s">
        <v>310</v>
      </c>
      <c r="C72" s="258">
        <v>2494</v>
      </c>
      <c r="D72" s="258">
        <v>870</v>
      </c>
      <c r="E72" s="241">
        <v>870</v>
      </c>
      <c r="F72" s="500">
        <f>E72/D72</f>
        <v>1</v>
      </c>
      <c r="G72" s="501">
        <f t="shared" si="1"/>
        <v>0</v>
      </c>
    </row>
    <row r="73" spans="1:7" s="264" customFormat="1" ht="12" customHeight="1" thickBot="1">
      <c r="A73" s="218" t="s">
        <v>311</v>
      </c>
      <c r="B73" s="267" t="s">
        <v>312</v>
      </c>
      <c r="C73" s="258"/>
      <c r="D73" s="258">
        <v>1625</v>
      </c>
      <c r="E73" s="241">
        <v>1625</v>
      </c>
      <c r="F73" s="500"/>
      <c r="G73" s="501">
        <f t="shared" si="1"/>
        <v>0</v>
      </c>
    </row>
    <row r="74" spans="1:7" s="264" customFormat="1" ht="12" customHeight="1" thickBot="1">
      <c r="A74" s="278" t="s">
        <v>313</v>
      </c>
      <c r="B74" s="244" t="s">
        <v>314</v>
      </c>
      <c r="C74" s="254">
        <f>+C75+C76+C77</f>
        <v>0</v>
      </c>
      <c r="D74" s="254">
        <f>+D75+D76+D77</f>
        <v>0</v>
      </c>
      <c r="E74" s="237">
        <f>+E75+E76+E77</f>
        <v>0</v>
      </c>
      <c r="F74" s="500"/>
      <c r="G74" s="501">
        <f t="shared" si="1"/>
        <v>0</v>
      </c>
    </row>
    <row r="75" spans="1:7" s="264" customFormat="1" ht="12" customHeight="1">
      <c r="A75" s="217" t="s">
        <v>315</v>
      </c>
      <c r="B75" s="265" t="s">
        <v>316</v>
      </c>
      <c r="C75" s="258"/>
      <c r="D75" s="258"/>
      <c r="E75" s="241"/>
      <c r="F75" s="500"/>
      <c r="G75" s="501">
        <f t="shared" si="1"/>
        <v>0</v>
      </c>
    </row>
    <row r="76" spans="1:7" s="264" customFormat="1" ht="12" customHeight="1">
      <c r="A76" s="216" t="s">
        <v>317</v>
      </c>
      <c r="B76" s="266" t="s">
        <v>318</v>
      </c>
      <c r="C76" s="258"/>
      <c r="D76" s="258"/>
      <c r="E76" s="241"/>
      <c r="F76" s="500"/>
      <c r="G76" s="501">
        <f t="shared" si="1"/>
        <v>0</v>
      </c>
    </row>
    <row r="77" spans="1:7" s="264" customFormat="1" ht="12" customHeight="1" thickBot="1">
      <c r="A77" s="218" t="s">
        <v>319</v>
      </c>
      <c r="B77" s="246" t="s">
        <v>320</v>
      </c>
      <c r="C77" s="258"/>
      <c r="D77" s="258"/>
      <c r="E77" s="241"/>
      <c r="F77" s="500"/>
      <c r="G77" s="501">
        <f t="shared" si="1"/>
        <v>0</v>
      </c>
    </row>
    <row r="78" spans="1:7" s="264" customFormat="1" ht="12" customHeight="1" thickBot="1">
      <c r="A78" s="278" t="s">
        <v>321</v>
      </c>
      <c r="B78" s="244" t="s">
        <v>322</v>
      </c>
      <c r="C78" s="254">
        <f>+C79+C80+C81+C82</f>
        <v>0</v>
      </c>
      <c r="D78" s="254">
        <f>+D79+D80+D81+D82</f>
        <v>0</v>
      </c>
      <c r="E78" s="237">
        <f>+E79+E80+E81+E82</f>
        <v>0</v>
      </c>
      <c r="F78" s="500"/>
      <c r="G78" s="501">
        <f t="shared" si="1"/>
        <v>0</v>
      </c>
    </row>
    <row r="79" spans="1:7" s="264" customFormat="1" ht="12" customHeight="1">
      <c r="A79" s="268" t="s">
        <v>323</v>
      </c>
      <c r="B79" s="265" t="s">
        <v>324</v>
      </c>
      <c r="C79" s="258"/>
      <c r="D79" s="258"/>
      <c r="E79" s="241"/>
      <c r="F79" s="500"/>
      <c r="G79" s="501">
        <f t="shared" si="1"/>
        <v>0</v>
      </c>
    </row>
    <row r="80" spans="1:7" s="264" customFormat="1" ht="12" customHeight="1">
      <c r="A80" s="269" t="s">
        <v>325</v>
      </c>
      <c r="B80" s="266" t="s">
        <v>326</v>
      </c>
      <c r="C80" s="258"/>
      <c r="D80" s="258"/>
      <c r="E80" s="241"/>
      <c r="F80" s="500"/>
      <c r="G80" s="501">
        <f t="shared" si="1"/>
        <v>0</v>
      </c>
    </row>
    <row r="81" spans="1:7" s="264" customFormat="1" ht="12" customHeight="1">
      <c r="A81" s="269" t="s">
        <v>327</v>
      </c>
      <c r="B81" s="266" t="s">
        <v>328</v>
      </c>
      <c r="C81" s="258"/>
      <c r="D81" s="258"/>
      <c r="E81" s="241"/>
      <c r="F81" s="500"/>
      <c r="G81" s="501">
        <f t="shared" si="1"/>
        <v>0</v>
      </c>
    </row>
    <row r="82" spans="1:7" s="264" customFormat="1" ht="12" customHeight="1" thickBot="1">
      <c r="A82" s="279" t="s">
        <v>329</v>
      </c>
      <c r="B82" s="246" t="s">
        <v>330</v>
      </c>
      <c r="C82" s="258"/>
      <c r="D82" s="258"/>
      <c r="E82" s="241"/>
      <c r="F82" s="500"/>
      <c r="G82" s="501">
        <f t="shared" si="1"/>
        <v>0</v>
      </c>
    </row>
    <row r="83" spans="1:7" s="264" customFormat="1" ht="12" customHeight="1" thickBot="1">
      <c r="A83" s="278" t="s">
        <v>331</v>
      </c>
      <c r="B83" s="244" t="s">
        <v>332</v>
      </c>
      <c r="C83" s="281"/>
      <c r="D83" s="281"/>
      <c r="E83" s="282"/>
      <c r="F83" s="500"/>
      <c r="G83" s="501">
        <f t="shared" si="1"/>
        <v>0</v>
      </c>
    </row>
    <row r="84" spans="1:7" s="264" customFormat="1" ht="12" customHeight="1" thickBot="1">
      <c r="A84" s="278" t="s">
        <v>333</v>
      </c>
      <c r="B84" s="200" t="s">
        <v>334</v>
      </c>
      <c r="C84" s="260">
        <f>+C62+C66+C71+C74+C78+C83</f>
        <v>2494</v>
      </c>
      <c r="D84" s="260">
        <f>+D62+D66+D71+D74+D78+D83</f>
        <v>2495</v>
      </c>
      <c r="E84" s="273">
        <f>+E62+E66+E71+E74+E78+E83</f>
        <v>2495</v>
      </c>
      <c r="F84" s="500">
        <f>E84/D84</f>
        <v>1</v>
      </c>
      <c r="G84" s="501">
        <f t="shared" si="1"/>
        <v>0</v>
      </c>
    </row>
    <row r="85" spans="1:7" s="264" customFormat="1" ht="21.75" thickBot="1">
      <c r="A85" s="280" t="s">
        <v>335</v>
      </c>
      <c r="B85" s="203" t="s">
        <v>336</v>
      </c>
      <c r="C85" s="260">
        <f>+C61+C84</f>
        <v>332715</v>
      </c>
      <c r="D85" s="260">
        <f>+D61+D84</f>
        <v>343879</v>
      </c>
      <c r="E85" s="273">
        <f>+E61+E84</f>
        <v>336815</v>
      </c>
      <c r="F85" s="500">
        <f>E85/D85</f>
        <v>0.9794578907115584</v>
      </c>
      <c r="G85" s="501">
        <f t="shared" si="1"/>
        <v>-7064</v>
      </c>
    </row>
    <row r="86" spans="1:7" s="264" customFormat="1" ht="12" customHeight="1">
      <c r="A86" s="198"/>
      <c r="B86" s="198"/>
      <c r="C86" s="199"/>
      <c r="D86" s="199"/>
      <c r="E86" s="199"/>
      <c r="F86" s="500"/>
      <c r="G86" s="501"/>
    </row>
    <row r="87" spans="1:5" ht="16.5" customHeight="1">
      <c r="A87" s="551" t="s">
        <v>35</v>
      </c>
      <c r="B87" s="551"/>
      <c r="C87" s="551"/>
      <c r="D87" s="551"/>
      <c r="E87" s="551"/>
    </row>
    <row r="88" spans="1:7" s="270" customFormat="1" ht="16.5" customHeight="1" thickBot="1">
      <c r="A88" s="36" t="s">
        <v>111</v>
      </c>
      <c r="B88" s="36"/>
      <c r="C88" s="231"/>
      <c r="D88" s="231"/>
      <c r="E88" s="231" t="s">
        <v>153</v>
      </c>
      <c r="F88" s="502"/>
      <c r="G88" s="503"/>
    </row>
    <row r="89" spans="1:7" s="270" customFormat="1" ht="16.5" customHeight="1">
      <c r="A89" s="552" t="s">
        <v>59</v>
      </c>
      <c r="B89" s="554" t="s">
        <v>174</v>
      </c>
      <c r="C89" s="556" t="str">
        <f>+C3</f>
        <v>2017. évi</v>
      </c>
      <c r="D89" s="556"/>
      <c r="E89" s="557"/>
      <c r="F89" s="502"/>
      <c r="G89" s="503"/>
    </row>
    <row r="90" spans="1:5" ht="37.5" customHeight="1" thickBot="1">
      <c r="A90" s="553"/>
      <c r="B90" s="555"/>
      <c r="C90" s="37" t="s">
        <v>175</v>
      </c>
      <c r="D90" s="37" t="s">
        <v>180</v>
      </c>
      <c r="E90" s="38" t="s">
        <v>181</v>
      </c>
    </row>
    <row r="91" spans="1:7" s="263" customFormat="1" ht="12" customHeight="1" thickBot="1">
      <c r="A91" s="227" t="s">
        <v>337</v>
      </c>
      <c r="B91" s="228" t="s">
        <v>338</v>
      </c>
      <c r="C91" s="228" t="s">
        <v>339</v>
      </c>
      <c r="D91" s="228" t="s">
        <v>340</v>
      </c>
      <c r="E91" s="229" t="s">
        <v>341</v>
      </c>
      <c r="F91" s="500"/>
      <c r="G91" s="501"/>
    </row>
    <row r="92" spans="1:7" ht="12" customHeight="1" thickBot="1">
      <c r="A92" s="224" t="s">
        <v>7</v>
      </c>
      <c r="B92" s="226" t="s">
        <v>343</v>
      </c>
      <c r="C92" s="253">
        <f>SUM(C93:C97)</f>
        <v>325808</v>
      </c>
      <c r="D92" s="253">
        <f>SUM(D93:D97)</f>
        <v>340046</v>
      </c>
      <c r="E92" s="208">
        <f>SUM(E93:E97)</f>
        <v>331472</v>
      </c>
      <c r="F92" s="500">
        <f aca="true" t="shared" si="2" ref="F92:F97">E92/D92</f>
        <v>0.9747857642789505</v>
      </c>
      <c r="G92" s="501">
        <f aca="true" t="shared" si="3" ref="G92:G146">E92-D92</f>
        <v>-8574</v>
      </c>
    </row>
    <row r="93" spans="1:7" ht="12" customHeight="1">
      <c r="A93" s="219" t="s">
        <v>71</v>
      </c>
      <c r="B93" s="212" t="s">
        <v>36</v>
      </c>
      <c r="C93" s="86">
        <v>169836</v>
      </c>
      <c r="D93" s="86">
        <v>171946</v>
      </c>
      <c r="E93" s="207">
        <v>171832</v>
      </c>
      <c r="F93" s="500">
        <f t="shared" si="2"/>
        <v>0.9993370011515244</v>
      </c>
      <c r="G93" s="501">
        <f t="shared" si="3"/>
        <v>-114</v>
      </c>
    </row>
    <row r="94" spans="1:7" ht="12" customHeight="1">
      <c r="A94" s="216" t="s">
        <v>72</v>
      </c>
      <c r="B94" s="210" t="s">
        <v>130</v>
      </c>
      <c r="C94" s="255">
        <v>37947</v>
      </c>
      <c r="D94" s="255">
        <v>38259</v>
      </c>
      <c r="E94" s="238">
        <v>38233</v>
      </c>
      <c r="F94" s="500">
        <f t="shared" si="2"/>
        <v>0.99932042133877</v>
      </c>
      <c r="G94" s="501">
        <f t="shared" si="3"/>
        <v>-26</v>
      </c>
    </row>
    <row r="95" spans="1:7" ht="12" customHeight="1">
      <c r="A95" s="216" t="s">
        <v>73</v>
      </c>
      <c r="B95" s="210" t="s">
        <v>99</v>
      </c>
      <c r="C95" s="257">
        <v>113330</v>
      </c>
      <c r="D95" s="257">
        <v>123677</v>
      </c>
      <c r="E95" s="240">
        <v>115244</v>
      </c>
      <c r="F95" s="500">
        <f t="shared" si="2"/>
        <v>0.9318143227924351</v>
      </c>
      <c r="G95" s="501">
        <f t="shared" si="3"/>
        <v>-8433</v>
      </c>
    </row>
    <row r="96" spans="1:7" ht="12" customHeight="1">
      <c r="A96" s="216" t="s">
        <v>74</v>
      </c>
      <c r="B96" s="213" t="s">
        <v>131</v>
      </c>
      <c r="C96" s="257"/>
      <c r="D96" s="257"/>
      <c r="E96" s="240"/>
      <c r="G96" s="501">
        <f t="shared" si="3"/>
        <v>0</v>
      </c>
    </row>
    <row r="97" spans="1:7" ht="12" customHeight="1">
      <c r="A97" s="216" t="s">
        <v>83</v>
      </c>
      <c r="B97" s="221" t="s">
        <v>132</v>
      </c>
      <c r="C97" s="257">
        <v>4695</v>
      </c>
      <c r="D97" s="257">
        <v>6164</v>
      </c>
      <c r="E97" s="240">
        <v>6163</v>
      </c>
      <c r="F97" s="500">
        <f t="shared" si="2"/>
        <v>0.9998377676833226</v>
      </c>
      <c r="G97" s="501">
        <f t="shared" si="3"/>
        <v>-1</v>
      </c>
    </row>
    <row r="98" spans="1:7" ht="12" customHeight="1">
      <c r="A98" s="216" t="s">
        <v>75</v>
      </c>
      <c r="B98" s="210" t="s">
        <v>344</v>
      </c>
      <c r="C98" s="257"/>
      <c r="D98" s="257"/>
      <c r="E98" s="240"/>
      <c r="G98" s="501">
        <f t="shared" si="3"/>
        <v>0</v>
      </c>
    </row>
    <row r="99" spans="1:7" ht="12" customHeight="1">
      <c r="A99" s="216" t="s">
        <v>76</v>
      </c>
      <c r="B99" s="233" t="s">
        <v>345</v>
      </c>
      <c r="C99" s="257"/>
      <c r="D99" s="257"/>
      <c r="E99" s="240"/>
      <c r="G99" s="501">
        <f t="shared" si="3"/>
        <v>0</v>
      </c>
    </row>
    <row r="100" spans="1:7" ht="12" customHeight="1">
      <c r="A100" s="216" t="s">
        <v>84</v>
      </c>
      <c r="B100" s="234" t="s">
        <v>346</v>
      </c>
      <c r="C100" s="257"/>
      <c r="D100" s="257"/>
      <c r="E100" s="240"/>
      <c r="G100" s="501">
        <f t="shared" si="3"/>
        <v>0</v>
      </c>
    </row>
    <row r="101" spans="1:7" ht="12" customHeight="1">
      <c r="A101" s="216" t="s">
        <v>85</v>
      </c>
      <c r="B101" s="234" t="s">
        <v>347</v>
      </c>
      <c r="C101" s="257"/>
      <c r="D101" s="257"/>
      <c r="E101" s="240"/>
      <c r="G101" s="501">
        <f t="shared" si="3"/>
        <v>0</v>
      </c>
    </row>
    <row r="102" spans="1:7" ht="12" customHeight="1">
      <c r="A102" s="216" t="s">
        <v>86</v>
      </c>
      <c r="B102" s="233" t="s">
        <v>348</v>
      </c>
      <c r="C102" s="257">
        <v>4695</v>
      </c>
      <c r="D102" s="257">
        <v>6164</v>
      </c>
      <c r="E102" s="240">
        <v>6163</v>
      </c>
      <c r="F102" s="500">
        <f>E102/D102</f>
        <v>0.9998377676833226</v>
      </c>
      <c r="G102" s="501">
        <f t="shared" si="3"/>
        <v>-1</v>
      </c>
    </row>
    <row r="103" spans="1:7" ht="12" customHeight="1">
      <c r="A103" s="216" t="s">
        <v>87</v>
      </c>
      <c r="B103" s="233" t="s">
        <v>532</v>
      </c>
      <c r="C103" s="257"/>
      <c r="D103" s="257"/>
      <c r="E103" s="240"/>
      <c r="G103" s="501">
        <f t="shared" si="3"/>
        <v>0</v>
      </c>
    </row>
    <row r="104" spans="1:7" ht="12" customHeight="1">
      <c r="A104" s="216" t="s">
        <v>89</v>
      </c>
      <c r="B104" s="234" t="s">
        <v>349</v>
      </c>
      <c r="C104" s="257"/>
      <c r="D104" s="257"/>
      <c r="E104" s="240"/>
      <c r="G104" s="501">
        <f t="shared" si="3"/>
        <v>0</v>
      </c>
    </row>
    <row r="105" spans="1:7" ht="12" customHeight="1">
      <c r="A105" s="215" t="s">
        <v>133</v>
      </c>
      <c r="B105" s="235" t="s">
        <v>350</v>
      </c>
      <c r="C105" s="257"/>
      <c r="D105" s="257"/>
      <c r="E105" s="240"/>
      <c r="G105" s="501">
        <f t="shared" si="3"/>
        <v>0</v>
      </c>
    </row>
    <row r="106" spans="1:7" ht="12" customHeight="1">
      <c r="A106" s="216" t="s">
        <v>351</v>
      </c>
      <c r="B106" s="235" t="s">
        <v>521</v>
      </c>
      <c r="C106" s="257"/>
      <c r="D106" s="257"/>
      <c r="E106" s="240"/>
      <c r="G106" s="501">
        <f t="shared" si="3"/>
        <v>0</v>
      </c>
    </row>
    <row r="107" spans="1:7" ht="12" customHeight="1" thickBot="1">
      <c r="A107" s="220" t="s">
        <v>352</v>
      </c>
      <c r="B107" s="236" t="s">
        <v>353</v>
      </c>
      <c r="C107" s="87"/>
      <c r="D107" s="87"/>
      <c r="E107" s="201"/>
      <c r="G107" s="501">
        <f t="shared" si="3"/>
        <v>0</v>
      </c>
    </row>
    <row r="108" spans="1:7" ht="12" customHeight="1" thickBot="1">
      <c r="A108" s="222" t="s">
        <v>8</v>
      </c>
      <c r="B108" s="225" t="s">
        <v>354</v>
      </c>
      <c r="C108" s="254">
        <f>+C109+C111+C113</f>
        <v>1407</v>
      </c>
      <c r="D108" s="254">
        <f>+D109+D111+D113</f>
        <v>1499</v>
      </c>
      <c r="E108" s="237">
        <f>+E109+E111+E113</f>
        <v>1464</v>
      </c>
      <c r="F108" s="500">
        <f>E108/D108</f>
        <v>0.9766511007338226</v>
      </c>
      <c r="G108" s="501">
        <f t="shared" si="3"/>
        <v>-35</v>
      </c>
    </row>
    <row r="109" spans="1:7" ht="12" customHeight="1">
      <c r="A109" s="217" t="s">
        <v>77</v>
      </c>
      <c r="B109" s="210" t="s">
        <v>152</v>
      </c>
      <c r="C109" s="256">
        <v>1407</v>
      </c>
      <c r="D109" s="256">
        <v>1499</v>
      </c>
      <c r="E109" s="239">
        <v>1464</v>
      </c>
      <c r="F109" s="500">
        <f>E109/D109</f>
        <v>0.9766511007338226</v>
      </c>
      <c r="G109" s="501">
        <f t="shared" si="3"/>
        <v>-35</v>
      </c>
    </row>
    <row r="110" spans="1:7" ht="12" customHeight="1">
      <c r="A110" s="217" t="s">
        <v>78</v>
      </c>
      <c r="B110" s="214" t="s">
        <v>355</v>
      </c>
      <c r="C110" s="256"/>
      <c r="D110" s="256"/>
      <c r="E110" s="239"/>
      <c r="G110" s="501">
        <f t="shared" si="3"/>
        <v>0</v>
      </c>
    </row>
    <row r="111" spans="1:7" ht="15.75">
      <c r="A111" s="217" t="s">
        <v>79</v>
      </c>
      <c r="B111" s="214" t="s">
        <v>134</v>
      </c>
      <c r="C111" s="255"/>
      <c r="D111" s="255"/>
      <c r="E111" s="238"/>
      <c r="G111" s="501">
        <f t="shared" si="3"/>
        <v>0</v>
      </c>
    </row>
    <row r="112" spans="1:7" ht="12" customHeight="1">
      <c r="A112" s="217" t="s">
        <v>80</v>
      </c>
      <c r="B112" s="214" t="s">
        <v>356</v>
      </c>
      <c r="C112" s="255"/>
      <c r="D112" s="255"/>
      <c r="E112" s="238"/>
      <c r="G112" s="501">
        <f t="shared" si="3"/>
        <v>0</v>
      </c>
    </row>
    <row r="113" spans="1:7" ht="12" customHeight="1">
      <c r="A113" s="217" t="s">
        <v>81</v>
      </c>
      <c r="B113" s="246" t="s">
        <v>155</v>
      </c>
      <c r="C113" s="255"/>
      <c r="D113" s="255"/>
      <c r="E113" s="238"/>
      <c r="G113" s="501">
        <f t="shared" si="3"/>
        <v>0</v>
      </c>
    </row>
    <row r="114" spans="1:7" ht="21.75" customHeight="1">
      <c r="A114" s="217" t="s">
        <v>88</v>
      </c>
      <c r="B114" s="245" t="s">
        <v>357</v>
      </c>
      <c r="C114" s="255"/>
      <c r="D114" s="255"/>
      <c r="E114" s="238"/>
      <c r="G114" s="501">
        <f t="shared" si="3"/>
        <v>0</v>
      </c>
    </row>
    <row r="115" spans="1:7" ht="24" customHeight="1">
      <c r="A115" s="217" t="s">
        <v>90</v>
      </c>
      <c r="B115" s="261" t="s">
        <v>358</v>
      </c>
      <c r="C115" s="255"/>
      <c r="D115" s="255"/>
      <c r="E115" s="238"/>
      <c r="G115" s="501">
        <f t="shared" si="3"/>
        <v>0</v>
      </c>
    </row>
    <row r="116" spans="1:7" ht="12" customHeight="1">
      <c r="A116" s="217" t="s">
        <v>135</v>
      </c>
      <c r="B116" s="234" t="s">
        <v>347</v>
      </c>
      <c r="C116" s="255"/>
      <c r="D116" s="255"/>
      <c r="E116" s="238"/>
      <c r="G116" s="501">
        <f t="shared" si="3"/>
        <v>0</v>
      </c>
    </row>
    <row r="117" spans="1:7" ht="12" customHeight="1">
      <c r="A117" s="217" t="s">
        <v>136</v>
      </c>
      <c r="B117" s="234" t="s">
        <v>359</v>
      </c>
      <c r="C117" s="255"/>
      <c r="D117" s="255"/>
      <c r="E117" s="238"/>
      <c r="G117" s="501">
        <f t="shared" si="3"/>
        <v>0</v>
      </c>
    </row>
    <row r="118" spans="1:7" ht="12" customHeight="1">
      <c r="A118" s="217" t="s">
        <v>137</v>
      </c>
      <c r="B118" s="234" t="s">
        <v>360</v>
      </c>
      <c r="C118" s="255"/>
      <c r="D118" s="255"/>
      <c r="E118" s="238"/>
      <c r="G118" s="501">
        <f t="shared" si="3"/>
        <v>0</v>
      </c>
    </row>
    <row r="119" spans="1:7" s="283" customFormat="1" ht="12" customHeight="1">
      <c r="A119" s="217" t="s">
        <v>361</v>
      </c>
      <c r="B119" s="234" t="s">
        <v>349</v>
      </c>
      <c r="C119" s="255"/>
      <c r="D119" s="255"/>
      <c r="E119" s="238"/>
      <c r="F119" s="500"/>
      <c r="G119" s="501">
        <f t="shared" si="3"/>
        <v>0</v>
      </c>
    </row>
    <row r="120" spans="1:7" ht="12" customHeight="1">
      <c r="A120" s="217" t="s">
        <v>362</v>
      </c>
      <c r="B120" s="234" t="s">
        <v>363</v>
      </c>
      <c r="C120" s="255"/>
      <c r="D120" s="255"/>
      <c r="E120" s="238"/>
      <c r="G120" s="501">
        <f t="shared" si="3"/>
        <v>0</v>
      </c>
    </row>
    <row r="121" spans="1:7" ht="12" customHeight="1" thickBot="1">
      <c r="A121" s="215" t="s">
        <v>364</v>
      </c>
      <c r="B121" s="234" t="s">
        <v>365</v>
      </c>
      <c r="C121" s="257"/>
      <c r="D121" s="257"/>
      <c r="E121" s="240"/>
      <c r="G121" s="501">
        <f t="shared" si="3"/>
        <v>0</v>
      </c>
    </row>
    <row r="122" spans="1:7" ht="12" customHeight="1" thickBot="1">
      <c r="A122" s="222" t="s">
        <v>9</v>
      </c>
      <c r="B122" s="230" t="s">
        <v>366</v>
      </c>
      <c r="C122" s="254">
        <f>+C123+C124</f>
        <v>5500</v>
      </c>
      <c r="D122" s="254">
        <f>+D123+D124</f>
        <v>2334</v>
      </c>
      <c r="E122" s="237">
        <f>+E123+E124</f>
        <v>0</v>
      </c>
      <c r="G122" s="501">
        <f t="shared" si="3"/>
        <v>-2334</v>
      </c>
    </row>
    <row r="123" spans="1:7" ht="12" customHeight="1">
      <c r="A123" s="217" t="s">
        <v>60</v>
      </c>
      <c r="B123" s="211" t="s">
        <v>46</v>
      </c>
      <c r="C123" s="256">
        <v>500</v>
      </c>
      <c r="D123" s="256">
        <v>2334</v>
      </c>
      <c r="E123" s="239"/>
      <c r="G123" s="501">
        <f t="shared" si="3"/>
        <v>-2334</v>
      </c>
    </row>
    <row r="124" spans="1:7" ht="12" customHeight="1" thickBot="1">
      <c r="A124" s="218" t="s">
        <v>61</v>
      </c>
      <c r="B124" s="214" t="s">
        <v>47</v>
      </c>
      <c r="C124" s="257">
        <v>5000</v>
      </c>
      <c r="D124" s="257"/>
      <c r="E124" s="240"/>
      <c r="G124" s="501">
        <f t="shared" si="3"/>
        <v>0</v>
      </c>
    </row>
    <row r="125" spans="1:7" ht="12" customHeight="1" thickBot="1">
      <c r="A125" s="222" t="s">
        <v>10</v>
      </c>
      <c r="B125" s="230" t="s">
        <v>367</v>
      </c>
      <c r="C125" s="254">
        <f>+C92+C108+C122</f>
        <v>332715</v>
      </c>
      <c r="D125" s="254">
        <f>+D92+D108+D122</f>
        <v>343879</v>
      </c>
      <c r="E125" s="237">
        <f>+E92+E108+E122</f>
        <v>332936</v>
      </c>
      <c r="F125" s="500">
        <f>E125/D125</f>
        <v>0.9681777602005357</v>
      </c>
      <c r="G125" s="501">
        <f t="shared" si="3"/>
        <v>-10943</v>
      </c>
    </row>
    <row r="126" spans="1:7" ht="12" customHeight="1" thickBot="1">
      <c r="A126" s="222" t="s">
        <v>11</v>
      </c>
      <c r="B126" s="230" t="s">
        <v>368</v>
      </c>
      <c r="C126" s="254">
        <f>+C127+C128+C129</f>
        <v>0</v>
      </c>
      <c r="D126" s="254">
        <f>+D127+D128+D129</f>
        <v>0</v>
      </c>
      <c r="E126" s="237">
        <f>+E127+E128+E129</f>
        <v>0</v>
      </c>
      <c r="G126" s="501">
        <f t="shared" si="3"/>
        <v>0</v>
      </c>
    </row>
    <row r="127" spans="1:7" ht="12" customHeight="1">
      <c r="A127" s="217" t="s">
        <v>64</v>
      </c>
      <c r="B127" s="211" t="s">
        <v>369</v>
      </c>
      <c r="C127" s="255"/>
      <c r="D127" s="255"/>
      <c r="E127" s="238"/>
      <c r="G127" s="501">
        <f t="shared" si="3"/>
        <v>0</v>
      </c>
    </row>
    <row r="128" spans="1:7" ht="12" customHeight="1">
      <c r="A128" s="217" t="s">
        <v>65</v>
      </c>
      <c r="B128" s="211" t="s">
        <v>370</v>
      </c>
      <c r="C128" s="255"/>
      <c r="D128" s="255"/>
      <c r="E128" s="238"/>
      <c r="G128" s="501">
        <f t="shared" si="3"/>
        <v>0</v>
      </c>
    </row>
    <row r="129" spans="1:7" ht="12" customHeight="1" thickBot="1">
      <c r="A129" s="215" t="s">
        <v>66</v>
      </c>
      <c r="B129" s="209" t="s">
        <v>371</v>
      </c>
      <c r="C129" s="255"/>
      <c r="D129" s="255"/>
      <c r="E129" s="238"/>
      <c r="G129" s="501">
        <f t="shared" si="3"/>
        <v>0</v>
      </c>
    </row>
    <row r="130" spans="1:7" ht="12" customHeight="1" thickBot="1">
      <c r="A130" s="222" t="s">
        <v>12</v>
      </c>
      <c r="B130" s="230" t="s">
        <v>372</v>
      </c>
      <c r="C130" s="254">
        <f>+C131+C132+C134+C133</f>
        <v>0</v>
      </c>
      <c r="D130" s="254">
        <f>+D131+D132+D134+D133</f>
        <v>0</v>
      </c>
      <c r="E130" s="237">
        <f>+E131+E132+E134+E133</f>
        <v>0</v>
      </c>
      <c r="G130" s="501">
        <f t="shared" si="3"/>
        <v>0</v>
      </c>
    </row>
    <row r="131" spans="1:7" ht="12" customHeight="1">
      <c r="A131" s="217" t="s">
        <v>67</v>
      </c>
      <c r="B131" s="211" t="s">
        <v>373</v>
      </c>
      <c r="C131" s="255"/>
      <c r="D131" s="255"/>
      <c r="E131" s="238"/>
      <c r="G131" s="501">
        <f t="shared" si="3"/>
        <v>0</v>
      </c>
    </row>
    <row r="132" spans="1:7" ht="12" customHeight="1">
      <c r="A132" s="217" t="s">
        <v>68</v>
      </c>
      <c r="B132" s="211" t="s">
        <v>374</v>
      </c>
      <c r="C132" s="255"/>
      <c r="D132" s="255"/>
      <c r="E132" s="238"/>
      <c r="G132" s="501">
        <f t="shared" si="3"/>
        <v>0</v>
      </c>
    </row>
    <row r="133" spans="1:7" ht="12" customHeight="1">
      <c r="A133" s="217" t="s">
        <v>272</v>
      </c>
      <c r="B133" s="211" t="s">
        <v>375</v>
      </c>
      <c r="C133" s="255"/>
      <c r="D133" s="255"/>
      <c r="E133" s="238"/>
      <c r="G133" s="501">
        <f t="shared" si="3"/>
        <v>0</v>
      </c>
    </row>
    <row r="134" spans="1:7" ht="12" customHeight="1" thickBot="1">
      <c r="A134" s="215" t="s">
        <v>274</v>
      </c>
      <c r="B134" s="209" t="s">
        <v>376</v>
      </c>
      <c r="C134" s="255"/>
      <c r="D134" s="255"/>
      <c r="E134" s="238"/>
      <c r="G134" s="501">
        <f t="shared" si="3"/>
        <v>0</v>
      </c>
    </row>
    <row r="135" spans="1:7" ht="12" customHeight="1" thickBot="1">
      <c r="A135" s="222" t="s">
        <v>13</v>
      </c>
      <c r="B135" s="230" t="s">
        <v>377</v>
      </c>
      <c r="C135" s="260">
        <f>+C136+C137+C138+C139</f>
        <v>0</v>
      </c>
      <c r="D135" s="260">
        <f>+D136+D137+D138+D139</f>
        <v>0</v>
      </c>
      <c r="E135" s="273">
        <f>+E136+E137+E138+E139</f>
        <v>0</v>
      </c>
      <c r="G135" s="501">
        <f t="shared" si="3"/>
        <v>0</v>
      </c>
    </row>
    <row r="136" spans="1:7" ht="12" customHeight="1">
      <c r="A136" s="217" t="s">
        <v>69</v>
      </c>
      <c r="B136" s="211" t="s">
        <v>378</v>
      </c>
      <c r="C136" s="255"/>
      <c r="D136" s="255"/>
      <c r="E136" s="238"/>
      <c r="G136" s="501">
        <f t="shared" si="3"/>
        <v>0</v>
      </c>
    </row>
    <row r="137" spans="1:7" ht="12" customHeight="1">
      <c r="A137" s="217" t="s">
        <v>70</v>
      </c>
      <c r="B137" s="211" t="s">
        <v>379</v>
      </c>
      <c r="C137" s="255"/>
      <c r="D137" s="255"/>
      <c r="E137" s="238"/>
      <c r="G137" s="501">
        <f t="shared" si="3"/>
        <v>0</v>
      </c>
    </row>
    <row r="138" spans="1:7" ht="12" customHeight="1">
      <c r="A138" s="217" t="s">
        <v>281</v>
      </c>
      <c r="B138" s="211" t="s">
        <v>380</v>
      </c>
      <c r="C138" s="255"/>
      <c r="D138" s="255"/>
      <c r="E138" s="238"/>
      <c r="G138" s="501">
        <f t="shared" si="3"/>
        <v>0</v>
      </c>
    </row>
    <row r="139" spans="1:7" ht="12" customHeight="1" thickBot="1">
      <c r="A139" s="215" t="s">
        <v>283</v>
      </c>
      <c r="B139" s="209" t="s">
        <v>381</v>
      </c>
      <c r="C139" s="255"/>
      <c r="D139" s="255"/>
      <c r="E139" s="238"/>
      <c r="G139" s="501">
        <f t="shared" si="3"/>
        <v>0</v>
      </c>
    </row>
    <row r="140" spans="1:9" ht="15" customHeight="1" thickBot="1">
      <c r="A140" s="222" t="s">
        <v>14</v>
      </c>
      <c r="B140" s="230" t="s">
        <v>382</v>
      </c>
      <c r="C140" s="88">
        <f>+C141+C142+C143+C144</f>
        <v>0</v>
      </c>
      <c r="D140" s="88">
        <f>+D141+D142+D143+D144</f>
        <v>0</v>
      </c>
      <c r="E140" s="206">
        <f>+E141+E142+E143+E144</f>
        <v>0</v>
      </c>
      <c r="G140" s="501">
        <f t="shared" si="3"/>
        <v>0</v>
      </c>
      <c r="H140" s="272"/>
      <c r="I140" s="272"/>
    </row>
    <row r="141" spans="1:7" s="264" customFormat="1" ht="12.75" customHeight="1">
      <c r="A141" s="217" t="s">
        <v>128</v>
      </c>
      <c r="B141" s="211" t="s">
        <v>383</v>
      </c>
      <c r="C141" s="255"/>
      <c r="D141" s="255"/>
      <c r="E141" s="238"/>
      <c r="F141" s="500"/>
      <c r="G141" s="501">
        <f t="shared" si="3"/>
        <v>0</v>
      </c>
    </row>
    <row r="142" spans="1:7" ht="12.75" customHeight="1">
      <c r="A142" s="217" t="s">
        <v>129</v>
      </c>
      <c r="B142" s="211" t="s">
        <v>384</v>
      </c>
      <c r="C142" s="255"/>
      <c r="D142" s="255"/>
      <c r="E142" s="238"/>
      <c r="G142" s="501">
        <f t="shared" si="3"/>
        <v>0</v>
      </c>
    </row>
    <row r="143" spans="1:7" ht="12.75" customHeight="1">
      <c r="A143" s="217" t="s">
        <v>154</v>
      </c>
      <c r="B143" s="211" t="s">
        <v>385</v>
      </c>
      <c r="C143" s="255"/>
      <c r="D143" s="255"/>
      <c r="E143" s="238"/>
      <c r="G143" s="501">
        <f t="shared" si="3"/>
        <v>0</v>
      </c>
    </row>
    <row r="144" spans="1:7" ht="12.75" customHeight="1" thickBot="1">
      <c r="A144" s="217" t="s">
        <v>289</v>
      </c>
      <c r="B144" s="211" t="s">
        <v>386</v>
      </c>
      <c r="C144" s="255"/>
      <c r="D144" s="255"/>
      <c r="E144" s="238"/>
      <c r="G144" s="501">
        <f t="shared" si="3"/>
        <v>0</v>
      </c>
    </row>
    <row r="145" spans="1:7" ht="16.5" thickBot="1">
      <c r="A145" s="222" t="s">
        <v>15</v>
      </c>
      <c r="B145" s="230" t="s">
        <v>387</v>
      </c>
      <c r="C145" s="204">
        <f>+C126+C130+C135+C140</f>
        <v>0</v>
      </c>
      <c r="D145" s="204">
        <f>+D126+D130+D135+D140</f>
        <v>0</v>
      </c>
      <c r="E145" s="205">
        <f>+E126+E130+E135+E140</f>
        <v>0</v>
      </c>
      <c r="G145" s="501">
        <f t="shared" si="3"/>
        <v>0</v>
      </c>
    </row>
    <row r="146" spans="1:7" ht="16.5" thickBot="1">
      <c r="A146" s="247" t="s">
        <v>16</v>
      </c>
      <c r="B146" s="250" t="s">
        <v>388</v>
      </c>
      <c r="C146" s="204">
        <f>+C125+C145</f>
        <v>332715</v>
      </c>
      <c r="D146" s="204">
        <f>+D125+D145</f>
        <v>343879</v>
      </c>
      <c r="E146" s="205">
        <f>+E125+E145</f>
        <v>332936</v>
      </c>
      <c r="F146" s="500">
        <f>E146/D146</f>
        <v>0.9681777602005357</v>
      </c>
      <c r="G146" s="501">
        <f t="shared" si="3"/>
        <v>-10943</v>
      </c>
    </row>
    <row r="148" spans="1:5" ht="18.75" customHeight="1">
      <c r="A148" s="550" t="s">
        <v>389</v>
      </c>
      <c r="B148" s="550"/>
      <c r="C148" s="550"/>
      <c r="D148" s="550"/>
      <c r="E148" s="550"/>
    </row>
    <row r="149" spans="1:5" ht="13.5" customHeight="1" thickBot="1">
      <c r="A149" s="232" t="s">
        <v>112</v>
      </c>
      <c r="B149" s="232"/>
      <c r="C149" s="262"/>
      <c r="E149" s="249" t="s">
        <v>153</v>
      </c>
    </row>
    <row r="150" spans="1:5" ht="21.75" thickBot="1">
      <c r="A150" s="222">
        <v>1</v>
      </c>
      <c r="B150" s="225" t="s">
        <v>390</v>
      </c>
      <c r="C150" s="248">
        <f>+C61-C125</f>
        <v>-2494</v>
      </c>
      <c r="D150" s="248">
        <f>+D61-D125</f>
        <v>-2495</v>
      </c>
      <c r="E150" s="248">
        <f>+E61-E125</f>
        <v>1384</v>
      </c>
    </row>
    <row r="151" spans="1:5" ht="21.75" thickBot="1">
      <c r="A151" s="222" t="s">
        <v>8</v>
      </c>
      <c r="B151" s="225" t="s">
        <v>391</v>
      </c>
      <c r="C151" s="248">
        <f>+C84-C145</f>
        <v>2494</v>
      </c>
      <c r="D151" s="248">
        <f>+D84-D145</f>
        <v>2495</v>
      </c>
      <c r="E151" s="248">
        <f>+E84-E145</f>
        <v>2495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 verticalCentered="1"/>
  <pageMargins left="0.3937007874015748" right="0.3937007874015748" top="1.2598425196850394" bottom="0.6692913385826772" header="0.7874015748031497" footer="0.5905511811023623"/>
  <pageSetup fitToHeight="2" fitToWidth="1" horizontalDpi="600" verticalDpi="600" orientation="portrait" paperSize="9" scale="71" r:id="rId1"/>
  <headerFooter alignWithMargins="0">
    <oddHeader xml:space="preserve">&amp;C&amp;"Times New Roman CE,Félkövér"&amp;12
MIKROTÉRSÉGI ÓVODA ÉS BÖLCSŐDE INTÉZMÉNY-FENNTARTÓ TÁRSULÁSA
2016. ÉVI ZÁRSZÁMADÁSÁNAK PÉNZÜGYI MÉRLEGE&amp;10
&amp;R&amp;"Times New Roman CE,Félkövér dőlt"&amp;11 1.1. melléklet a ....../2017. (......) </oddHeader>
  </headerFooter>
  <rowBreaks count="1" manualBreakCount="1">
    <brk id="85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5"/>
  <sheetViews>
    <sheetView workbookViewId="0" topLeftCell="A1">
      <selection activeCell="N15" sqref="N15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19.125" style="0" customWidth="1"/>
    <col min="4" max="4" width="17.125" style="0" customWidth="1"/>
    <col min="5" max="5" width="19.875" style="0" customWidth="1"/>
  </cols>
  <sheetData>
    <row r="1" spans="1:5" ht="12.75">
      <c r="A1" s="664" t="s">
        <v>760</v>
      </c>
      <c r="B1" s="665"/>
      <c r="C1" s="665"/>
      <c r="D1" s="665"/>
      <c r="E1" s="665"/>
    </row>
    <row r="2" spans="1:5" ht="51" customHeight="1">
      <c r="A2" s="666" t="s">
        <v>533</v>
      </c>
      <c r="B2" s="666" t="s">
        <v>52</v>
      </c>
      <c r="C2" s="666" t="s">
        <v>534</v>
      </c>
      <c r="D2" s="666" t="s">
        <v>641</v>
      </c>
      <c r="E2" s="666" t="s">
        <v>535</v>
      </c>
    </row>
    <row r="3" spans="1:5" ht="15">
      <c r="A3" s="666">
        <v>1</v>
      </c>
      <c r="B3" s="666">
        <v>2</v>
      </c>
      <c r="C3" s="666">
        <v>3</v>
      </c>
      <c r="D3" s="666">
        <v>4</v>
      </c>
      <c r="E3" s="666">
        <v>5</v>
      </c>
    </row>
    <row r="4" spans="1:5" ht="25.5">
      <c r="A4" s="539" t="s">
        <v>48</v>
      </c>
      <c r="B4" s="540" t="s">
        <v>642</v>
      </c>
      <c r="C4" s="541">
        <v>47840042</v>
      </c>
      <c r="D4" s="541">
        <v>0</v>
      </c>
      <c r="E4" s="541">
        <v>47792876</v>
      </c>
    </row>
    <row r="5" spans="1:5" ht="25.5">
      <c r="A5" s="542" t="s">
        <v>50</v>
      </c>
      <c r="B5" s="543" t="s">
        <v>643</v>
      </c>
      <c r="C5" s="544">
        <v>47840042</v>
      </c>
      <c r="D5" s="544">
        <v>0</v>
      </c>
      <c r="E5" s="544">
        <v>47792876</v>
      </c>
    </row>
    <row r="6" spans="1:5" ht="25.5">
      <c r="A6" s="539" t="s">
        <v>539</v>
      </c>
      <c r="B6" s="540" t="s">
        <v>644</v>
      </c>
      <c r="C6" s="541">
        <v>223755607</v>
      </c>
      <c r="D6" s="541">
        <v>0</v>
      </c>
      <c r="E6" s="541">
        <v>254542518</v>
      </c>
    </row>
    <row r="7" spans="1:5" ht="25.5">
      <c r="A7" s="539" t="s">
        <v>540</v>
      </c>
      <c r="B7" s="540" t="s">
        <v>645</v>
      </c>
      <c r="C7" s="541">
        <v>227240425</v>
      </c>
      <c r="D7" s="541">
        <v>0</v>
      </c>
      <c r="E7" s="541">
        <v>261563314</v>
      </c>
    </row>
    <row r="8" spans="1:5" ht="25.5">
      <c r="A8" s="539" t="s">
        <v>541</v>
      </c>
      <c r="B8" s="540" t="s">
        <v>646</v>
      </c>
      <c r="C8" s="541">
        <v>4301492</v>
      </c>
      <c r="D8" s="541">
        <v>0</v>
      </c>
      <c r="E8" s="541">
        <v>1264000</v>
      </c>
    </row>
    <row r="9" spans="1:5" ht="25.5">
      <c r="A9" s="539" t="s">
        <v>542</v>
      </c>
      <c r="B9" s="540" t="s">
        <v>647</v>
      </c>
      <c r="C9" s="541">
        <v>4873</v>
      </c>
      <c r="D9" s="541">
        <v>0</v>
      </c>
      <c r="E9" s="541">
        <v>10492</v>
      </c>
    </row>
    <row r="10" spans="1:5" ht="25.5">
      <c r="A10" s="542" t="s">
        <v>543</v>
      </c>
      <c r="B10" s="543" t="s">
        <v>648</v>
      </c>
      <c r="C10" s="544">
        <v>455302397</v>
      </c>
      <c r="D10" s="544">
        <v>0</v>
      </c>
      <c r="E10" s="544">
        <v>517380324</v>
      </c>
    </row>
    <row r="11" spans="1:5" ht="12.75">
      <c r="A11" s="539" t="s">
        <v>544</v>
      </c>
      <c r="B11" s="540" t="s">
        <v>649</v>
      </c>
      <c r="C11" s="541">
        <v>61119721</v>
      </c>
      <c r="D11" s="541">
        <v>0</v>
      </c>
      <c r="E11" s="541">
        <v>63039311</v>
      </c>
    </row>
    <row r="12" spans="1:5" ht="12.75">
      <c r="A12" s="539" t="s">
        <v>545</v>
      </c>
      <c r="B12" s="540" t="s">
        <v>650</v>
      </c>
      <c r="C12" s="541">
        <v>17194201</v>
      </c>
      <c r="D12" s="541">
        <v>0</v>
      </c>
      <c r="E12" s="541">
        <v>21754093</v>
      </c>
    </row>
    <row r="13" spans="1:5" ht="12.75">
      <c r="A13" s="539" t="s">
        <v>547</v>
      </c>
      <c r="B13" s="540" t="s">
        <v>651</v>
      </c>
      <c r="C13" s="541">
        <v>31644</v>
      </c>
      <c r="D13" s="541">
        <v>0</v>
      </c>
      <c r="E13" s="541">
        <v>18369</v>
      </c>
    </row>
    <row r="14" spans="1:5" ht="25.5">
      <c r="A14" s="542" t="s">
        <v>548</v>
      </c>
      <c r="B14" s="543" t="s">
        <v>652</v>
      </c>
      <c r="C14" s="544">
        <v>78345566</v>
      </c>
      <c r="D14" s="544">
        <v>0</v>
      </c>
      <c r="E14" s="544">
        <v>84811773</v>
      </c>
    </row>
    <row r="15" spans="1:5" ht="12.75">
      <c r="A15" s="539" t="s">
        <v>549</v>
      </c>
      <c r="B15" s="540" t="s">
        <v>653</v>
      </c>
      <c r="C15" s="541">
        <v>135252779</v>
      </c>
      <c r="D15" s="541">
        <v>0</v>
      </c>
      <c r="E15" s="541">
        <v>172728120</v>
      </c>
    </row>
    <row r="16" spans="1:5" ht="12.75">
      <c r="A16" s="539" t="s">
        <v>550</v>
      </c>
      <c r="B16" s="540" t="s">
        <v>654</v>
      </c>
      <c r="C16" s="541">
        <v>7587239</v>
      </c>
      <c r="D16" s="541">
        <v>0</v>
      </c>
      <c r="E16" s="541">
        <v>12283005</v>
      </c>
    </row>
    <row r="17" spans="1:5" ht="12.75">
      <c r="A17" s="539" t="s">
        <v>551</v>
      </c>
      <c r="B17" s="540" t="s">
        <v>655</v>
      </c>
      <c r="C17" s="541">
        <v>38868490</v>
      </c>
      <c r="D17" s="541">
        <v>0</v>
      </c>
      <c r="E17" s="541">
        <v>41155469</v>
      </c>
    </row>
    <row r="18" spans="1:5" ht="25.5">
      <c r="A18" s="542" t="s">
        <v>552</v>
      </c>
      <c r="B18" s="543" t="s">
        <v>656</v>
      </c>
      <c r="C18" s="544">
        <v>181708508</v>
      </c>
      <c r="D18" s="544">
        <v>0</v>
      </c>
      <c r="E18" s="544">
        <v>226166594</v>
      </c>
    </row>
    <row r="19" spans="1:5" ht="12.75">
      <c r="A19" s="542" t="s">
        <v>553</v>
      </c>
      <c r="B19" s="543" t="s">
        <v>657</v>
      </c>
      <c r="C19" s="544">
        <v>1023706</v>
      </c>
      <c r="D19" s="544">
        <v>0</v>
      </c>
      <c r="E19" s="544">
        <v>1152075</v>
      </c>
    </row>
    <row r="20" spans="1:5" ht="12.75">
      <c r="A20" s="542" t="s">
        <v>554</v>
      </c>
      <c r="B20" s="543" t="s">
        <v>658</v>
      </c>
      <c r="C20" s="544">
        <v>239003229</v>
      </c>
      <c r="D20" s="544">
        <v>0</v>
      </c>
      <c r="E20" s="544">
        <v>268445125</v>
      </c>
    </row>
    <row r="21" spans="1:5" ht="25.5">
      <c r="A21" s="542" t="s">
        <v>555</v>
      </c>
      <c r="B21" s="543" t="s">
        <v>659</v>
      </c>
      <c r="C21" s="544">
        <v>3061430</v>
      </c>
      <c r="D21" s="544">
        <v>0</v>
      </c>
      <c r="E21" s="544">
        <v>-15402367</v>
      </c>
    </row>
    <row r="22" spans="1:5" ht="25.5">
      <c r="A22" s="539" t="s">
        <v>557</v>
      </c>
      <c r="B22" s="540" t="s">
        <v>660</v>
      </c>
      <c r="C22" s="541">
        <v>8390</v>
      </c>
      <c r="D22" s="541">
        <v>0</v>
      </c>
      <c r="E22" s="541">
        <v>7992</v>
      </c>
    </row>
    <row r="23" spans="1:5" ht="38.25">
      <c r="A23" s="542" t="s">
        <v>559</v>
      </c>
      <c r="B23" s="543" t="s">
        <v>661</v>
      </c>
      <c r="C23" s="544">
        <v>8390</v>
      </c>
      <c r="D23" s="544">
        <v>0</v>
      </c>
      <c r="E23" s="544">
        <v>7992</v>
      </c>
    </row>
    <row r="24" spans="1:5" ht="25.5">
      <c r="A24" s="542" t="s">
        <v>561</v>
      </c>
      <c r="B24" s="543" t="s">
        <v>662</v>
      </c>
      <c r="C24" s="544">
        <v>8390</v>
      </c>
      <c r="D24" s="544">
        <v>0</v>
      </c>
      <c r="E24" s="544">
        <v>7992</v>
      </c>
    </row>
    <row r="25" spans="1:5" ht="12.75">
      <c r="A25" s="661" t="s">
        <v>562</v>
      </c>
      <c r="B25" s="662" t="s">
        <v>663</v>
      </c>
      <c r="C25" s="663">
        <v>3069820</v>
      </c>
      <c r="D25" s="663">
        <v>0</v>
      </c>
      <c r="E25" s="663">
        <v>-15394375</v>
      </c>
    </row>
  </sheetData>
  <sheetProtection/>
  <mergeCells count="1">
    <mergeCell ref="A1:E1"/>
  </mergeCells>
  <printOptions horizontalCentered="1"/>
  <pageMargins left="0.7874015748031497" right="0.7874015748031497" top="1.141732283464567" bottom="0.984251968503937" header="0.7874015748031497" footer="0.7874015748031497"/>
  <pageSetup fitToHeight="1" fitToWidth="1" horizontalDpi="600" verticalDpi="600" orientation="landscape" paperSize="9" scale="82" r:id="rId1"/>
  <headerFooter alignWithMargins="0">
    <oddHeader xml:space="preserve">&amp;L&amp;"Times New Roman,Félkövér dőlt"MIKROTÉRSÉGI ÓVODA ÉS BÖLCSŐDE INTÉZMÉNY-FENNTARTÓ TÁRSULÁSA&amp;R&amp;"Times New Roman,Félkövér dőlt"7.3. tájékoztató tábla a ……/2017. 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="90" zoomScaleNormal="90" zoomScaleSheetLayoutView="100" workbookViewId="0" topLeftCell="A1">
      <selection activeCell="B35" sqref="B35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96" t="s">
        <v>739</v>
      </c>
      <c r="C1" s="297"/>
      <c r="D1" s="297"/>
      <c r="E1" s="297"/>
      <c r="F1" s="297"/>
      <c r="G1" s="297"/>
      <c r="H1" s="297"/>
      <c r="I1" s="297"/>
      <c r="J1" s="560" t="str">
        <f>+CONCATENATE("2.1. melléklet a ……/",LEFT('1.1.sz.mell.'!C3,4)+1,". (……) Társulási Tanácsi rendelethez")</f>
        <v>2.1. melléklet a ……/2018. (……) Társulási Tanácsi rendelethez</v>
      </c>
    </row>
    <row r="2" spans="7:10" ht="14.25" thickBot="1">
      <c r="G2" s="32"/>
      <c r="H2" s="32"/>
      <c r="I2" s="32" t="s">
        <v>51</v>
      </c>
      <c r="J2" s="560"/>
    </row>
    <row r="3" spans="1:10" ht="18" customHeight="1" thickBot="1">
      <c r="A3" s="558" t="s">
        <v>59</v>
      </c>
      <c r="B3" s="324" t="s">
        <v>43</v>
      </c>
      <c r="C3" s="325"/>
      <c r="D3" s="325"/>
      <c r="E3" s="325"/>
      <c r="F3" s="324" t="s">
        <v>44</v>
      </c>
      <c r="G3" s="326"/>
      <c r="H3" s="326"/>
      <c r="I3" s="326"/>
      <c r="J3" s="560"/>
    </row>
    <row r="4" spans="1:10" s="298" customFormat="1" ht="35.25" customHeight="1" thickBot="1">
      <c r="A4" s="559"/>
      <c r="B4" s="20" t="s">
        <v>52</v>
      </c>
      <c r="C4" s="21" t="str">
        <f>+CONCATENATE(LEFT('1.1.sz.mell.'!C3,4),". évi eredeti előirányzat")</f>
        <v>2017. évi eredeti előirányzat</v>
      </c>
      <c r="D4" s="284" t="str">
        <f>+CONCATENATE(LEFT('1.1.sz.mell.'!C3,4),". évi módosított előirányzat")</f>
        <v>2017. évi módosított előirányzat</v>
      </c>
      <c r="E4" s="21" t="str">
        <f>+CONCATENATE(LEFT('1.1.sz.mell.'!C3,4),". évi teljesítés")</f>
        <v>2017. évi teljesítés</v>
      </c>
      <c r="F4" s="20" t="s">
        <v>52</v>
      </c>
      <c r="G4" s="21" t="str">
        <f>+C4</f>
        <v>2017. évi eredeti előirányzat</v>
      </c>
      <c r="H4" s="284" t="str">
        <f>+D4</f>
        <v>2017. évi módosított előirányzat</v>
      </c>
      <c r="I4" s="314" t="str">
        <f>+E4</f>
        <v>2017. évi teljesítés</v>
      </c>
      <c r="J4" s="560"/>
    </row>
    <row r="5" spans="1:10" s="299" customFormat="1" ht="12" customHeight="1" thickBot="1">
      <c r="A5" s="327" t="s">
        <v>337</v>
      </c>
      <c r="B5" s="328" t="s">
        <v>338</v>
      </c>
      <c r="C5" s="329" t="s">
        <v>339</v>
      </c>
      <c r="D5" s="329" t="s">
        <v>340</v>
      </c>
      <c r="E5" s="329" t="s">
        <v>341</v>
      </c>
      <c r="F5" s="328" t="s">
        <v>415</v>
      </c>
      <c r="G5" s="329" t="s">
        <v>416</v>
      </c>
      <c r="H5" s="329" t="s">
        <v>417</v>
      </c>
      <c r="I5" s="330" t="s">
        <v>418</v>
      </c>
      <c r="J5" s="560"/>
    </row>
    <row r="6" spans="1:10" ht="15" customHeight="1">
      <c r="A6" s="300" t="s">
        <v>7</v>
      </c>
      <c r="B6" s="301" t="s">
        <v>622</v>
      </c>
      <c r="C6" s="287"/>
      <c r="D6" s="287"/>
      <c r="E6" s="287"/>
      <c r="F6" s="301" t="s">
        <v>53</v>
      </c>
      <c r="G6" s="287">
        <v>169836</v>
      </c>
      <c r="H6" s="287">
        <v>171946</v>
      </c>
      <c r="I6" s="293">
        <v>171832</v>
      </c>
      <c r="J6" s="560"/>
    </row>
    <row r="7" spans="1:10" ht="15" customHeight="1">
      <c r="A7" s="302" t="s">
        <v>8</v>
      </c>
      <c r="B7" s="303" t="s">
        <v>392</v>
      </c>
      <c r="C7" s="288">
        <v>263944</v>
      </c>
      <c r="D7" s="288">
        <v>261391</v>
      </c>
      <c r="E7" s="288">
        <v>261389</v>
      </c>
      <c r="F7" s="303" t="s">
        <v>130</v>
      </c>
      <c r="G7" s="288">
        <v>37947</v>
      </c>
      <c r="H7" s="288">
        <v>38259</v>
      </c>
      <c r="I7" s="294">
        <v>38233</v>
      </c>
      <c r="J7" s="560"/>
    </row>
    <row r="8" spans="1:10" ht="15" customHeight="1">
      <c r="A8" s="302" t="s">
        <v>9</v>
      </c>
      <c r="B8" s="303" t="s">
        <v>393</v>
      </c>
      <c r="C8" s="288"/>
      <c r="D8" s="288"/>
      <c r="E8" s="288"/>
      <c r="F8" s="303" t="s">
        <v>158</v>
      </c>
      <c r="G8" s="288">
        <v>113330</v>
      </c>
      <c r="H8" s="288">
        <v>123677</v>
      </c>
      <c r="I8" s="294">
        <v>115244</v>
      </c>
      <c r="J8" s="560"/>
    </row>
    <row r="9" spans="1:10" ht="15" customHeight="1">
      <c r="A9" s="302" t="s">
        <v>10</v>
      </c>
      <c r="B9" s="303" t="s">
        <v>121</v>
      </c>
      <c r="C9" s="288"/>
      <c r="D9" s="288"/>
      <c r="E9" s="288"/>
      <c r="F9" s="303" t="s">
        <v>131</v>
      </c>
      <c r="G9" s="288"/>
      <c r="H9" s="288"/>
      <c r="I9" s="294"/>
      <c r="J9" s="560"/>
    </row>
    <row r="10" spans="1:10" ht="15" customHeight="1">
      <c r="A10" s="302" t="s">
        <v>11</v>
      </c>
      <c r="B10" s="304" t="s">
        <v>394</v>
      </c>
      <c r="C10" s="288"/>
      <c r="D10" s="288">
        <v>175</v>
      </c>
      <c r="E10" s="288">
        <v>174</v>
      </c>
      <c r="F10" s="303" t="s">
        <v>132</v>
      </c>
      <c r="G10" s="288">
        <v>4695</v>
      </c>
      <c r="H10" s="288">
        <v>6164</v>
      </c>
      <c r="I10" s="294">
        <v>6163</v>
      </c>
      <c r="J10" s="560"/>
    </row>
    <row r="11" spans="1:10" ht="15" customHeight="1">
      <c r="A11" s="302" t="s">
        <v>12</v>
      </c>
      <c r="B11" s="303" t="s">
        <v>503</v>
      </c>
      <c r="C11" s="289"/>
      <c r="D11" s="289"/>
      <c r="E11" s="289"/>
      <c r="F11" s="303" t="s">
        <v>37</v>
      </c>
      <c r="G11" s="288">
        <v>5500</v>
      </c>
      <c r="H11" s="288">
        <v>2334</v>
      </c>
      <c r="I11" s="294"/>
      <c r="J11" s="560"/>
    </row>
    <row r="12" spans="1:10" ht="15" customHeight="1">
      <c r="A12" s="302" t="s">
        <v>13</v>
      </c>
      <c r="B12" s="303" t="s">
        <v>268</v>
      </c>
      <c r="C12" s="288">
        <v>64870</v>
      </c>
      <c r="D12" s="288">
        <v>78554</v>
      </c>
      <c r="E12" s="288">
        <v>71493</v>
      </c>
      <c r="F12" s="6"/>
      <c r="G12" s="288"/>
      <c r="H12" s="288"/>
      <c r="I12" s="294"/>
      <c r="J12" s="560"/>
    </row>
    <row r="13" spans="1:10" ht="15" customHeight="1">
      <c r="A13" s="302" t="s">
        <v>14</v>
      </c>
      <c r="B13" s="6"/>
      <c r="C13" s="288"/>
      <c r="D13" s="288"/>
      <c r="E13" s="288"/>
      <c r="F13" s="6"/>
      <c r="G13" s="288"/>
      <c r="H13" s="288"/>
      <c r="I13" s="294"/>
      <c r="J13" s="560"/>
    </row>
    <row r="14" spans="1:10" ht="15" customHeight="1">
      <c r="A14" s="302" t="s">
        <v>15</v>
      </c>
      <c r="B14" s="313"/>
      <c r="C14" s="289"/>
      <c r="D14" s="289"/>
      <c r="E14" s="289"/>
      <c r="F14" s="6"/>
      <c r="G14" s="288"/>
      <c r="H14" s="288"/>
      <c r="I14" s="294"/>
      <c r="J14" s="560"/>
    </row>
    <row r="15" spans="1:10" ht="15" customHeight="1">
      <c r="A15" s="302" t="s">
        <v>16</v>
      </c>
      <c r="B15" s="6"/>
      <c r="C15" s="288"/>
      <c r="D15" s="288"/>
      <c r="E15" s="288"/>
      <c r="F15" s="6"/>
      <c r="G15" s="288"/>
      <c r="H15" s="288"/>
      <c r="I15" s="294"/>
      <c r="J15" s="560"/>
    </row>
    <row r="16" spans="1:10" ht="15" customHeight="1">
      <c r="A16" s="302" t="s">
        <v>17</v>
      </c>
      <c r="B16" s="6"/>
      <c r="C16" s="288"/>
      <c r="D16" s="288"/>
      <c r="E16" s="288"/>
      <c r="F16" s="6"/>
      <c r="G16" s="288"/>
      <c r="H16" s="288"/>
      <c r="I16" s="294"/>
      <c r="J16" s="560"/>
    </row>
    <row r="17" spans="1:10" ht="15" customHeight="1" thickBot="1">
      <c r="A17" s="302" t="s">
        <v>18</v>
      </c>
      <c r="B17" s="9"/>
      <c r="C17" s="290"/>
      <c r="D17" s="290"/>
      <c r="E17" s="290"/>
      <c r="F17" s="6"/>
      <c r="G17" s="290"/>
      <c r="H17" s="290"/>
      <c r="I17" s="295"/>
      <c r="J17" s="560"/>
    </row>
    <row r="18" spans="1:10" ht="17.25" customHeight="1" thickBot="1">
      <c r="A18" s="305" t="s">
        <v>19</v>
      </c>
      <c r="B18" s="286" t="s">
        <v>395</v>
      </c>
      <c r="C18" s="291">
        <f>+C6+C7+C9+C10+C12+C13+C14+C15+C16+C17</f>
        <v>328814</v>
      </c>
      <c r="D18" s="291">
        <f>+D6+D7+D9+D10+D12+D13+D14+D15+D16+D17</f>
        <v>340120</v>
      </c>
      <c r="E18" s="291">
        <f>+E6+E7+E9+E10+E12+E13+E14+E15+E16+E17</f>
        <v>333056</v>
      </c>
      <c r="F18" s="286" t="s">
        <v>402</v>
      </c>
      <c r="G18" s="291">
        <f>SUM(G6:G17)</f>
        <v>331308</v>
      </c>
      <c r="H18" s="291">
        <f>SUM(H6:H17)</f>
        <v>342380</v>
      </c>
      <c r="I18" s="291">
        <f>SUM(I6:I17)</f>
        <v>331472</v>
      </c>
      <c r="J18" s="560"/>
    </row>
    <row r="19" spans="1:10" ht="15" customHeight="1">
      <c r="A19" s="306" t="s">
        <v>20</v>
      </c>
      <c r="B19" s="307" t="s">
        <v>396</v>
      </c>
      <c r="C19" s="33">
        <f>+C20+C21+C22+C23</f>
        <v>2494</v>
      </c>
      <c r="D19" s="33">
        <f>+D20+D21+D22+D23</f>
        <v>2495</v>
      </c>
      <c r="E19" s="33">
        <f>+E20+E21+E22+E23</f>
        <v>2495</v>
      </c>
      <c r="F19" s="308" t="s">
        <v>138</v>
      </c>
      <c r="G19" s="292"/>
      <c r="H19" s="292"/>
      <c r="I19" s="292"/>
      <c r="J19" s="560"/>
    </row>
    <row r="20" spans="1:10" ht="15" customHeight="1">
      <c r="A20" s="309" t="s">
        <v>21</v>
      </c>
      <c r="B20" s="308" t="s">
        <v>150</v>
      </c>
      <c r="C20" s="285">
        <v>2494</v>
      </c>
      <c r="D20" s="285">
        <v>870</v>
      </c>
      <c r="E20" s="285">
        <v>870</v>
      </c>
      <c r="F20" s="308" t="s">
        <v>403</v>
      </c>
      <c r="G20" s="285"/>
      <c r="H20" s="285"/>
      <c r="I20" s="285"/>
      <c r="J20" s="560"/>
    </row>
    <row r="21" spans="1:10" ht="15" customHeight="1">
      <c r="A21" s="309" t="s">
        <v>22</v>
      </c>
      <c r="B21" s="308" t="s">
        <v>151</v>
      </c>
      <c r="C21" s="285"/>
      <c r="D21" s="285">
        <v>1625</v>
      </c>
      <c r="E21" s="285">
        <v>1625</v>
      </c>
      <c r="F21" s="308" t="s">
        <v>114</v>
      </c>
      <c r="G21" s="285"/>
      <c r="H21" s="285"/>
      <c r="I21" s="285"/>
      <c r="J21" s="560"/>
    </row>
    <row r="22" spans="1:10" ht="15" customHeight="1">
      <c r="A22" s="309" t="s">
        <v>23</v>
      </c>
      <c r="B22" s="308" t="s">
        <v>156</v>
      </c>
      <c r="C22" s="285"/>
      <c r="D22" s="285"/>
      <c r="E22" s="285"/>
      <c r="F22" s="308" t="s">
        <v>115</v>
      </c>
      <c r="G22" s="285"/>
      <c r="H22" s="285"/>
      <c r="I22" s="285"/>
      <c r="J22" s="560"/>
    </row>
    <row r="23" spans="1:10" ht="15" customHeight="1">
      <c r="A23" s="309" t="s">
        <v>24</v>
      </c>
      <c r="B23" s="308" t="s">
        <v>157</v>
      </c>
      <c r="C23" s="285"/>
      <c r="D23" s="285"/>
      <c r="E23" s="285"/>
      <c r="F23" s="307" t="s">
        <v>159</v>
      </c>
      <c r="G23" s="285"/>
      <c r="H23" s="285"/>
      <c r="I23" s="285"/>
      <c r="J23" s="560"/>
    </row>
    <row r="24" spans="1:10" ht="15" customHeight="1">
      <c r="A24" s="309" t="s">
        <v>25</v>
      </c>
      <c r="B24" s="308" t="s">
        <v>397</v>
      </c>
      <c r="C24" s="310">
        <f>+C25+C26</f>
        <v>0</v>
      </c>
      <c r="D24" s="310">
        <f>+D25+D26</f>
        <v>0</v>
      </c>
      <c r="E24" s="310">
        <f>+E25+E26</f>
        <v>0</v>
      </c>
      <c r="F24" s="308" t="s">
        <v>139</v>
      </c>
      <c r="G24" s="285"/>
      <c r="H24" s="285"/>
      <c r="I24" s="285"/>
      <c r="J24" s="560"/>
    </row>
    <row r="25" spans="1:10" ht="15" customHeight="1">
      <c r="A25" s="306" t="s">
        <v>26</v>
      </c>
      <c r="B25" s="307" t="s">
        <v>398</v>
      </c>
      <c r="C25" s="292"/>
      <c r="D25" s="292"/>
      <c r="E25" s="292"/>
      <c r="F25" s="301" t="s">
        <v>140</v>
      </c>
      <c r="G25" s="292"/>
      <c r="H25" s="292"/>
      <c r="I25" s="292"/>
      <c r="J25" s="560"/>
    </row>
    <row r="26" spans="1:10" ht="15" customHeight="1" thickBot="1">
      <c r="A26" s="309" t="s">
        <v>27</v>
      </c>
      <c r="B26" s="308" t="s">
        <v>399</v>
      </c>
      <c r="C26" s="285"/>
      <c r="D26" s="285"/>
      <c r="E26" s="285"/>
      <c r="F26" s="6"/>
      <c r="G26" s="285"/>
      <c r="H26" s="285"/>
      <c r="I26" s="285"/>
      <c r="J26" s="560"/>
    </row>
    <row r="27" spans="1:10" ht="17.25" customHeight="1" thickBot="1">
      <c r="A27" s="305" t="s">
        <v>28</v>
      </c>
      <c r="B27" s="286" t="s">
        <v>400</v>
      </c>
      <c r="C27" s="291">
        <f>+C19+C24</f>
        <v>2494</v>
      </c>
      <c r="D27" s="291">
        <f>+D19+D24</f>
        <v>2495</v>
      </c>
      <c r="E27" s="291">
        <f>+E19+E24</f>
        <v>2495</v>
      </c>
      <c r="F27" s="286" t="s">
        <v>404</v>
      </c>
      <c r="G27" s="291">
        <f>SUM(G19:G26)</f>
        <v>0</v>
      </c>
      <c r="H27" s="291">
        <f>SUM(H19:H26)</f>
        <v>0</v>
      </c>
      <c r="I27" s="291">
        <f>SUM(I19:I26)</f>
        <v>0</v>
      </c>
      <c r="J27" s="560"/>
    </row>
    <row r="28" spans="1:10" ht="17.25" customHeight="1" thickBot="1">
      <c r="A28" s="305" t="s">
        <v>29</v>
      </c>
      <c r="B28" s="311" t="s">
        <v>401</v>
      </c>
      <c r="C28" s="89">
        <f>+C18+C27</f>
        <v>331308</v>
      </c>
      <c r="D28" s="89">
        <f>+D18+D27</f>
        <v>342615</v>
      </c>
      <c r="E28" s="312">
        <f>+E18+E27</f>
        <v>335551</v>
      </c>
      <c r="F28" s="311" t="s">
        <v>405</v>
      </c>
      <c r="G28" s="89">
        <f>+G18+G27</f>
        <v>331308</v>
      </c>
      <c r="H28" s="89">
        <f>+H18+H27</f>
        <v>342380</v>
      </c>
      <c r="I28" s="89">
        <f>+I18+I27</f>
        <v>331472</v>
      </c>
      <c r="J28" s="560"/>
    </row>
    <row r="29" spans="1:10" ht="17.25" customHeight="1" thickBot="1">
      <c r="A29" s="305" t="s">
        <v>30</v>
      </c>
      <c r="B29" s="311" t="s">
        <v>116</v>
      </c>
      <c r="C29" s="89">
        <f>IF(C18-G18&lt;0,G18-C18,"-")</f>
        <v>2494</v>
      </c>
      <c r="D29" s="89">
        <f>IF(D18-H18&lt;0,H18-D18,"-")</f>
        <v>2260</v>
      </c>
      <c r="E29" s="312" t="str">
        <f>IF(E18-I18&lt;0,I18-E18,"-")</f>
        <v>-</v>
      </c>
      <c r="F29" s="311" t="s">
        <v>117</v>
      </c>
      <c r="G29" s="89" t="str">
        <f>IF(C18-G18&gt;0,C18-G18,"-")</f>
        <v>-</v>
      </c>
      <c r="H29" s="89" t="str">
        <f>IF(D18-H18&gt;0,D18-H18,"-")</f>
        <v>-</v>
      </c>
      <c r="I29" s="89">
        <f>IF(E18-I18&gt;0,E18-I18,"-")</f>
        <v>1584</v>
      </c>
      <c r="J29" s="560"/>
    </row>
    <row r="30" spans="1:10" ht="17.25" customHeight="1" thickBot="1">
      <c r="A30" s="305" t="s">
        <v>31</v>
      </c>
      <c r="B30" s="311" t="s">
        <v>160</v>
      </c>
      <c r="C30" s="89" t="str">
        <f>IF(C28-G28&lt;0,G28-C28,"-")</f>
        <v>-</v>
      </c>
      <c r="D30" s="89" t="str">
        <f>IF(D28-H28&lt;0,H28-D28,"-")</f>
        <v>-</v>
      </c>
      <c r="E30" s="312" t="str">
        <f>IF(E28-I28&lt;0,I28-E28,"-")</f>
        <v>-</v>
      </c>
      <c r="F30" s="311" t="s">
        <v>161</v>
      </c>
      <c r="G30" s="89" t="str">
        <f>IF(C28-G28&gt;0,C28-G28,"-")</f>
        <v>-</v>
      </c>
      <c r="H30" s="89">
        <f>IF(D28-H28&gt;0,D28-H28,"-")</f>
        <v>235</v>
      </c>
      <c r="I30" s="89">
        <f>IF(E28-I28&gt;0,E28-I28,"-")</f>
        <v>4079</v>
      </c>
      <c r="J30" s="560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90" zoomScaleSheetLayoutView="115" workbookViewId="0" topLeftCell="A4">
      <selection activeCell="D17" sqref="D17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96" t="s">
        <v>740</v>
      </c>
      <c r="C1" s="297"/>
      <c r="D1" s="297"/>
      <c r="E1" s="297"/>
      <c r="F1" s="297"/>
      <c r="G1" s="297"/>
      <c r="H1" s="297"/>
      <c r="I1" s="297"/>
      <c r="J1" s="563" t="str">
        <f>+CONCATENATE("2.2. melléklet a ……/",LEFT('1.1.sz.mell.'!C3,4)+1,". (……) önkormányzati rendelethez")</f>
        <v>2.2. melléklet a ……/2018. (……) önkormányzati rendelethez</v>
      </c>
    </row>
    <row r="2" spans="7:10" ht="14.25" thickBot="1">
      <c r="G2" s="32"/>
      <c r="H2" s="32"/>
      <c r="I2" s="32" t="s">
        <v>51</v>
      </c>
      <c r="J2" s="563"/>
    </row>
    <row r="3" spans="1:10" ht="24" customHeight="1" thickBot="1">
      <c r="A3" s="561" t="s">
        <v>59</v>
      </c>
      <c r="B3" s="324" t="s">
        <v>43</v>
      </c>
      <c r="C3" s="325"/>
      <c r="D3" s="325"/>
      <c r="E3" s="325"/>
      <c r="F3" s="324" t="s">
        <v>44</v>
      </c>
      <c r="G3" s="326"/>
      <c r="H3" s="326"/>
      <c r="I3" s="326"/>
      <c r="J3" s="563"/>
    </row>
    <row r="4" spans="1:10" s="298" customFormat="1" ht="35.25" customHeight="1" thickBot="1">
      <c r="A4" s="562"/>
      <c r="B4" s="20" t="s">
        <v>52</v>
      </c>
      <c r="C4" s="21" t="str">
        <f>+'2.1.sz.mell  '!C4</f>
        <v>2017. évi eredeti előirányzat</v>
      </c>
      <c r="D4" s="284" t="str">
        <f>+'2.1.sz.mell  '!D4</f>
        <v>2017. évi módosított előirányzat</v>
      </c>
      <c r="E4" s="21" t="str">
        <f>+'2.1.sz.mell  '!E4</f>
        <v>2017. évi teljesítés</v>
      </c>
      <c r="F4" s="20" t="s">
        <v>52</v>
      </c>
      <c r="G4" s="21" t="str">
        <f>+'2.1.sz.mell  '!C4</f>
        <v>2017. évi eredeti előirányzat</v>
      </c>
      <c r="H4" s="284" t="str">
        <f>+'2.1.sz.mell  '!D4</f>
        <v>2017. évi módosított előirányzat</v>
      </c>
      <c r="I4" s="314" t="str">
        <f>+'2.1.sz.mell  '!E4</f>
        <v>2017. évi teljesítés</v>
      </c>
      <c r="J4" s="563"/>
    </row>
    <row r="5" spans="1:10" s="298" customFormat="1" ht="13.5" thickBot="1">
      <c r="A5" s="327" t="s">
        <v>337</v>
      </c>
      <c r="B5" s="328" t="s">
        <v>338</v>
      </c>
      <c r="C5" s="329" t="s">
        <v>339</v>
      </c>
      <c r="D5" s="329" t="s">
        <v>340</v>
      </c>
      <c r="E5" s="329" t="s">
        <v>341</v>
      </c>
      <c r="F5" s="328" t="s">
        <v>415</v>
      </c>
      <c r="G5" s="329" t="s">
        <v>416</v>
      </c>
      <c r="H5" s="329" t="s">
        <v>417</v>
      </c>
      <c r="I5" s="330" t="s">
        <v>418</v>
      </c>
      <c r="J5" s="563"/>
    </row>
    <row r="6" spans="1:10" ht="12.75" customHeight="1">
      <c r="A6" s="300" t="s">
        <v>7</v>
      </c>
      <c r="B6" s="301" t="s">
        <v>406</v>
      </c>
      <c r="C6" s="287">
        <v>1407</v>
      </c>
      <c r="D6" s="287">
        <v>935</v>
      </c>
      <c r="E6" s="287">
        <v>935</v>
      </c>
      <c r="F6" s="301" t="s">
        <v>152</v>
      </c>
      <c r="G6" s="287">
        <v>1407</v>
      </c>
      <c r="H6" s="287">
        <v>1499</v>
      </c>
      <c r="I6" s="293">
        <v>1464</v>
      </c>
      <c r="J6" s="563"/>
    </row>
    <row r="7" spans="1:10" ht="12.75">
      <c r="A7" s="302" t="s">
        <v>8</v>
      </c>
      <c r="B7" s="303" t="s">
        <v>407</v>
      </c>
      <c r="C7" s="288"/>
      <c r="D7" s="288"/>
      <c r="E7" s="288"/>
      <c r="F7" s="303" t="s">
        <v>419</v>
      </c>
      <c r="G7" s="288"/>
      <c r="H7" s="288"/>
      <c r="I7" s="294"/>
      <c r="J7" s="563"/>
    </row>
    <row r="8" spans="1:10" ht="12.75" customHeight="1">
      <c r="A8" s="302" t="s">
        <v>9</v>
      </c>
      <c r="B8" s="303" t="s">
        <v>408</v>
      </c>
      <c r="C8" s="288"/>
      <c r="D8" s="288"/>
      <c r="E8" s="288"/>
      <c r="F8" s="303" t="s">
        <v>134</v>
      </c>
      <c r="G8" s="288">
        <v>0</v>
      </c>
      <c r="H8" s="288"/>
      <c r="I8" s="294"/>
      <c r="J8" s="563"/>
    </row>
    <row r="9" spans="1:10" ht="12.75" customHeight="1">
      <c r="A9" s="302" t="s">
        <v>10</v>
      </c>
      <c r="B9" s="303" t="s">
        <v>409</v>
      </c>
      <c r="C9" s="288"/>
      <c r="D9" s="288">
        <v>329</v>
      </c>
      <c r="E9" s="288">
        <v>329</v>
      </c>
      <c r="F9" s="303" t="s">
        <v>420</v>
      </c>
      <c r="G9" s="288"/>
      <c r="H9" s="288"/>
      <c r="I9" s="294"/>
      <c r="J9" s="563"/>
    </row>
    <row r="10" spans="1:10" ht="12.75" customHeight="1">
      <c r="A10" s="302" t="s">
        <v>11</v>
      </c>
      <c r="B10" s="303" t="s">
        <v>410</v>
      </c>
      <c r="C10" s="288"/>
      <c r="D10" s="288"/>
      <c r="E10" s="288"/>
      <c r="F10" s="303" t="s">
        <v>155</v>
      </c>
      <c r="G10" s="288"/>
      <c r="H10" s="288"/>
      <c r="I10" s="294"/>
      <c r="J10" s="563"/>
    </row>
    <row r="11" spans="1:10" ht="12.75" customHeight="1">
      <c r="A11" s="302" t="s">
        <v>12</v>
      </c>
      <c r="B11" s="303" t="s">
        <v>411</v>
      </c>
      <c r="C11" s="289"/>
      <c r="D11" s="289"/>
      <c r="E11" s="289"/>
      <c r="F11" s="345"/>
      <c r="G11" s="288"/>
      <c r="H11" s="288"/>
      <c r="I11" s="294"/>
      <c r="J11" s="563"/>
    </row>
    <row r="12" spans="1:10" ht="12.75" customHeight="1">
      <c r="A12" s="302" t="s">
        <v>13</v>
      </c>
      <c r="B12" s="6"/>
      <c r="C12" s="288"/>
      <c r="D12" s="288"/>
      <c r="E12" s="288"/>
      <c r="F12" s="345"/>
      <c r="G12" s="288"/>
      <c r="H12" s="288"/>
      <c r="I12" s="294"/>
      <c r="J12" s="563"/>
    </row>
    <row r="13" spans="1:10" ht="12.75" customHeight="1">
      <c r="A13" s="302" t="s">
        <v>14</v>
      </c>
      <c r="B13" s="6"/>
      <c r="C13" s="288"/>
      <c r="D13" s="288"/>
      <c r="E13" s="288"/>
      <c r="F13" s="346"/>
      <c r="G13" s="288"/>
      <c r="H13" s="288"/>
      <c r="I13" s="294"/>
      <c r="J13" s="563"/>
    </row>
    <row r="14" spans="1:10" ht="12.75" customHeight="1">
      <c r="A14" s="302" t="s">
        <v>15</v>
      </c>
      <c r="B14" s="343"/>
      <c r="C14" s="289"/>
      <c r="D14" s="289"/>
      <c r="E14" s="289"/>
      <c r="F14" s="345"/>
      <c r="G14" s="288"/>
      <c r="H14" s="288"/>
      <c r="I14" s="294"/>
      <c r="J14" s="563"/>
    </row>
    <row r="15" spans="1:10" ht="12.75">
      <c r="A15" s="302" t="s">
        <v>16</v>
      </c>
      <c r="B15" s="6"/>
      <c r="C15" s="289"/>
      <c r="D15" s="289"/>
      <c r="E15" s="289"/>
      <c r="F15" s="345"/>
      <c r="G15" s="288"/>
      <c r="H15" s="288"/>
      <c r="I15" s="294"/>
      <c r="J15" s="563"/>
    </row>
    <row r="16" spans="1:10" ht="12.75" customHeight="1" thickBot="1">
      <c r="A16" s="340" t="s">
        <v>17</v>
      </c>
      <c r="B16" s="344"/>
      <c r="C16" s="342"/>
      <c r="D16" s="96"/>
      <c r="E16" s="101"/>
      <c r="F16" s="341" t="s">
        <v>37</v>
      </c>
      <c r="G16" s="288"/>
      <c r="H16" s="288"/>
      <c r="I16" s="294"/>
      <c r="J16" s="563"/>
    </row>
    <row r="17" spans="1:10" ht="15.75" customHeight="1" thickBot="1">
      <c r="A17" s="305" t="s">
        <v>18</v>
      </c>
      <c r="B17" s="286" t="s">
        <v>412</v>
      </c>
      <c r="C17" s="291">
        <f>+C6+C8+C9+C11+C12+C13+C14+C15+C16</f>
        <v>1407</v>
      </c>
      <c r="D17" s="291">
        <f>+D6+D8+D9+D11+D12+D13+D14+D15+D16</f>
        <v>1264</v>
      </c>
      <c r="E17" s="291">
        <f>+E6+E8+E9+E11+E12+E13+E14+E15+E16</f>
        <v>1264</v>
      </c>
      <c r="F17" s="286" t="s">
        <v>421</v>
      </c>
      <c r="G17" s="291">
        <f>+G6+G8+G10+G11+G12+G13+G14+G15+G16</f>
        <v>1407</v>
      </c>
      <c r="H17" s="291">
        <f>+H6+H8+H10+H11+H12+H13+H14+H15+H16</f>
        <v>1499</v>
      </c>
      <c r="I17" s="323">
        <f>+I6+I8+I10+I11+I12+I13+I14+I15+I16</f>
        <v>1464</v>
      </c>
      <c r="J17" s="563"/>
    </row>
    <row r="18" spans="1:10" ht="12.75" customHeight="1">
      <c r="A18" s="300" t="s">
        <v>19</v>
      </c>
      <c r="B18" s="332" t="s">
        <v>173</v>
      </c>
      <c r="C18" s="339">
        <f>+C19+C20+C21+C22+C23</f>
        <v>0</v>
      </c>
      <c r="D18" s="339">
        <f>+D19+D20+D21+D22+D23</f>
        <v>0</v>
      </c>
      <c r="E18" s="339">
        <f>+E19+E20+E21+E22+E23</f>
        <v>0</v>
      </c>
      <c r="F18" s="308" t="s">
        <v>138</v>
      </c>
      <c r="G18" s="91"/>
      <c r="H18" s="91"/>
      <c r="I18" s="318"/>
      <c r="J18" s="563"/>
    </row>
    <row r="19" spans="1:10" ht="12.75" customHeight="1">
      <c r="A19" s="302" t="s">
        <v>20</v>
      </c>
      <c r="B19" s="333" t="s">
        <v>162</v>
      </c>
      <c r="C19" s="285"/>
      <c r="D19" s="285"/>
      <c r="E19" s="285"/>
      <c r="F19" s="308" t="s">
        <v>141</v>
      </c>
      <c r="G19" s="285"/>
      <c r="H19" s="285"/>
      <c r="I19" s="319"/>
      <c r="J19" s="563"/>
    </row>
    <row r="20" spans="1:10" ht="12.75" customHeight="1">
      <c r="A20" s="300" t="s">
        <v>21</v>
      </c>
      <c r="B20" s="333" t="s">
        <v>163</v>
      </c>
      <c r="C20" s="285"/>
      <c r="D20" s="285"/>
      <c r="E20" s="285"/>
      <c r="F20" s="308" t="s">
        <v>114</v>
      </c>
      <c r="G20" s="285"/>
      <c r="H20" s="285"/>
      <c r="I20" s="319"/>
      <c r="J20" s="563"/>
    </row>
    <row r="21" spans="1:10" ht="12.75" customHeight="1">
      <c r="A21" s="302" t="s">
        <v>22</v>
      </c>
      <c r="B21" s="333" t="s">
        <v>164</v>
      </c>
      <c r="C21" s="285"/>
      <c r="D21" s="285"/>
      <c r="E21" s="285"/>
      <c r="F21" s="308" t="s">
        <v>115</v>
      </c>
      <c r="G21" s="285"/>
      <c r="H21" s="285"/>
      <c r="I21" s="319"/>
      <c r="J21" s="563"/>
    </row>
    <row r="22" spans="1:10" ht="12.75" customHeight="1">
      <c r="A22" s="300" t="s">
        <v>23</v>
      </c>
      <c r="B22" s="333" t="s">
        <v>165</v>
      </c>
      <c r="C22" s="285"/>
      <c r="D22" s="285"/>
      <c r="E22" s="285"/>
      <c r="F22" s="307" t="s">
        <v>159</v>
      </c>
      <c r="G22" s="285"/>
      <c r="H22" s="285"/>
      <c r="I22" s="319"/>
      <c r="J22" s="563"/>
    </row>
    <row r="23" spans="1:10" ht="12.75" customHeight="1">
      <c r="A23" s="302" t="s">
        <v>24</v>
      </c>
      <c r="B23" s="334" t="s">
        <v>166</v>
      </c>
      <c r="C23" s="285"/>
      <c r="D23" s="285"/>
      <c r="E23" s="285"/>
      <c r="F23" s="308" t="s">
        <v>142</v>
      </c>
      <c r="G23" s="285"/>
      <c r="H23" s="285"/>
      <c r="I23" s="319"/>
      <c r="J23" s="563"/>
    </row>
    <row r="24" spans="1:10" ht="12.75" customHeight="1">
      <c r="A24" s="300" t="s">
        <v>25</v>
      </c>
      <c r="B24" s="335" t="s">
        <v>167</v>
      </c>
      <c r="C24" s="310">
        <f>+C25+C26+C27+C28+C29</f>
        <v>0</v>
      </c>
      <c r="D24" s="310">
        <f>+D25+D26+D27+D28+D29</f>
        <v>0</v>
      </c>
      <c r="E24" s="310">
        <f>+E25+E26+E27+E28+E29</f>
        <v>0</v>
      </c>
      <c r="F24" s="336" t="s">
        <v>140</v>
      </c>
      <c r="G24" s="285"/>
      <c r="H24" s="285"/>
      <c r="I24" s="319"/>
      <c r="J24" s="563"/>
    </row>
    <row r="25" spans="1:10" ht="12.75" customHeight="1">
      <c r="A25" s="302" t="s">
        <v>26</v>
      </c>
      <c r="B25" s="334" t="s">
        <v>168</v>
      </c>
      <c r="C25" s="285"/>
      <c r="D25" s="285"/>
      <c r="E25" s="285"/>
      <c r="F25" s="336" t="s">
        <v>422</v>
      </c>
      <c r="G25" s="285"/>
      <c r="H25" s="285"/>
      <c r="I25" s="319"/>
      <c r="J25" s="563"/>
    </row>
    <row r="26" spans="1:10" ht="12.75" customHeight="1">
      <c r="A26" s="300" t="s">
        <v>27</v>
      </c>
      <c r="B26" s="334" t="s">
        <v>169</v>
      </c>
      <c r="C26" s="285"/>
      <c r="D26" s="285"/>
      <c r="E26" s="285"/>
      <c r="F26" s="331"/>
      <c r="G26" s="285"/>
      <c r="H26" s="285"/>
      <c r="I26" s="319"/>
      <c r="J26" s="563"/>
    </row>
    <row r="27" spans="1:10" ht="12.75" customHeight="1">
      <c r="A27" s="302" t="s">
        <v>28</v>
      </c>
      <c r="B27" s="333" t="s">
        <v>170</v>
      </c>
      <c r="C27" s="285"/>
      <c r="D27" s="285"/>
      <c r="E27" s="285"/>
      <c r="F27" s="320"/>
      <c r="G27" s="285"/>
      <c r="H27" s="285"/>
      <c r="I27" s="319"/>
      <c r="J27" s="563"/>
    </row>
    <row r="28" spans="1:10" ht="12.75" customHeight="1">
      <c r="A28" s="300" t="s">
        <v>29</v>
      </c>
      <c r="B28" s="337" t="s">
        <v>171</v>
      </c>
      <c r="C28" s="285"/>
      <c r="D28" s="285"/>
      <c r="E28" s="285"/>
      <c r="F28" s="6"/>
      <c r="G28" s="285"/>
      <c r="H28" s="285"/>
      <c r="I28" s="319"/>
      <c r="J28" s="563"/>
    </row>
    <row r="29" spans="1:10" ht="12.75" customHeight="1" thickBot="1">
      <c r="A29" s="302" t="s">
        <v>30</v>
      </c>
      <c r="B29" s="338" t="s">
        <v>172</v>
      </c>
      <c r="C29" s="285"/>
      <c r="D29" s="285"/>
      <c r="E29" s="285"/>
      <c r="F29" s="320"/>
      <c r="G29" s="285"/>
      <c r="H29" s="285"/>
      <c r="I29" s="319"/>
      <c r="J29" s="563"/>
    </row>
    <row r="30" spans="1:10" ht="16.5" customHeight="1" thickBot="1">
      <c r="A30" s="305" t="s">
        <v>31</v>
      </c>
      <c r="B30" s="286" t="s">
        <v>413</v>
      </c>
      <c r="C30" s="291">
        <f>+C18+C24</f>
        <v>0</v>
      </c>
      <c r="D30" s="291">
        <f>+D18+D24</f>
        <v>0</v>
      </c>
      <c r="E30" s="291">
        <f>+E18+E24</f>
        <v>0</v>
      </c>
      <c r="F30" s="286" t="s">
        <v>424</v>
      </c>
      <c r="G30" s="291">
        <f>SUM(G18:G29)</f>
        <v>0</v>
      </c>
      <c r="H30" s="291">
        <f>SUM(H18:H29)</f>
        <v>0</v>
      </c>
      <c r="I30" s="323">
        <f>SUM(I18:I29)</f>
        <v>0</v>
      </c>
      <c r="J30" s="563"/>
    </row>
    <row r="31" spans="1:10" ht="16.5" customHeight="1" thickBot="1">
      <c r="A31" s="305" t="s">
        <v>32</v>
      </c>
      <c r="B31" s="311" t="s">
        <v>414</v>
      </c>
      <c r="C31" s="89">
        <f>+C17+C30</f>
        <v>1407</v>
      </c>
      <c r="D31" s="89">
        <f>+D17+D30</f>
        <v>1264</v>
      </c>
      <c r="E31" s="312">
        <f>+E17+E30</f>
        <v>1264</v>
      </c>
      <c r="F31" s="311" t="s">
        <v>423</v>
      </c>
      <c r="G31" s="89">
        <f>+G17+G30</f>
        <v>1407</v>
      </c>
      <c r="H31" s="89">
        <f>+H17+H30</f>
        <v>1499</v>
      </c>
      <c r="I31" s="90">
        <f>+I17+I30</f>
        <v>1464</v>
      </c>
      <c r="J31" s="563"/>
    </row>
    <row r="32" spans="1:10" ht="16.5" customHeight="1" thickBot="1">
      <c r="A32" s="305" t="s">
        <v>33</v>
      </c>
      <c r="B32" s="311" t="s">
        <v>116</v>
      </c>
      <c r="C32" s="89" t="str">
        <f>IF(C17-G17&lt;0,G17-C17,"-")</f>
        <v>-</v>
      </c>
      <c r="D32" s="89">
        <f>IF(D17-H17&lt;0,H17-D17,"-")</f>
        <v>235</v>
      </c>
      <c r="E32" s="312">
        <f>IF(E17-I17&lt;0,I17-E17,"-")</f>
        <v>200</v>
      </c>
      <c r="F32" s="311" t="s">
        <v>117</v>
      </c>
      <c r="G32" s="89" t="str">
        <f>IF(C17-G17&gt;0,C17-G17,"-")</f>
        <v>-</v>
      </c>
      <c r="H32" s="89" t="str">
        <f>IF(D17-H17&gt;0,D17-H17,"-")</f>
        <v>-</v>
      </c>
      <c r="I32" s="90" t="str">
        <f>IF(E17-I17&gt;0,E17-I17,"-")</f>
        <v>-</v>
      </c>
      <c r="J32" s="563"/>
    </row>
    <row r="33" spans="1:10" ht="16.5" customHeight="1" thickBot="1">
      <c r="A33" s="305" t="s">
        <v>34</v>
      </c>
      <c r="B33" s="311" t="s">
        <v>160</v>
      </c>
      <c r="C33" s="89" t="str">
        <f>IF(C26-G26&lt;0,G26-C26,"-")</f>
        <v>-</v>
      </c>
      <c r="D33" s="89" t="str">
        <f>IF(D26-H26&lt;0,H26-D26,"-")</f>
        <v>-</v>
      </c>
      <c r="E33" s="312" t="str">
        <f>IF(E26-I26&lt;0,I26-E26,"-")</f>
        <v>-</v>
      </c>
      <c r="F33" s="311" t="s">
        <v>161</v>
      </c>
      <c r="G33" s="89" t="str">
        <f>IF(C26-G26&gt;0,C26-G26,"-")</f>
        <v>-</v>
      </c>
      <c r="H33" s="89" t="str">
        <f>IF(D26-H26&gt;0,D26-H26,"-")</f>
        <v>-</v>
      </c>
      <c r="I33" s="90" t="str">
        <f>IF(E26-I26&gt;0,E26-I26,"-")</f>
        <v>-</v>
      </c>
      <c r="J33" s="563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H20" sqref="H20"/>
    </sheetView>
  </sheetViews>
  <sheetFormatPr defaultColWidth="9.00390625" defaultRowHeight="12.75"/>
  <cols>
    <col min="1" max="1" width="46.375" style="183" customWidth="1"/>
    <col min="2" max="2" width="13.875" style="183" customWidth="1"/>
    <col min="3" max="3" width="66.125" style="183" customWidth="1"/>
    <col min="4" max="5" width="13.875" style="183" customWidth="1"/>
    <col min="6" max="16384" width="9.375" style="183" customWidth="1"/>
  </cols>
  <sheetData>
    <row r="1" spans="1:5" ht="18.75">
      <c r="A1" s="347" t="s">
        <v>109</v>
      </c>
      <c r="E1" s="353" t="s">
        <v>113</v>
      </c>
    </row>
    <row r="3" spans="1:5" ht="12.75">
      <c r="A3" s="348"/>
      <c r="B3" s="354"/>
      <c r="C3" s="348"/>
      <c r="D3" s="355"/>
      <c r="E3" s="354"/>
    </row>
    <row r="4" spans="1:5" ht="15.75">
      <c r="A4" s="322" t="str">
        <f>+ÖSSZEFÜGGÉSEK!A4</f>
        <v>2017. évi eredeti előirányzat BEVÉTELEK</v>
      </c>
      <c r="B4" s="356"/>
      <c r="C4" s="349"/>
      <c r="D4" s="355"/>
      <c r="E4" s="354"/>
    </row>
    <row r="5" spans="1:5" ht="12.75">
      <c r="A5" s="348"/>
      <c r="B5" s="354"/>
      <c r="C5" s="348"/>
      <c r="D5" s="355"/>
      <c r="E5" s="354"/>
    </row>
    <row r="6" spans="1:5" ht="12.75">
      <c r="A6" s="348" t="s">
        <v>428</v>
      </c>
      <c r="B6" s="354">
        <f>+'1.1.sz.mell.'!C61</f>
        <v>330221</v>
      </c>
      <c r="C6" s="348" t="s">
        <v>429</v>
      </c>
      <c r="D6" s="355">
        <f>+'2.1.sz.mell  '!C18+'2.2.sz.mell  '!C17</f>
        <v>330221</v>
      </c>
      <c r="E6" s="354">
        <f>+B6-D6</f>
        <v>0</v>
      </c>
    </row>
    <row r="7" spans="1:5" ht="12.75">
      <c r="A7" s="348" t="s">
        <v>430</v>
      </c>
      <c r="B7" s="354">
        <f>+'1.1.sz.mell.'!C84</f>
        <v>2494</v>
      </c>
      <c r="C7" s="348" t="s">
        <v>431</v>
      </c>
      <c r="D7" s="355">
        <f>+'2.1.sz.mell  '!C27+'2.2.sz.mell  '!C30</f>
        <v>2494</v>
      </c>
      <c r="E7" s="354">
        <f>+B7-D7</f>
        <v>0</v>
      </c>
    </row>
    <row r="8" spans="1:5" ht="12.75">
      <c r="A8" s="348" t="s">
        <v>432</v>
      </c>
      <c r="B8" s="354">
        <f>+'1.1.sz.mell.'!C85</f>
        <v>332715</v>
      </c>
      <c r="C8" s="348" t="s">
        <v>433</v>
      </c>
      <c r="D8" s="355">
        <f>+'2.1.sz.mell  '!C28+'2.2.sz.mell  '!C31</f>
        <v>332715</v>
      </c>
      <c r="E8" s="354">
        <f>+B8-D8</f>
        <v>0</v>
      </c>
    </row>
    <row r="9" spans="1:5" ht="12.75">
      <c r="A9" s="348"/>
      <c r="B9" s="354"/>
      <c r="C9" s="348"/>
      <c r="D9" s="355"/>
      <c r="E9" s="354"/>
    </row>
    <row r="10" spans="1:5" ht="15.75">
      <c r="A10" s="322" t="str">
        <f>+ÖSSZEFÜGGÉSEK!A10</f>
        <v>2017. évi módosított előirányzat BEVÉTELEK</v>
      </c>
      <c r="B10" s="356"/>
      <c r="C10" s="349"/>
      <c r="D10" s="355"/>
      <c r="E10" s="354"/>
    </row>
    <row r="11" spans="1:5" ht="12.75">
      <c r="A11" s="348"/>
      <c r="B11" s="354"/>
      <c r="C11" s="348"/>
      <c r="D11" s="355"/>
      <c r="E11" s="354"/>
    </row>
    <row r="12" spans="1:5" ht="12.75">
      <c r="A12" s="348" t="s">
        <v>434</v>
      </c>
      <c r="B12" s="354">
        <f>+'1.1.sz.mell.'!D61</f>
        <v>341384</v>
      </c>
      <c r="C12" s="348" t="s">
        <v>440</v>
      </c>
      <c r="D12" s="355">
        <f>+'2.1.sz.mell  '!D18+'2.2.sz.mell  '!D17</f>
        <v>341384</v>
      </c>
      <c r="E12" s="354">
        <f>+B12-D12</f>
        <v>0</v>
      </c>
    </row>
    <row r="13" spans="1:5" ht="12.75">
      <c r="A13" s="348" t="s">
        <v>435</v>
      </c>
      <c r="B13" s="354">
        <f>+'1.1.sz.mell.'!D84</f>
        <v>2495</v>
      </c>
      <c r="C13" s="348" t="s">
        <v>441</v>
      </c>
      <c r="D13" s="355">
        <f>+'2.1.sz.mell  '!D27+'2.2.sz.mell  '!D30</f>
        <v>2495</v>
      </c>
      <c r="E13" s="354">
        <f>+B13-D13</f>
        <v>0</v>
      </c>
    </row>
    <row r="14" spans="1:5" ht="12.75">
      <c r="A14" s="348" t="s">
        <v>436</v>
      </c>
      <c r="B14" s="354">
        <f>+'1.1.sz.mell.'!D85</f>
        <v>343879</v>
      </c>
      <c r="C14" s="348" t="s">
        <v>442</v>
      </c>
      <c r="D14" s="355">
        <f>+'2.1.sz.mell  '!D28+'2.2.sz.mell  '!D31</f>
        <v>343879</v>
      </c>
      <c r="E14" s="354">
        <f>+B14-D14</f>
        <v>0</v>
      </c>
    </row>
    <row r="15" spans="1:5" ht="12.75">
      <c r="A15" s="348"/>
      <c r="B15" s="354"/>
      <c r="C15" s="348"/>
      <c r="D15" s="355"/>
      <c r="E15" s="354"/>
    </row>
    <row r="16" spans="1:5" ht="14.25">
      <c r="A16" s="357" t="str">
        <f>+ÖSSZEFÜGGÉSEK!A16</f>
        <v>2017. évi teljesítés BEVÉTELEK</v>
      </c>
      <c r="B16" s="321"/>
      <c r="C16" s="349"/>
      <c r="D16" s="355"/>
      <c r="E16" s="354"/>
    </row>
    <row r="17" spans="1:5" ht="12.75">
      <c r="A17" s="348"/>
      <c r="B17" s="354"/>
      <c r="C17" s="348"/>
      <c r="D17" s="355"/>
      <c r="E17" s="354"/>
    </row>
    <row r="18" spans="1:5" ht="12.75">
      <c r="A18" s="348" t="s">
        <v>437</v>
      </c>
      <c r="B18" s="354">
        <f>+'1.1.sz.mell.'!E61</f>
        <v>334320</v>
      </c>
      <c r="C18" s="348" t="s">
        <v>443</v>
      </c>
      <c r="D18" s="355">
        <f>+'2.1.sz.mell  '!E18+'2.2.sz.mell  '!E17</f>
        <v>334320</v>
      </c>
      <c r="E18" s="354">
        <f>+B18-D18</f>
        <v>0</v>
      </c>
    </row>
    <row r="19" spans="1:5" ht="12.75">
      <c r="A19" s="348" t="s">
        <v>438</v>
      </c>
      <c r="B19" s="354">
        <f>+'1.1.sz.mell.'!E84</f>
        <v>2495</v>
      </c>
      <c r="C19" s="348" t="s">
        <v>444</v>
      </c>
      <c r="D19" s="355">
        <f>+'2.1.sz.mell  '!E27+'2.2.sz.mell  '!E30</f>
        <v>2495</v>
      </c>
      <c r="E19" s="354">
        <f>+B19-D19</f>
        <v>0</v>
      </c>
    </row>
    <row r="20" spans="1:5" ht="12.75">
      <c r="A20" s="348" t="s">
        <v>439</v>
      </c>
      <c r="B20" s="354">
        <f>+'1.1.sz.mell.'!E85</f>
        <v>336815</v>
      </c>
      <c r="C20" s="348" t="s">
        <v>445</v>
      </c>
      <c r="D20" s="355">
        <f>+'2.1.sz.mell  '!E28+'2.2.sz.mell  '!E31</f>
        <v>336815</v>
      </c>
      <c r="E20" s="354">
        <f>+B20-D20</f>
        <v>0</v>
      </c>
    </row>
    <row r="21" spans="1:5" ht="12.75">
      <c r="A21" s="348"/>
      <c r="B21" s="354"/>
      <c r="C21" s="348"/>
      <c r="D21" s="355"/>
      <c r="E21" s="354"/>
    </row>
    <row r="22" spans="1:5" ht="15.75">
      <c r="A22" s="322" t="str">
        <f>+ÖSSZEFÜGGÉSEK!A22</f>
        <v>2017. évi eredeti előirányzat KIADÁSOK</v>
      </c>
      <c r="B22" s="356"/>
      <c r="C22" s="349"/>
      <c r="D22" s="355"/>
      <c r="E22" s="354"/>
    </row>
    <row r="23" spans="1:5" ht="12.75">
      <c r="A23" s="348"/>
      <c r="B23" s="354"/>
      <c r="C23" s="348"/>
      <c r="D23" s="355"/>
      <c r="E23" s="354"/>
    </row>
    <row r="24" spans="1:5" ht="12.75">
      <c r="A24" s="348" t="s">
        <v>446</v>
      </c>
      <c r="B24" s="354">
        <f>+'1.1.sz.mell.'!C125</f>
        <v>332715</v>
      </c>
      <c r="C24" s="348" t="s">
        <v>452</v>
      </c>
      <c r="D24" s="355">
        <f>+'2.1.sz.mell  '!G18+'2.2.sz.mell  '!G17</f>
        <v>332715</v>
      </c>
      <c r="E24" s="354">
        <f>+B24-D24</f>
        <v>0</v>
      </c>
    </row>
    <row r="25" spans="1:5" ht="12.75">
      <c r="A25" s="348" t="s">
        <v>425</v>
      </c>
      <c r="B25" s="354">
        <f>+'1.1.sz.mell.'!C145</f>
        <v>0</v>
      </c>
      <c r="C25" s="348" t="s">
        <v>453</v>
      </c>
      <c r="D25" s="355">
        <f>+'2.1.sz.mell  '!G27+'2.2.sz.mell  '!G30</f>
        <v>0</v>
      </c>
      <c r="E25" s="354">
        <f>+B25-D25</f>
        <v>0</v>
      </c>
    </row>
    <row r="26" spans="1:5" ht="12.75">
      <c r="A26" s="348" t="s">
        <v>447</v>
      </c>
      <c r="B26" s="354">
        <f>+'1.1.sz.mell.'!C146</f>
        <v>332715</v>
      </c>
      <c r="C26" s="348" t="s">
        <v>454</v>
      </c>
      <c r="D26" s="355">
        <f>+'2.1.sz.mell  '!G28+'2.2.sz.mell  '!G31</f>
        <v>332715</v>
      </c>
      <c r="E26" s="354">
        <f>+B26-D26</f>
        <v>0</v>
      </c>
    </row>
    <row r="27" spans="1:5" ht="12.75">
      <c r="A27" s="348"/>
      <c r="B27" s="354"/>
      <c r="C27" s="348"/>
      <c r="D27" s="355"/>
      <c r="E27" s="354"/>
    </row>
    <row r="28" spans="1:5" ht="15.75">
      <c r="A28" s="322" t="str">
        <f>+ÖSSZEFÜGGÉSEK!A28</f>
        <v>2017. évi módosított előirányzat KIADÁSOK</v>
      </c>
      <c r="B28" s="356"/>
      <c r="C28" s="349"/>
      <c r="D28" s="355"/>
      <c r="E28" s="354"/>
    </row>
    <row r="29" spans="1:5" ht="12.75">
      <c r="A29" s="348"/>
      <c r="B29" s="354"/>
      <c r="C29" s="348"/>
      <c r="D29" s="355"/>
      <c r="E29" s="354"/>
    </row>
    <row r="30" spans="1:5" ht="12.75">
      <c r="A30" s="348" t="s">
        <v>448</v>
      </c>
      <c r="B30" s="354">
        <f>+'1.1.sz.mell.'!D125</f>
        <v>343879</v>
      </c>
      <c r="C30" s="348" t="s">
        <v>459</v>
      </c>
      <c r="D30" s="355">
        <f>+'2.1.sz.mell  '!H18+'2.2.sz.mell  '!H17</f>
        <v>343879</v>
      </c>
      <c r="E30" s="354">
        <f>+B30-D30</f>
        <v>0</v>
      </c>
    </row>
    <row r="31" spans="1:5" ht="12.75">
      <c r="A31" s="348" t="s">
        <v>426</v>
      </c>
      <c r="B31" s="354">
        <f>+'1.1.sz.mell.'!D145</f>
        <v>0</v>
      </c>
      <c r="C31" s="348" t="s">
        <v>456</v>
      </c>
      <c r="D31" s="355">
        <f>+'2.1.sz.mell  '!H27+'2.2.sz.mell  '!H30</f>
        <v>0</v>
      </c>
      <c r="E31" s="354">
        <f>+B31-D31</f>
        <v>0</v>
      </c>
    </row>
    <row r="32" spans="1:5" ht="12.75">
      <c r="A32" s="348" t="s">
        <v>449</v>
      </c>
      <c r="B32" s="354">
        <f>+'1.1.sz.mell.'!D146</f>
        <v>343879</v>
      </c>
      <c r="C32" s="348" t="s">
        <v>455</v>
      </c>
      <c r="D32" s="355">
        <f>+'2.1.sz.mell  '!H28+'2.2.sz.mell  '!H31</f>
        <v>343879</v>
      </c>
      <c r="E32" s="354">
        <f>+B32-D32</f>
        <v>0</v>
      </c>
    </row>
    <row r="33" spans="1:5" ht="12.75">
      <c r="A33" s="348"/>
      <c r="B33" s="354"/>
      <c r="C33" s="348"/>
      <c r="D33" s="355"/>
      <c r="E33" s="354"/>
    </row>
    <row r="34" spans="1:5" ht="15.75">
      <c r="A34" s="352" t="str">
        <f>+ÖSSZEFÜGGÉSEK!A34</f>
        <v>2017. évi teljesítés KIADÁSOK</v>
      </c>
      <c r="B34" s="356"/>
      <c r="C34" s="349"/>
      <c r="D34" s="355"/>
      <c r="E34" s="354"/>
    </row>
    <row r="35" spans="1:5" ht="12.75">
      <c r="A35" s="348"/>
      <c r="B35" s="354"/>
      <c r="C35" s="348"/>
      <c r="D35" s="355"/>
      <c r="E35" s="354"/>
    </row>
    <row r="36" spans="1:5" ht="12.75">
      <c r="A36" s="348" t="s">
        <v>450</v>
      </c>
      <c r="B36" s="354">
        <f>+'1.1.sz.mell.'!E125</f>
        <v>332936</v>
      </c>
      <c r="C36" s="348" t="s">
        <v>460</v>
      </c>
      <c r="D36" s="355">
        <f>+'2.1.sz.mell  '!I18+'2.2.sz.mell  '!I17</f>
        <v>332936</v>
      </c>
      <c r="E36" s="354">
        <f>+B36-D36</f>
        <v>0</v>
      </c>
    </row>
    <row r="37" spans="1:5" ht="12.75">
      <c r="A37" s="348" t="s">
        <v>427</v>
      </c>
      <c r="B37" s="354">
        <f>+'1.1.sz.mell.'!E145</f>
        <v>0</v>
      </c>
      <c r="C37" s="348" t="s">
        <v>458</v>
      </c>
      <c r="D37" s="355">
        <f>+'2.1.sz.mell  '!I27+'2.2.sz.mell  '!I30</f>
        <v>0</v>
      </c>
      <c r="E37" s="354">
        <f>+B37-D37</f>
        <v>0</v>
      </c>
    </row>
    <row r="38" spans="1:5" ht="12.75">
      <c r="A38" s="348" t="s">
        <v>451</v>
      </c>
      <c r="B38" s="354">
        <f>+'1.1.sz.mell.'!E146</f>
        <v>332936</v>
      </c>
      <c r="C38" s="348" t="s">
        <v>457</v>
      </c>
      <c r="D38" s="355">
        <f>+'2.1.sz.mell  '!I28+'2.2.sz.mell  '!I31</f>
        <v>332936</v>
      </c>
      <c r="E38" s="354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5"/>
  <sheetViews>
    <sheetView workbookViewId="0" topLeftCell="A7">
      <selection activeCell="W11" sqref="W11"/>
    </sheetView>
  </sheetViews>
  <sheetFormatPr defaultColWidth="9.00390625" defaultRowHeight="12.75"/>
  <cols>
    <col min="1" max="1" width="29.875" style="4" bestFit="1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565" t="s">
        <v>1</v>
      </c>
      <c r="B1" s="565"/>
      <c r="C1" s="565"/>
      <c r="D1" s="565"/>
      <c r="E1" s="565"/>
      <c r="F1" s="565"/>
      <c r="G1" s="565"/>
      <c r="H1" s="566" t="str">
        <f>+CONCATENATE("3. melléklet a ……/",LEFT(ÖSSZEFÜGGÉSEK!A4,4)+1,". (……) Társulási Tanács rendelethez")</f>
        <v>3. melléklet a ……/2018. (……) Társulási Tanács rendelethez</v>
      </c>
    </row>
    <row r="2" spans="1:8" ht="22.5" customHeight="1" thickBot="1">
      <c r="A2" s="19"/>
      <c r="B2" s="8"/>
      <c r="C2" s="8"/>
      <c r="D2" s="8"/>
      <c r="E2" s="8"/>
      <c r="F2" s="564" t="s">
        <v>51</v>
      </c>
      <c r="G2" s="564"/>
      <c r="H2" s="566"/>
    </row>
    <row r="3" spans="1:8" s="5" customFormat="1" ht="50.25" customHeight="1" thickBot="1">
      <c r="A3" s="20" t="s">
        <v>55</v>
      </c>
      <c r="B3" s="21" t="s">
        <v>56</v>
      </c>
      <c r="C3" s="21" t="s">
        <v>57</v>
      </c>
      <c r="D3" s="21" t="str">
        <f>+CONCATENATE("Felhasználás ",LEFT(ÖSSZEFÜGGÉSEK!A4,4)-1,". XII.31-ig")</f>
        <v>Felhasználás 2016. XII.31-ig</v>
      </c>
      <c r="E3" s="21" t="str">
        <f>+CONCATENATE(LEFT(ÖSSZEFÜGGÉSEK!A4,4),". évi módosított előirányzat")</f>
        <v>2017. évi módosított előirányzat</v>
      </c>
      <c r="F3" s="93" t="str">
        <f>+CONCATENATE(LEFT(ÖSSZEFÜGGÉSEK!A4,4),". évi teljesítés")</f>
        <v>2017. évi teljesítés</v>
      </c>
      <c r="G3" s="92" t="str">
        <f>+CONCATENATE("Összes teljesítés ",LEFT(ÖSSZEFÜGGÉSEK!A4,4),". dec. 31-ig")</f>
        <v>Összes teljesítés 2017. dec. 31-ig</v>
      </c>
      <c r="H3" s="566"/>
    </row>
    <row r="4" spans="1:8" s="8" customFormat="1" ht="12" customHeight="1" thickBot="1">
      <c r="A4" s="315" t="s">
        <v>337</v>
      </c>
      <c r="B4" s="316" t="s">
        <v>338</v>
      </c>
      <c r="C4" s="316" t="s">
        <v>339</v>
      </c>
      <c r="D4" s="316" t="s">
        <v>340</v>
      </c>
      <c r="E4" s="316" t="s">
        <v>341</v>
      </c>
      <c r="F4" s="39" t="s">
        <v>415</v>
      </c>
      <c r="G4" s="317" t="s">
        <v>461</v>
      </c>
      <c r="H4" s="566"/>
    </row>
    <row r="5" spans="1:8" ht="24.75" customHeight="1">
      <c r="A5" s="536" t="s">
        <v>741</v>
      </c>
      <c r="B5" s="445">
        <v>300</v>
      </c>
      <c r="C5" s="124">
        <v>2017</v>
      </c>
      <c r="D5" s="445"/>
      <c r="E5" s="445">
        <v>150</v>
      </c>
      <c r="F5" s="445">
        <v>150</v>
      </c>
      <c r="G5" s="445">
        <f>D5+F5</f>
        <v>150</v>
      </c>
      <c r="H5" s="566"/>
    </row>
    <row r="6" spans="1:8" ht="26.25" customHeight="1">
      <c r="A6" s="536" t="s">
        <v>742</v>
      </c>
      <c r="B6" s="445">
        <v>70</v>
      </c>
      <c r="C6" s="124">
        <v>2017</v>
      </c>
      <c r="D6" s="445"/>
      <c r="E6" s="445">
        <v>72</v>
      </c>
      <c r="F6" s="445">
        <v>72</v>
      </c>
      <c r="G6" s="445">
        <f aca="true" t="shared" si="0" ref="G6:G13">D6+F6</f>
        <v>72</v>
      </c>
      <c r="H6" s="566"/>
    </row>
    <row r="7" spans="1:8" ht="30.75" customHeight="1">
      <c r="A7" s="536" t="s">
        <v>743</v>
      </c>
      <c r="B7" s="445">
        <v>630</v>
      </c>
      <c r="C7" s="124">
        <v>2017</v>
      </c>
      <c r="D7" s="445"/>
      <c r="E7" s="445">
        <v>548</v>
      </c>
      <c r="F7" s="445">
        <v>532</v>
      </c>
      <c r="G7" s="445">
        <f t="shared" si="0"/>
        <v>532</v>
      </c>
      <c r="H7" s="566"/>
    </row>
    <row r="8" spans="1:8" ht="35.25" customHeight="1">
      <c r="A8" s="536" t="s">
        <v>749</v>
      </c>
      <c r="B8" s="445">
        <v>318</v>
      </c>
      <c r="C8" s="124">
        <v>2017</v>
      </c>
      <c r="D8" s="445"/>
      <c r="E8" s="445">
        <v>122</v>
      </c>
      <c r="F8" s="445">
        <v>122</v>
      </c>
      <c r="G8" s="445">
        <f t="shared" si="0"/>
        <v>122</v>
      </c>
      <c r="H8" s="566"/>
    </row>
    <row r="9" spans="1:8" ht="15.75" customHeight="1">
      <c r="A9" s="537" t="s">
        <v>744</v>
      </c>
      <c r="B9" s="446">
        <v>89</v>
      </c>
      <c r="C9" s="124">
        <v>2017</v>
      </c>
      <c r="D9" s="445"/>
      <c r="E9" s="446">
        <v>24</v>
      </c>
      <c r="F9" s="446">
        <v>24</v>
      </c>
      <c r="G9" s="445">
        <f t="shared" si="0"/>
        <v>24</v>
      </c>
      <c r="H9" s="566"/>
    </row>
    <row r="10" spans="1:8" ht="27.75" customHeight="1">
      <c r="A10" s="535" t="s">
        <v>745</v>
      </c>
      <c r="B10" s="445"/>
      <c r="C10" s="124">
        <v>2017</v>
      </c>
      <c r="D10" s="445"/>
      <c r="E10" s="445">
        <v>388</v>
      </c>
      <c r="F10" s="445">
        <v>388</v>
      </c>
      <c r="G10" s="445">
        <f t="shared" si="0"/>
        <v>388</v>
      </c>
      <c r="H10" s="566"/>
    </row>
    <row r="11" spans="1:8" ht="52.5" customHeight="1">
      <c r="A11" s="538" t="s">
        <v>746</v>
      </c>
      <c r="B11" s="446"/>
      <c r="C11" s="124">
        <v>2017</v>
      </c>
      <c r="D11" s="446"/>
      <c r="E11" s="446">
        <v>170</v>
      </c>
      <c r="F11" s="446">
        <v>161</v>
      </c>
      <c r="G11" s="445">
        <f t="shared" si="0"/>
        <v>161</v>
      </c>
      <c r="H11" s="566"/>
    </row>
    <row r="12" spans="1:8" ht="27" customHeight="1">
      <c r="A12" s="538" t="s">
        <v>747</v>
      </c>
      <c r="B12" s="446"/>
      <c r="C12" s="124">
        <v>2017</v>
      </c>
      <c r="D12" s="446"/>
      <c r="E12" s="446">
        <v>25</v>
      </c>
      <c r="F12" s="447">
        <v>15</v>
      </c>
      <c r="G12" s="445">
        <f t="shared" si="0"/>
        <v>15</v>
      </c>
      <c r="H12" s="566"/>
    </row>
    <row r="13" spans="1:8" ht="27" customHeight="1">
      <c r="A13" s="538"/>
      <c r="B13" s="446"/>
      <c r="C13" s="124"/>
      <c r="D13" s="446"/>
      <c r="E13" s="446"/>
      <c r="F13" s="447"/>
      <c r="G13" s="445">
        <f t="shared" si="0"/>
        <v>0</v>
      </c>
      <c r="H13" s="566"/>
    </row>
    <row r="14" spans="1:8" ht="48" customHeight="1">
      <c r="A14" s="547"/>
      <c r="B14" s="445"/>
      <c r="C14" s="124"/>
      <c r="D14" s="445"/>
      <c r="E14" s="445"/>
      <c r="F14" s="445"/>
      <c r="G14" s="545"/>
      <c r="H14" s="566"/>
    </row>
    <row r="15" spans="1:8" ht="48" customHeight="1" thickBot="1">
      <c r="A15" s="548"/>
      <c r="B15" s="446"/>
      <c r="C15" s="546"/>
      <c r="D15" s="446"/>
      <c r="E15" s="446"/>
      <c r="F15" s="446"/>
      <c r="G15" s="549"/>
      <c r="H15" s="566"/>
    </row>
    <row r="16" spans="1:8" s="12" customFormat="1" ht="18" customHeight="1" thickBot="1">
      <c r="A16" s="22" t="s">
        <v>54</v>
      </c>
      <c r="B16" s="449">
        <f>SUM(B5:B15)</f>
        <v>1407</v>
      </c>
      <c r="C16" s="450"/>
      <c r="D16" s="449">
        <f>SUM(D5:D13)</f>
        <v>0</v>
      </c>
      <c r="E16" s="449">
        <f>SUM(E5:E15)</f>
        <v>1499</v>
      </c>
      <c r="F16" s="449">
        <f>SUM(F5:F15)</f>
        <v>1464</v>
      </c>
      <c r="G16" s="451">
        <f>SUM(G5:G15)</f>
        <v>1464</v>
      </c>
      <c r="H16" s="566"/>
    </row>
    <row r="17" spans="6:8" ht="12.75">
      <c r="F17" s="12"/>
      <c r="G17" s="12"/>
      <c r="H17" s="441"/>
    </row>
    <row r="18" ht="12.75">
      <c r="H18" s="441"/>
    </row>
    <row r="19" ht="12.75">
      <c r="H19" s="441"/>
    </row>
    <row r="20" ht="12.75">
      <c r="H20" s="441"/>
    </row>
    <row r="21" ht="12.75">
      <c r="H21" s="441"/>
    </row>
    <row r="22" ht="12.75">
      <c r="H22" s="441"/>
    </row>
    <row r="23" ht="12.75">
      <c r="H23" s="441"/>
    </row>
    <row r="24" ht="12.75">
      <c r="H24" s="441"/>
    </row>
    <row r="25" ht="12.75">
      <c r="H25" s="441"/>
    </row>
  </sheetData>
  <sheetProtection/>
  <mergeCells count="3">
    <mergeCell ref="F2:G2"/>
    <mergeCell ref="A1:G1"/>
    <mergeCell ref="H1:H1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SheetLayoutView="130" workbookViewId="0" topLeftCell="A1">
      <selection activeCell="A8" sqref="A8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565" t="s">
        <v>2</v>
      </c>
      <c r="B1" s="565"/>
      <c r="C1" s="565"/>
      <c r="D1" s="565"/>
      <c r="E1" s="565"/>
      <c r="F1" s="565"/>
      <c r="G1" s="565"/>
      <c r="H1" s="567" t="str">
        <f>+CONCATENATE("4. melléklet a ……/",LEFT(ÖSSZEFÜGGÉSEK!A4,4)+1,". (……) Társulási Tanács rendelethez")</f>
        <v>4. melléklet a ……/2018. (……) Társulási Tanács rendelethez</v>
      </c>
    </row>
    <row r="2" spans="1:8" ht="23.25" customHeight="1" thickBot="1">
      <c r="A2" s="19"/>
      <c r="B2" s="8"/>
      <c r="C2" s="8"/>
      <c r="D2" s="8"/>
      <c r="E2" s="8"/>
      <c r="F2" s="564" t="s">
        <v>51</v>
      </c>
      <c r="G2" s="564"/>
      <c r="H2" s="567"/>
    </row>
    <row r="3" spans="1:8" s="5" customFormat="1" ht="48.75" customHeight="1" thickBot="1">
      <c r="A3" s="20" t="s">
        <v>58</v>
      </c>
      <c r="B3" s="21" t="s">
        <v>56</v>
      </c>
      <c r="C3" s="21" t="s">
        <v>57</v>
      </c>
      <c r="D3" s="21" t="str">
        <f>+'3.sz.mell.'!D3</f>
        <v>Felhasználás 2016. XII.31-ig</v>
      </c>
      <c r="E3" s="21" t="str">
        <f>+'3.sz.mell.'!E3</f>
        <v>2017. évi módosított előirányzat</v>
      </c>
      <c r="F3" s="93" t="str">
        <f>+'3.sz.mell.'!F3</f>
        <v>2017. évi teljesítés</v>
      </c>
      <c r="G3" s="92" t="str">
        <f>+'3.sz.mell.'!G3</f>
        <v>Összes teljesítés 2017. dec. 31-ig</v>
      </c>
      <c r="H3" s="567"/>
    </row>
    <row r="4" spans="1:8" s="8" customFormat="1" ht="15" customHeight="1" thickBot="1">
      <c r="A4" s="315" t="s">
        <v>337</v>
      </c>
      <c r="B4" s="316" t="s">
        <v>338</v>
      </c>
      <c r="C4" s="316" t="s">
        <v>339</v>
      </c>
      <c r="D4" s="316" t="s">
        <v>340</v>
      </c>
      <c r="E4" s="316" t="s">
        <v>341</v>
      </c>
      <c r="F4" s="39" t="s">
        <v>415</v>
      </c>
      <c r="G4" s="317" t="s">
        <v>461</v>
      </c>
      <c r="H4" s="567"/>
    </row>
    <row r="5" spans="1:8" ht="28.5" customHeight="1">
      <c r="A5" s="521"/>
      <c r="B5" s="522"/>
      <c r="C5" s="523"/>
      <c r="D5" s="1"/>
      <c r="E5" s="1"/>
      <c r="F5" s="508"/>
      <c r="G5" s="509">
        <f>F5</f>
        <v>0</v>
      </c>
      <c r="H5" s="567"/>
    </row>
    <row r="6" spans="1:8" ht="29.25" customHeight="1">
      <c r="A6" s="535"/>
      <c r="B6" s="506"/>
      <c r="C6" s="507"/>
      <c r="D6" s="506"/>
      <c r="E6" s="506"/>
      <c r="F6" s="508"/>
      <c r="G6" s="509">
        <f>F6</f>
        <v>0</v>
      </c>
      <c r="H6" s="567"/>
    </row>
    <row r="7" spans="1:8" ht="15.75" customHeight="1">
      <c r="A7" s="448"/>
      <c r="B7" s="506"/>
      <c r="C7" s="507"/>
      <c r="D7" s="506"/>
      <c r="E7" s="506"/>
      <c r="F7" s="508"/>
      <c r="G7" s="509">
        <f aca="true" t="shared" si="0" ref="G7:G14">+D7+F7</f>
        <v>0</v>
      </c>
      <c r="H7" s="567"/>
    </row>
    <row r="8" spans="1:8" ht="15.75" customHeight="1">
      <c r="A8" s="448"/>
      <c r="B8" s="506"/>
      <c r="C8" s="507"/>
      <c r="D8" s="506"/>
      <c r="E8" s="506"/>
      <c r="F8" s="508"/>
      <c r="G8" s="509">
        <f t="shared" si="0"/>
        <v>0</v>
      </c>
      <c r="H8" s="567"/>
    </row>
    <row r="9" spans="1:8" ht="15.75" customHeight="1">
      <c r="A9" s="520"/>
      <c r="B9" s="506"/>
      <c r="C9" s="507"/>
      <c r="D9" s="506"/>
      <c r="E9" s="506"/>
      <c r="F9" s="508"/>
      <c r="G9" s="510">
        <f t="shared" si="0"/>
        <v>0</v>
      </c>
      <c r="H9" s="567"/>
    </row>
    <row r="10" spans="1:8" ht="15.75" customHeight="1">
      <c r="A10" s="448"/>
      <c r="B10" s="506"/>
      <c r="C10" s="511"/>
      <c r="D10" s="506"/>
      <c r="E10" s="506"/>
      <c r="F10" s="508"/>
      <c r="G10" s="509">
        <f t="shared" si="0"/>
        <v>0</v>
      </c>
      <c r="H10" s="567"/>
    </row>
    <row r="11" spans="1:8" ht="15.75" customHeight="1">
      <c r="A11" s="448"/>
      <c r="B11" s="506"/>
      <c r="C11" s="511"/>
      <c r="D11" s="506"/>
      <c r="E11" s="506"/>
      <c r="F11" s="508"/>
      <c r="G11" s="509">
        <f t="shared" si="0"/>
        <v>0</v>
      </c>
      <c r="H11" s="567"/>
    </row>
    <row r="12" spans="1:8" ht="15.75" customHeight="1">
      <c r="A12" s="444"/>
      <c r="B12" s="506"/>
      <c r="C12" s="511"/>
      <c r="D12" s="506"/>
      <c r="E12" s="506"/>
      <c r="F12" s="508"/>
      <c r="G12" s="509">
        <f t="shared" si="0"/>
        <v>0</v>
      </c>
      <c r="H12" s="567"/>
    </row>
    <row r="13" spans="1:8" ht="15.75" customHeight="1">
      <c r="A13" s="444"/>
      <c r="B13" s="506"/>
      <c r="C13" s="511"/>
      <c r="D13" s="506"/>
      <c r="E13" s="506"/>
      <c r="F13" s="508"/>
      <c r="G13" s="509">
        <f t="shared" si="0"/>
        <v>0</v>
      </c>
      <c r="H13" s="567"/>
    </row>
    <row r="14" spans="1:8" ht="15.75" customHeight="1" thickBot="1">
      <c r="A14" s="512"/>
      <c r="B14" s="513"/>
      <c r="C14" s="514"/>
      <c r="D14" s="513"/>
      <c r="E14" s="513"/>
      <c r="F14" s="515"/>
      <c r="G14" s="509">
        <f t="shared" si="0"/>
        <v>0</v>
      </c>
      <c r="H14" s="567"/>
    </row>
    <row r="15" spans="1:8" s="12" customFormat="1" ht="18" customHeight="1" thickBot="1">
      <c r="A15" s="516" t="s">
        <v>54</v>
      </c>
      <c r="B15" s="517">
        <f>SUM(B5:B14)</f>
        <v>0</v>
      </c>
      <c r="C15" s="518"/>
      <c r="D15" s="517">
        <f>SUM(D5:D14)</f>
        <v>0</v>
      </c>
      <c r="E15" s="517">
        <f>SUM(E5:E14)</f>
        <v>0</v>
      </c>
      <c r="F15" s="517">
        <f>SUM(F5:F14)</f>
        <v>0</v>
      </c>
      <c r="G15" s="519">
        <f>SUM(G5:G14)</f>
        <v>0</v>
      </c>
      <c r="H15" s="567"/>
    </row>
  </sheetData>
  <sheetProtection/>
  <mergeCells count="3">
    <mergeCell ref="F2:G2"/>
    <mergeCell ref="A1:G1"/>
    <mergeCell ref="H1:H1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SheetLayoutView="100" workbookViewId="0" topLeftCell="A1">
      <selection activeCell="L16" sqref="L16"/>
    </sheetView>
  </sheetViews>
  <sheetFormatPr defaultColWidth="9.0039062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586" t="s">
        <v>0</v>
      </c>
      <c r="B1" s="586"/>
      <c r="C1" s="586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71" t="str">
        <f>+CONCATENATE("5. melléklet a ……/",LEFT(ÖSSZEFÜGGÉSEK!A4,4)+1,". (……) Társulási Tanács rendelethez    ")</f>
        <v>5. melléklet a ……/2018. (……) Társulási Tanács rendelethez    </v>
      </c>
    </row>
    <row r="2" spans="1:14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568" t="s">
        <v>51</v>
      </c>
      <c r="M2" s="568"/>
      <c r="N2" s="571"/>
    </row>
    <row r="3" spans="1:14" ht="13.5" thickBot="1">
      <c r="A3" s="580" t="s">
        <v>91</v>
      </c>
      <c r="B3" s="590" t="s">
        <v>179</v>
      </c>
      <c r="C3" s="590"/>
      <c r="D3" s="590"/>
      <c r="E3" s="590"/>
      <c r="F3" s="590"/>
      <c r="G3" s="590"/>
      <c r="H3" s="590"/>
      <c r="I3" s="590"/>
      <c r="J3" s="576" t="s">
        <v>181</v>
      </c>
      <c r="K3" s="576"/>
      <c r="L3" s="576"/>
      <c r="M3" s="576"/>
      <c r="N3" s="571"/>
    </row>
    <row r="4" spans="1:14" ht="15" customHeight="1" thickBot="1">
      <c r="A4" s="581"/>
      <c r="B4" s="569" t="s">
        <v>182</v>
      </c>
      <c r="C4" s="570" t="s">
        <v>183</v>
      </c>
      <c r="D4" s="587" t="s">
        <v>177</v>
      </c>
      <c r="E4" s="587"/>
      <c r="F4" s="587"/>
      <c r="G4" s="587"/>
      <c r="H4" s="587"/>
      <c r="I4" s="587"/>
      <c r="J4" s="577"/>
      <c r="K4" s="577"/>
      <c r="L4" s="577"/>
      <c r="M4" s="577"/>
      <c r="N4" s="571"/>
    </row>
    <row r="5" spans="1:14" ht="21.75" thickBot="1">
      <c r="A5" s="581"/>
      <c r="B5" s="569"/>
      <c r="C5" s="570"/>
      <c r="D5" s="42" t="s">
        <v>182</v>
      </c>
      <c r="E5" s="42" t="s">
        <v>183</v>
      </c>
      <c r="F5" s="42" t="s">
        <v>182</v>
      </c>
      <c r="G5" s="42" t="s">
        <v>183</v>
      </c>
      <c r="H5" s="42" t="s">
        <v>182</v>
      </c>
      <c r="I5" s="42" t="s">
        <v>183</v>
      </c>
      <c r="J5" s="577"/>
      <c r="K5" s="577"/>
      <c r="L5" s="577"/>
      <c r="M5" s="577"/>
      <c r="N5" s="571"/>
    </row>
    <row r="6" spans="1:14" ht="32.25" thickBot="1">
      <c r="A6" s="582"/>
      <c r="B6" s="570" t="s">
        <v>178</v>
      </c>
      <c r="C6" s="570"/>
      <c r="D6" s="570" t="str">
        <f>+CONCATENATE(LEFT(ÖSSZEFÜGGÉSEK!A4,4),". előtt")</f>
        <v>2017. előtt</v>
      </c>
      <c r="E6" s="570"/>
      <c r="F6" s="570" t="str">
        <f>+CONCATENATE(LEFT(ÖSSZEFÜGGÉSEK!A4,4),". évi")</f>
        <v>2017. évi</v>
      </c>
      <c r="G6" s="570"/>
      <c r="H6" s="569" t="str">
        <f>+CONCATENATE(LEFT(ÖSSZEFÜGGÉSEK!A4,4),". után")</f>
        <v>2017. után</v>
      </c>
      <c r="I6" s="569"/>
      <c r="J6" s="41" t="str">
        <f>+D6</f>
        <v>2017. előtt</v>
      </c>
      <c r="K6" s="42" t="str">
        <f>+F6</f>
        <v>2017. évi</v>
      </c>
      <c r="L6" s="41" t="s">
        <v>38</v>
      </c>
      <c r="M6" s="42" t="str">
        <f>+CONCATENATE("Teljesítés %-a ",LEFT(ÖSSZEFÜGGÉSEK!A4,4),". XII. 31-ig")</f>
        <v>Teljesítés %-a 2017. XII. 31-ig</v>
      </c>
      <c r="N6" s="571"/>
    </row>
    <row r="7" spans="1:14" ht="13.5" thickBot="1">
      <c r="A7" s="43" t="s">
        <v>337</v>
      </c>
      <c r="B7" s="41" t="s">
        <v>338</v>
      </c>
      <c r="C7" s="41" t="s">
        <v>339</v>
      </c>
      <c r="D7" s="44" t="s">
        <v>340</v>
      </c>
      <c r="E7" s="42" t="s">
        <v>341</v>
      </c>
      <c r="F7" s="42" t="s">
        <v>415</v>
      </c>
      <c r="G7" s="42" t="s">
        <v>416</v>
      </c>
      <c r="H7" s="41" t="s">
        <v>417</v>
      </c>
      <c r="I7" s="44" t="s">
        <v>418</v>
      </c>
      <c r="J7" s="44" t="s">
        <v>462</v>
      </c>
      <c r="K7" s="44" t="s">
        <v>463</v>
      </c>
      <c r="L7" s="44" t="s">
        <v>464</v>
      </c>
      <c r="M7" s="45" t="s">
        <v>465</v>
      </c>
      <c r="N7" s="571"/>
    </row>
    <row r="8" spans="1:14" ht="12.75">
      <c r="A8" s="46" t="s">
        <v>92</v>
      </c>
      <c r="B8" s="47"/>
      <c r="C8" s="67"/>
      <c r="D8" s="67"/>
      <c r="E8" s="78"/>
      <c r="F8" s="67"/>
      <c r="G8" s="67"/>
      <c r="H8" s="67"/>
      <c r="I8" s="67"/>
      <c r="J8" s="67"/>
      <c r="K8" s="67"/>
      <c r="L8" s="48">
        <f aca="true" t="shared" si="0" ref="L8:L14">+J8+K8</f>
        <v>0</v>
      </c>
      <c r="M8" s="82">
        <f>IF((C8&lt;&gt;0),ROUND((L8/C8)*100,1),"")</f>
      </c>
      <c r="N8" s="571"/>
    </row>
    <row r="9" spans="1:14" ht="12.75">
      <c r="A9" s="49" t="s">
        <v>104</v>
      </c>
      <c r="B9" s="50"/>
      <c r="C9" s="54"/>
      <c r="D9" s="51"/>
      <c r="E9" s="51"/>
      <c r="F9" s="51"/>
      <c r="G9" s="51"/>
      <c r="H9" s="51"/>
      <c r="I9" s="51"/>
      <c r="J9" s="51"/>
      <c r="K9" s="51"/>
      <c r="L9" s="52">
        <f t="shared" si="0"/>
        <v>0</v>
      </c>
      <c r="M9" s="83"/>
      <c r="N9" s="571"/>
    </row>
    <row r="10" spans="1:14" ht="12.75">
      <c r="A10" s="53" t="s">
        <v>93</v>
      </c>
      <c r="C10" s="70"/>
      <c r="D10" s="70"/>
      <c r="E10" s="70"/>
      <c r="F10" s="70"/>
      <c r="G10" s="70"/>
      <c r="H10" s="70"/>
      <c r="I10" s="70"/>
      <c r="J10" s="70"/>
      <c r="K10" s="70"/>
      <c r="L10" s="52">
        <f t="shared" si="0"/>
        <v>0</v>
      </c>
      <c r="M10" s="83">
        <f aca="true" t="shared" si="1" ref="M10:M15">IF((C10&lt;&gt;0),ROUND((L10/C10)*100,1),"")</f>
      </c>
      <c r="N10" s="571"/>
    </row>
    <row r="11" spans="1:14" ht="12.75">
      <c r="A11" s="53" t="s">
        <v>105</v>
      </c>
      <c r="B11" s="54"/>
      <c r="C11" s="70"/>
      <c r="D11" s="70"/>
      <c r="E11" s="70"/>
      <c r="F11" s="70"/>
      <c r="G11" s="70"/>
      <c r="H11" s="70"/>
      <c r="I11" s="70"/>
      <c r="J11" s="70"/>
      <c r="K11" s="70"/>
      <c r="L11" s="52">
        <f t="shared" si="0"/>
        <v>0</v>
      </c>
      <c r="M11" s="83">
        <f t="shared" si="1"/>
      </c>
      <c r="N11" s="571"/>
    </row>
    <row r="12" spans="1:14" ht="12.75">
      <c r="A12" s="53" t="s">
        <v>94</v>
      </c>
      <c r="B12" s="54"/>
      <c r="C12" s="70"/>
      <c r="D12" s="70"/>
      <c r="E12" s="70"/>
      <c r="F12" s="70"/>
      <c r="G12" s="70"/>
      <c r="H12" s="70"/>
      <c r="I12" s="70"/>
      <c r="J12" s="70"/>
      <c r="K12" s="70"/>
      <c r="L12" s="52">
        <f t="shared" si="0"/>
        <v>0</v>
      </c>
      <c r="M12" s="83">
        <f t="shared" si="1"/>
      </c>
      <c r="N12" s="571"/>
    </row>
    <row r="13" spans="1:14" ht="12.75">
      <c r="A13" s="53" t="s">
        <v>95</v>
      </c>
      <c r="B13" s="54"/>
      <c r="C13" s="70"/>
      <c r="D13" s="70"/>
      <c r="E13" s="70"/>
      <c r="F13" s="70"/>
      <c r="G13" s="70"/>
      <c r="H13" s="70"/>
      <c r="I13" s="70"/>
      <c r="J13" s="70"/>
      <c r="K13" s="70"/>
      <c r="L13" s="52">
        <f t="shared" si="0"/>
        <v>0</v>
      </c>
      <c r="M13" s="83">
        <f t="shared" si="1"/>
      </c>
      <c r="N13" s="571"/>
    </row>
    <row r="14" spans="1:14" ht="15" customHeight="1" thickBot="1">
      <c r="A14" s="55"/>
      <c r="B14" s="56"/>
      <c r="C14" s="74"/>
      <c r="D14" s="74"/>
      <c r="E14" s="74"/>
      <c r="F14" s="74"/>
      <c r="G14" s="74"/>
      <c r="H14" s="74"/>
      <c r="I14" s="74"/>
      <c r="J14" s="74"/>
      <c r="K14" s="74"/>
      <c r="L14" s="52">
        <f t="shared" si="0"/>
        <v>0</v>
      </c>
      <c r="M14" s="84">
        <f t="shared" si="1"/>
      </c>
      <c r="N14" s="571"/>
    </row>
    <row r="15" spans="1:14" ht="13.5" thickBot="1">
      <c r="A15" s="57" t="s">
        <v>97</v>
      </c>
      <c r="B15" s="58">
        <f>B8+SUM(B10:B14)</f>
        <v>0</v>
      </c>
      <c r="C15" s="58">
        <f aca="true" t="shared" si="2" ref="C15:L15">C8+SUM(C10:C14)</f>
        <v>0</v>
      </c>
      <c r="D15" s="58">
        <f t="shared" si="2"/>
        <v>0</v>
      </c>
      <c r="E15" s="58">
        <f t="shared" si="2"/>
        <v>0</v>
      </c>
      <c r="F15" s="58">
        <f t="shared" si="2"/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58">
        <f t="shared" si="2"/>
        <v>0</v>
      </c>
      <c r="M15" s="59">
        <f t="shared" si="1"/>
      </c>
      <c r="N15" s="571"/>
    </row>
    <row r="16" spans="1:14" ht="12.75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571"/>
    </row>
    <row r="17" spans="1:14" ht="13.5" thickBot="1">
      <c r="A17" s="63" t="s">
        <v>96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71"/>
    </row>
    <row r="18" spans="1:14" ht="12.75">
      <c r="A18" s="66" t="s">
        <v>100</v>
      </c>
      <c r="B18" s="47"/>
      <c r="C18" s="67"/>
      <c r="D18" s="67"/>
      <c r="E18" s="78"/>
      <c r="F18" s="67"/>
      <c r="G18" s="67"/>
      <c r="H18" s="67"/>
      <c r="I18" s="67"/>
      <c r="J18" s="67"/>
      <c r="K18" s="67"/>
      <c r="L18" s="68">
        <f aca="true" t="shared" si="3" ref="L18:L23">+J18+K18</f>
        <v>0</v>
      </c>
      <c r="M18" s="82">
        <f aca="true" t="shared" si="4" ref="M18:M24">IF((C18&lt;&gt;0),ROUND((L18/C18)*100,1),"")</f>
      </c>
      <c r="N18" s="571"/>
    </row>
    <row r="19" spans="1:14" ht="12.75">
      <c r="A19" s="69" t="s">
        <v>101</v>
      </c>
      <c r="B19" s="50"/>
      <c r="C19" s="70"/>
      <c r="D19" s="70"/>
      <c r="E19" s="70"/>
      <c r="F19" s="70"/>
      <c r="G19" s="70"/>
      <c r="H19" s="70"/>
      <c r="I19" s="70"/>
      <c r="J19" s="70"/>
      <c r="K19" s="70"/>
      <c r="L19" s="71">
        <f t="shared" si="3"/>
        <v>0</v>
      </c>
      <c r="M19" s="83">
        <f t="shared" si="4"/>
      </c>
      <c r="N19" s="571"/>
    </row>
    <row r="20" spans="1:14" ht="12.75">
      <c r="A20" s="69" t="s">
        <v>102</v>
      </c>
      <c r="B20" s="54"/>
      <c r="C20" s="70"/>
      <c r="D20" s="70"/>
      <c r="E20" s="70"/>
      <c r="F20" s="70"/>
      <c r="G20" s="70"/>
      <c r="H20" s="70"/>
      <c r="I20" s="70"/>
      <c r="J20" s="70"/>
      <c r="K20" s="70"/>
      <c r="L20" s="71">
        <f t="shared" si="3"/>
        <v>0</v>
      </c>
      <c r="M20" s="83">
        <f t="shared" si="4"/>
      </c>
      <c r="N20" s="571"/>
    </row>
    <row r="21" spans="1:14" ht="12.75">
      <c r="A21" s="69" t="s">
        <v>103</v>
      </c>
      <c r="B21" s="54"/>
      <c r="C21" s="70"/>
      <c r="D21" s="70"/>
      <c r="E21" s="70"/>
      <c r="F21" s="70"/>
      <c r="G21" s="70"/>
      <c r="H21" s="70"/>
      <c r="I21" s="70"/>
      <c r="J21" s="70"/>
      <c r="K21" s="70"/>
      <c r="L21" s="71">
        <f t="shared" si="3"/>
        <v>0</v>
      </c>
      <c r="M21" s="83">
        <f t="shared" si="4"/>
      </c>
      <c r="N21" s="571"/>
    </row>
    <row r="22" spans="1:14" ht="12.75">
      <c r="A22" s="72"/>
      <c r="B22" s="54"/>
      <c r="C22" s="70"/>
      <c r="D22" s="70"/>
      <c r="E22" s="70"/>
      <c r="F22" s="70"/>
      <c r="G22" s="70"/>
      <c r="H22" s="70"/>
      <c r="I22" s="70"/>
      <c r="J22" s="70"/>
      <c r="K22" s="70"/>
      <c r="L22" s="71">
        <f t="shared" si="3"/>
        <v>0</v>
      </c>
      <c r="M22" s="83">
        <f t="shared" si="4"/>
      </c>
      <c r="N22" s="571"/>
    </row>
    <row r="23" spans="1:14" ht="13.5" thickBot="1">
      <c r="A23" s="73"/>
      <c r="B23" s="56"/>
      <c r="C23" s="74"/>
      <c r="D23" s="74"/>
      <c r="E23" s="74"/>
      <c r="F23" s="74"/>
      <c r="G23" s="74"/>
      <c r="H23" s="74"/>
      <c r="I23" s="74"/>
      <c r="J23" s="74"/>
      <c r="K23" s="74"/>
      <c r="L23" s="71">
        <f t="shared" si="3"/>
        <v>0</v>
      </c>
      <c r="M23" s="84">
        <f t="shared" si="4"/>
      </c>
      <c r="N23" s="571"/>
    </row>
    <row r="24" spans="1:14" ht="13.5" thickBot="1">
      <c r="A24" s="75" t="s">
        <v>82</v>
      </c>
      <c r="B24" s="58">
        <f aca="true" t="shared" si="5" ref="B24:L24">SUM(B18:B23)</f>
        <v>0</v>
      </c>
      <c r="C24" s="58">
        <f t="shared" si="5"/>
        <v>0</v>
      </c>
      <c r="D24" s="58">
        <f t="shared" si="5"/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0</v>
      </c>
      <c r="M24" s="59">
        <f t="shared" si="4"/>
      </c>
      <c r="N24" s="571"/>
    </row>
    <row r="25" spans="1:14" ht="12.75">
      <c r="A25" s="589" t="s">
        <v>176</v>
      </c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M25" s="589"/>
      <c r="N25" s="571"/>
    </row>
    <row r="26" spans="1:14" ht="5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571"/>
    </row>
    <row r="27" spans="1:14" ht="15.75">
      <c r="A27" s="585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71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68" t="s">
        <v>51</v>
      </c>
      <c r="M28" s="568"/>
      <c r="N28" s="571"/>
    </row>
    <row r="29" spans="1:14" ht="21.75" thickBot="1">
      <c r="A29" s="578" t="s">
        <v>98</v>
      </c>
      <c r="B29" s="579"/>
      <c r="C29" s="579"/>
      <c r="D29" s="579"/>
      <c r="E29" s="579"/>
      <c r="F29" s="579"/>
      <c r="G29" s="579"/>
      <c r="H29" s="579"/>
      <c r="I29" s="579"/>
      <c r="J29" s="579"/>
      <c r="K29" s="77" t="s">
        <v>505</v>
      </c>
      <c r="L29" s="77" t="s">
        <v>504</v>
      </c>
      <c r="M29" s="77" t="s">
        <v>181</v>
      </c>
      <c r="N29" s="571"/>
    </row>
    <row r="30" spans="1:14" ht="12.75">
      <c r="A30" s="572"/>
      <c r="B30" s="573"/>
      <c r="C30" s="573"/>
      <c r="D30" s="573"/>
      <c r="E30" s="573"/>
      <c r="F30" s="573"/>
      <c r="G30" s="573"/>
      <c r="H30" s="573"/>
      <c r="I30" s="573"/>
      <c r="J30" s="573"/>
      <c r="K30" s="78"/>
      <c r="L30" s="79"/>
      <c r="M30" s="79"/>
      <c r="N30" s="571"/>
    </row>
    <row r="31" spans="1:14" ht="13.5" thickBot="1">
      <c r="A31" s="574"/>
      <c r="B31" s="575"/>
      <c r="C31" s="575"/>
      <c r="D31" s="575"/>
      <c r="E31" s="575"/>
      <c r="F31" s="575"/>
      <c r="G31" s="575"/>
      <c r="H31" s="575"/>
      <c r="I31" s="575"/>
      <c r="J31" s="575"/>
      <c r="K31" s="80"/>
      <c r="L31" s="74"/>
      <c r="M31" s="74"/>
      <c r="N31" s="571"/>
    </row>
    <row r="32" spans="1:14" ht="13.5" thickBot="1">
      <c r="A32" s="583" t="s">
        <v>39</v>
      </c>
      <c r="B32" s="584"/>
      <c r="C32" s="584"/>
      <c r="D32" s="584"/>
      <c r="E32" s="584"/>
      <c r="F32" s="584"/>
      <c r="G32" s="584"/>
      <c r="H32" s="584"/>
      <c r="I32" s="584"/>
      <c r="J32" s="584"/>
      <c r="K32" s="81">
        <f>SUM(K30:K31)</f>
        <v>0</v>
      </c>
      <c r="L32" s="81">
        <f>SUM(L30:L31)</f>
        <v>0</v>
      </c>
      <c r="M32" s="81">
        <f>SUM(M30:M31)</f>
        <v>0</v>
      </c>
      <c r="N32" s="571"/>
    </row>
    <row r="33" ht="12.75">
      <c r="N33" s="571"/>
    </row>
  </sheetData>
  <sheetProtection/>
  <mergeCells count="21">
    <mergeCell ref="F6:G6"/>
    <mergeCell ref="A32:J32"/>
    <mergeCell ref="H6:I6"/>
    <mergeCell ref="A27:M27"/>
    <mergeCell ref="A1:C1"/>
    <mergeCell ref="D4:I4"/>
    <mergeCell ref="D1:M1"/>
    <mergeCell ref="A25:M25"/>
    <mergeCell ref="B6:C6"/>
    <mergeCell ref="B3:I3"/>
    <mergeCell ref="L2:M2"/>
    <mergeCell ref="L28:M28"/>
    <mergeCell ref="B4:B5"/>
    <mergeCell ref="C4:C5"/>
    <mergeCell ref="N1:N33"/>
    <mergeCell ref="A30:J30"/>
    <mergeCell ref="A31:J31"/>
    <mergeCell ref="J3:M5"/>
    <mergeCell ref="A29:J29"/>
    <mergeCell ref="D6:E6"/>
    <mergeCell ref="A3:A6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hozzájárulások&amp;R5. sz. melléklet</oddHead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0"/>
  <sheetViews>
    <sheetView zoomScaleSheetLayoutView="100" workbookViewId="0" topLeftCell="A1">
      <selection activeCell="C50" sqref="C50"/>
    </sheetView>
  </sheetViews>
  <sheetFormatPr defaultColWidth="9.00390625" defaultRowHeight="12.75"/>
  <cols>
    <col min="1" max="1" width="9.50390625" style="251" customWidth="1"/>
    <col min="2" max="2" width="48.50390625" style="251" bestFit="1" customWidth="1"/>
    <col min="3" max="3" width="14.50390625" style="252" bestFit="1" customWidth="1"/>
    <col min="4" max="4" width="13.875" style="262" customWidth="1"/>
    <col min="5" max="5" width="14.50390625" style="262" customWidth="1"/>
    <col min="6" max="16384" width="9.375" style="262" customWidth="1"/>
  </cols>
  <sheetData>
    <row r="1" ht="15.75">
      <c r="B1" s="251" t="s">
        <v>640</v>
      </c>
    </row>
    <row r="2" spans="1:3" ht="15.75" customHeight="1">
      <c r="A2" s="551" t="s">
        <v>4</v>
      </c>
      <c r="B2" s="551"/>
      <c r="C2" s="551"/>
    </row>
    <row r="3" spans="1:5" ht="15.75" customHeight="1" thickBot="1">
      <c r="A3" s="591"/>
      <c r="B3" s="591"/>
      <c r="C3" s="249"/>
      <c r="E3" s="249" t="s">
        <v>153</v>
      </c>
    </row>
    <row r="4" spans="1:5" ht="37.5" customHeight="1" thickBot="1">
      <c r="A4" s="524" t="s">
        <v>59</v>
      </c>
      <c r="B4" s="525" t="s">
        <v>6</v>
      </c>
      <c r="C4" s="85" t="s">
        <v>175</v>
      </c>
      <c r="D4" s="85" t="s">
        <v>180</v>
      </c>
      <c r="E4" s="365" t="s">
        <v>181</v>
      </c>
    </row>
    <row r="5" spans="1:5" s="263" customFormat="1" ht="12" customHeight="1" thickBot="1">
      <c r="A5" s="382">
        <v>1</v>
      </c>
      <c r="B5" s="526">
        <v>2</v>
      </c>
      <c r="C5" s="527">
        <v>3</v>
      </c>
      <c r="D5" s="527">
        <v>4</v>
      </c>
      <c r="E5" s="527">
        <v>5</v>
      </c>
    </row>
    <row r="6" spans="1:5" s="264" customFormat="1" ht="12" customHeight="1" thickBot="1">
      <c r="A6" s="222" t="s">
        <v>7</v>
      </c>
      <c r="B6" s="223" t="s">
        <v>599</v>
      </c>
      <c r="C6" s="248">
        <f>+C7+C8+C9+C10+C11</f>
        <v>0</v>
      </c>
      <c r="D6" s="248">
        <f>+D7+D8+D9+D10+D11</f>
        <v>0</v>
      </c>
      <c r="E6" s="248">
        <f>+E7+E8+E9+E10+E11</f>
        <v>0</v>
      </c>
    </row>
    <row r="7" spans="1:5" s="264" customFormat="1" ht="12" customHeight="1">
      <c r="A7" s="217" t="s">
        <v>71</v>
      </c>
      <c r="B7" s="528" t="s">
        <v>600</v>
      </c>
      <c r="C7" s="375"/>
      <c r="D7" s="375"/>
      <c r="E7" s="375"/>
    </row>
    <row r="8" spans="1:5" s="264" customFormat="1" ht="12" customHeight="1">
      <c r="A8" s="216" t="s">
        <v>72</v>
      </c>
      <c r="B8" s="245" t="s">
        <v>601</v>
      </c>
      <c r="C8" s="374"/>
      <c r="D8" s="374"/>
      <c r="E8" s="374"/>
    </row>
    <row r="9" spans="1:5" s="264" customFormat="1" ht="12" customHeight="1">
      <c r="A9" s="216" t="s">
        <v>73</v>
      </c>
      <c r="B9" s="245" t="s">
        <v>602</v>
      </c>
      <c r="C9" s="374"/>
      <c r="D9" s="374"/>
      <c r="E9" s="374"/>
    </row>
    <row r="10" spans="1:5" s="264" customFormat="1" ht="22.5">
      <c r="A10" s="216" t="s">
        <v>74</v>
      </c>
      <c r="B10" s="245" t="s">
        <v>603</v>
      </c>
      <c r="C10" s="374"/>
      <c r="D10" s="374"/>
      <c r="E10" s="374"/>
    </row>
    <row r="11" spans="1:5" s="264" customFormat="1" ht="12" customHeight="1" thickBot="1">
      <c r="A11" s="216" t="s">
        <v>106</v>
      </c>
      <c r="B11" s="245" t="s">
        <v>604</v>
      </c>
      <c r="C11" s="374"/>
      <c r="D11" s="374"/>
      <c r="E11" s="374"/>
    </row>
    <row r="12" spans="1:5" s="264" customFormat="1" ht="21.75" thickBot="1">
      <c r="A12" s="222" t="s">
        <v>8</v>
      </c>
      <c r="B12" s="244" t="s">
        <v>392</v>
      </c>
      <c r="C12" s="529">
        <v>263944</v>
      </c>
      <c r="D12" s="529">
        <v>261299</v>
      </c>
      <c r="E12" s="529">
        <v>261297</v>
      </c>
    </row>
    <row r="13" spans="1:5" s="264" customFormat="1" ht="21.75" thickBot="1">
      <c r="A13" s="222" t="s">
        <v>9</v>
      </c>
      <c r="B13" s="223" t="s">
        <v>406</v>
      </c>
      <c r="C13" s="529">
        <v>1407</v>
      </c>
      <c r="D13" s="529">
        <v>935</v>
      </c>
      <c r="E13" s="529">
        <v>935</v>
      </c>
    </row>
    <row r="14" spans="1:5" s="264" customFormat="1" ht="12" customHeight="1" thickBot="1">
      <c r="A14" s="222" t="s">
        <v>120</v>
      </c>
      <c r="B14" s="244" t="s">
        <v>605</v>
      </c>
      <c r="C14" s="530"/>
      <c r="D14" s="530">
        <v>2</v>
      </c>
      <c r="E14" s="530">
        <v>2</v>
      </c>
    </row>
    <row r="15" spans="1:5" s="264" customFormat="1" ht="12" customHeight="1" thickBot="1">
      <c r="A15" s="222" t="s">
        <v>11</v>
      </c>
      <c r="B15" s="244" t="s">
        <v>408</v>
      </c>
      <c r="C15" s="529"/>
      <c r="D15" s="529"/>
      <c r="E15" s="529"/>
    </row>
    <row r="16" spans="1:5" s="264" customFormat="1" ht="12" customHeight="1" thickBot="1">
      <c r="A16" s="222" t="s">
        <v>12</v>
      </c>
      <c r="B16" s="244" t="s">
        <v>394</v>
      </c>
      <c r="C16" s="529"/>
      <c r="D16" s="529"/>
      <c r="E16" s="529"/>
    </row>
    <row r="17" spans="1:5" s="264" customFormat="1" ht="12" customHeight="1" thickBot="1">
      <c r="A17" s="222" t="s">
        <v>127</v>
      </c>
      <c r="B17" s="244" t="s">
        <v>478</v>
      </c>
      <c r="C17" s="529"/>
      <c r="D17" s="529"/>
      <c r="E17" s="529"/>
    </row>
    <row r="18" spans="1:5" s="264" customFormat="1" ht="12" customHeight="1" thickBot="1">
      <c r="A18" s="222" t="s">
        <v>14</v>
      </c>
      <c r="B18" s="223" t="s">
        <v>606</v>
      </c>
      <c r="C18" s="377">
        <f>+C6+C12+C13+C14+C15+C16+C17</f>
        <v>265351</v>
      </c>
      <c r="D18" s="377">
        <f>+D6+D12+D13+D14+D15+D16+D17</f>
        <v>262236</v>
      </c>
      <c r="E18" s="377">
        <f>+E6+E12+E13+E14+E15+E16+E17</f>
        <v>262234</v>
      </c>
    </row>
    <row r="19" spans="1:5" s="264" customFormat="1" ht="12" customHeight="1" thickBot="1">
      <c r="A19" s="222" t="s">
        <v>15</v>
      </c>
      <c r="B19" s="244" t="s">
        <v>607</v>
      </c>
      <c r="C19" s="248">
        <f>SUM(C20:C24)</f>
        <v>578</v>
      </c>
      <c r="D19" s="248">
        <f>SUM(D20:D24)</f>
        <v>578</v>
      </c>
      <c r="E19" s="248">
        <f>SUM(E20:E24)</f>
        <v>578</v>
      </c>
    </row>
    <row r="20" spans="1:5" s="264" customFormat="1" ht="12" customHeight="1">
      <c r="A20" s="216" t="s">
        <v>480</v>
      </c>
      <c r="B20" s="245" t="s">
        <v>608</v>
      </c>
      <c r="C20" s="531"/>
      <c r="D20" s="531"/>
      <c r="E20" s="531"/>
    </row>
    <row r="21" spans="1:5" s="264" customFormat="1" ht="12" customHeight="1">
      <c r="A21" s="216" t="s">
        <v>481</v>
      </c>
      <c r="B21" s="245" t="s">
        <v>609</v>
      </c>
      <c r="C21" s="531"/>
      <c r="D21" s="531"/>
      <c r="E21" s="531"/>
    </row>
    <row r="22" spans="1:5" s="264" customFormat="1" ht="12" customHeight="1">
      <c r="A22" s="216" t="s">
        <v>482</v>
      </c>
      <c r="B22" s="245" t="s">
        <v>610</v>
      </c>
      <c r="C22" s="531">
        <v>578</v>
      </c>
      <c r="D22" s="531">
        <v>578</v>
      </c>
      <c r="E22" s="531">
        <v>578</v>
      </c>
    </row>
    <row r="23" spans="1:5" s="264" customFormat="1" ht="12" customHeight="1">
      <c r="A23" s="216" t="s">
        <v>611</v>
      </c>
      <c r="B23" s="245" t="s">
        <v>612</v>
      </c>
      <c r="C23" s="531"/>
      <c r="D23" s="531"/>
      <c r="E23" s="531"/>
    </row>
    <row r="24" spans="1:5" s="264" customFormat="1" ht="12" customHeight="1" thickBot="1">
      <c r="A24" s="216" t="s">
        <v>613</v>
      </c>
      <c r="B24" s="245" t="s">
        <v>320</v>
      </c>
      <c r="C24" s="531"/>
      <c r="D24" s="531"/>
      <c r="E24" s="531"/>
    </row>
    <row r="25" spans="1:5" s="264" customFormat="1" ht="21.75" thickBot="1">
      <c r="A25" s="222" t="s">
        <v>16</v>
      </c>
      <c r="B25" s="244" t="s">
        <v>332</v>
      </c>
      <c r="C25" s="529"/>
      <c r="D25" s="529"/>
      <c r="E25" s="529"/>
    </row>
    <row r="26" spans="1:5" s="264" customFormat="1" ht="15.75" customHeight="1" thickBot="1">
      <c r="A26" s="222" t="s">
        <v>17</v>
      </c>
      <c r="B26" s="383" t="s">
        <v>614</v>
      </c>
      <c r="C26" s="377">
        <f>+C19+C25</f>
        <v>578</v>
      </c>
      <c r="D26" s="377">
        <f>+D19+D25</f>
        <v>578</v>
      </c>
      <c r="E26" s="377">
        <f>+E19+E25</f>
        <v>578</v>
      </c>
    </row>
    <row r="27" spans="1:5" s="264" customFormat="1" ht="22.5" thickBot="1">
      <c r="A27" s="222" t="s">
        <v>18</v>
      </c>
      <c r="B27" s="384" t="s">
        <v>615</v>
      </c>
      <c r="C27" s="377">
        <f>+C18+C26</f>
        <v>265929</v>
      </c>
      <c r="D27" s="377">
        <f>+D18+D26</f>
        <v>262814</v>
      </c>
      <c r="E27" s="377">
        <f>+E18+E26</f>
        <v>262812</v>
      </c>
    </row>
    <row r="28" spans="1:3" s="264" customFormat="1" ht="27" customHeight="1">
      <c r="A28" s="532"/>
      <c r="B28" s="533"/>
      <c r="C28" s="534"/>
    </row>
    <row r="29" spans="1:3" ht="16.5" customHeight="1">
      <c r="A29" s="551" t="s">
        <v>35</v>
      </c>
      <c r="B29" s="551"/>
      <c r="C29" s="551"/>
    </row>
    <row r="30" spans="1:3" s="270" customFormat="1" ht="16.5" customHeight="1" thickBot="1">
      <c r="A30" s="592" t="s">
        <v>111</v>
      </c>
      <c r="B30" s="592"/>
      <c r="C30" s="231" t="s">
        <v>153</v>
      </c>
    </row>
    <row r="31" spans="1:5" ht="37.5" customHeight="1" thickBot="1">
      <c r="A31" s="524" t="s">
        <v>59</v>
      </c>
      <c r="B31" s="525" t="s">
        <v>616</v>
      </c>
      <c r="C31" s="85" t="s">
        <v>175</v>
      </c>
      <c r="D31" s="85" t="s">
        <v>180</v>
      </c>
      <c r="E31" s="365" t="s">
        <v>181</v>
      </c>
    </row>
    <row r="32" spans="1:5" s="263" customFormat="1" ht="12" customHeight="1" thickBot="1">
      <c r="A32" s="227">
        <v>1</v>
      </c>
      <c r="B32" s="228">
        <v>2</v>
      </c>
      <c r="C32" s="229">
        <v>3</v>
      </c>
      <c r="D32" s="229">
        <v>4</v>
      </c>
      <c r="E32" s="229">
        <v>5</v>
      </c>
    </row>
    <row r="33" spans="1:5" ht="12" customHeight="1" thickBot="1">
      <c r="A33" s="224" t="s">
        <v>7</v>
      </c>
      <c r="B33" s="226" t="s">
        <v>343</v>
      </c>
      <c r="C33" s="372">
        <f>SUM(C34:C38)</f>
        <v>4773</v>
      </c>
      <c r="D33" s="372">
        <f>SUM(D34:D38)</f>
        <v>5937</v>
      </c>
      <c r="E33" s="372">
        <f>SUM(E34:E38)</f>
        <v>5935</v>
      </c>
    </row>
    <row r="34" spans="1:5" ht="12" customHeight="1">
      <c r="A34" s="219" t="s">
        <v>71</v>
      </c>
      <c r="B34" s="212" t="s">
        <v>36</v>
      </c>
      <c r="C34" s="373"/>
      <c r="D34" s="373"/>
      <c r="E34" s="373"/>
    </row>
    <row r="35" spans="1:5" ht="22.5">
      <c r="A35" s="216" t="s">
        <v>72</v>
      </c>
      <c r="B35" s="210" t="s">
        <v>130</v>
      </c>
      <c r="C35" s="374"/>
      <c r="D35" s="374"/>
      <c r="E35" s="374"/>
    </row>
    <row r="36" spans="1:5" ht="12" customHeight="1">
      <c r="A36" s="216" t="s">
        <v>73</v>
      </c>
      <c r="B36" s="210" t="s">
        <v>99</v>
      </c>
      <c r="C36" s="376">
        <v>78</v>
      </c>
      <c r="D36" s="376">
        <v>53</v>
      </c>
      <c r="E36" s="376">
        <v>52</v>
      </c>
    </row>
    <row r="37" spans="1:5" ht="12" customHeight="1">
      <c r="A37" s="216" t="s">
        <v>74</v>
      </c>
      <c r="B37" s="213" t="s">
        <v>131</v>
      </c>
      <c r="C37" s="376"/>
      <c r="D37" s="376"/>
      <c r="E37" s="376"/>
    </row>
    <row r="38" spans="1:5" ht="12" customHeight="1" thickBot="1">
      <c r="A38" s="216" t="s">
        <v>83</v>
      </c>
      <c r="B38" s="221" t="s">
        <v>132</v>
      </c>
      <c r="C38" s="376">
        <v>4695</v>
      </c>
      <c r="D38" s="376">
        <v>5884</v>
      </c>
      <c r="E38" s="376">
        <v>5883</v>
      </c>
    </row>
    <row r="39" spans="1:5" ht="12" customHeight="1" thickBot="1">
      <c r="A39" s="222" t="s">
        <v>8</v>
      </c>
      <c r="B39" s="225" t="s">
        <v>617</v>
      </c>
      <c r="C39" s="248">
        <f>+C40+C41+C42</f>
        <v>0</v>
      </c>
      <c r="D39" s="248">
        <f>+D40+D41+D42</f>
        <v>0</v>
      </c>
      <c r="E39" s="248">
        <f>+E40+E41+E42</f>
        <v>0</v>
      </c>
    </row>
    <row r="40" spans="1:5" ht="12" customHeight="1">
      <c r="A40" s="217" t="s">
        <v>77</v>
      </c>
      <c r="B40" s="210" t="s">
        <v>152</v>
      </c>
      <c r="C40" s="375"/>
      <c r="D40" s="375"/>
      <c r="E40" s="375"/>
    </row>
    <row r="41" spans="1:5" ht="12" customHeight="1">
      <c r="A41" s="217" t="s">
        <v>78</v>
      </c>
      <c r="B41" s="214" t="s">
        <v>134</v>
      </c>
      <c r="C41" s="374"/>
      <c r="D41" s="374"/>
      <c r="E41" s="374"/>
    </row>
    <row r="42" spans="1:5" ht="12" customHeight="1" thickBot="1">
      <c r="A42" s="217" t="s">
        <v>79</v>
      </c>
      <c r="B42" s="246" t="s">
        <v>155</v>
      </c>
      <c r="C42" s="238"/>
      <c r="D42" s="238"/>
      <c r="E42" s="238"/>
    </row>
    <row r="43" spans="1:5" ht="12" customHeight="1" thickBot="1">
      <c r="A43" s="222" t="s">
        <v>9</v>
      </c>
      <c r="B43" s="230" t="s">
        <v>366</v>
      </c>
      <c r="C43" s="248">
        <f>+C44+C45</f>
        <v>5500</v>
      </c>
      <c r="D43" s="248">
        <f>+D44+D45</f>
        <v>2334</v>
      </c>
      <c r="E43" s="248">
        <f>+E44+E45</f>
        <v>0</v>
      </c>
    </row>
    <row r="44" spans="1:5" ht="12" customHeight="1">
      <c r="A44" s="217" t="s">
        <v>60</v>
      </c>
      <c r="B44" s="211" t="s">
        <v>46</v>
      </c>
      <c r="C44" s="375">
        <v>500</v>
      </c>
      <c r="D44" s="375">
        <v>2334</v>
      </c>
      <c r="E44" s="375"/>
    </row>
    <row r="45" spans="1:5" ht="12" customHeight="1" thickBot="1">
      <c r="A45" s="218" t="s">
        <v>61</v>
      </c>
      <c r="B45" s="214" t="s">
        <v>47</v>
      </c>
      <c r="C45" s="376">
        <v>5000</v>
      </c>
      <c r="D45" s="376"/>
      <c r="E45" s="376"/>
    </row>
    <row r="46" spans="1:5" ht="12" customHeight="1" thickBot="1">
      <c r="A46" s="222" t="s">
        <v>10</v>
      </c>
      <c r="B46" s="230" t="s">
        <v>367</v>
      </c>
      <c r="C46" s="248">
        <f>+C33+C39+C43</f>
        <v>10273</v>
      </c>
      <c r="D46" s="248">
        <f>+D33+D39+D43</f>
        <v>8271</v>
      </c>
      <c r="E46" s="248">
        <f>+E33+E39+E43</f>
        <v>5935</v>
      </c>
    </row>
    <row r="47" spans="1:5" ht="12" customHeight="1" thickBot="1">
      <c r="A47" s="222" t="s">
        <v>11</v>
      </c>
      <c r="B47" s="230" t="s">
        <v>618</v>
      </c>
      <c r="C47" s="248">
        <f>+C48+C49</f>
        <v>255656</v>
      </c>
      <c r="D47" s="248">
        <f>+D48+D49</f>
        <v>254543</v>
      </c>
      <c r="E47" s="248">
        <f>+E48+E49</f>
        <v>254543</v>
      </c>
    </row>
    <row r="48" spans="1:5" ht="12" customHeight="1">
      <c r="A48" s="217" t="s">
        <v>64</v>
      </c>
      <c r="B48" s="211" t="s">
        <v>619</v>
      </c>
      <c r="C48" s="238">
        <v>254249</v>
      </c>
      <c r="D48" s="238">
        <v>253608</v>
      </c>
      <c r="E48" s="238">
        <v>253608</v>
      </c>
    </row>
    <row r="49" spans="1:5" ht="12" customHeight="1" thickBot="1">
      <c r="A49" s="215" t="s">
        <v>65</v>
      </c>
      <c r="B49" s="209" t="s">
        <v>620</v>
      </c>
      <c r="C49" s="240">
        <v>1407</v>
      </c>
      <c r="D49" s="240">
        <v>935</v>
      </c>
      <c r="E49" s="240">
        <v>935</v>
      </c>
    </row>
    <row r="50" spans="1:5" s="264" customFormat="1" ht="12.75" customHeight="1" thickBot="1">
      <c r="A50" s="222" t="s">
        <v>12</v>
      </c>
      <c r="B50" s="200" t="s">
        <v>621</v>
      </c>
      <c r="C50" s="248">
        <f>+C46+C47</f>
        <v>265929</v>
      </c>
      <c r="D50" s="248">
        <f>+D46+D47</f>
        <v>262814</v>
      </c>
      <c r="E50" s="248">
        <f>+E46+E47</f>
        <v>260478</v>
      </c>
    </row>
    <row r="51" ht="7.5" customHeight="1"/>
  </sheetData>
  <sheetProtection formatCells="0"/>
  <mergeCells count="4">
    <mergeCell ref="A2:C2"/>
    <mergeCell ref="A3:B3"/>
    <mergeCell ref="A29:C29"/>
    <mergeCell ref="A30:B30"/>
  </mergeCells>
  <printOptions horizontalCentered="1"/>
  <pageMargins left="0.7874015748031497" right="0.7874015748031497" top="0.984251968503937" bottom="0.984251968503937" header="0.7874015748031497" footer="0.7874015748031497"/>
  <pageSetup fitToHeight="2" horizontalDpi="600" verticalDpi="600" orientation="portrait" paperSize="9" scale="82" r:id="rId1"/>
  <headerFooter alignWithMargins="0">
    <oddHeader>&amp;R6. sz.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2018-04-20T13:33:35Z</cp:lastPrinted>
  <dcterms:created xsi:type="dcterms:W3CDTF">1999-10-30T10:30:45Z</dcterms:created>
  <dcterms:modified xsi:type="dcterms:W3CDTF">2018-04-20T13:34:55Z</dcterms:modified>
  <cp:category/>
  <cp:version/>
  <cp:contentType/>
  <cp:contentStatus/>
</cp:coreProperties>
</file>