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700" activeTab="0"/>
  </bookViews>
  <sheets>
    <sheet name="Elszámolás" sheetId="1" r:id="rId1"/>
    <sheet name="MEP_fin_felosztása" sheetId="2" r:id="rId2"/>
    <sheet name="Munka3" sheetId="3" r:id="rId3"/>
  </sheets>
  <definedNames>
    <definedName name="_xlnm.Print_Area" localSheetId="0">'Elszámolás'!$A$1:$N$9</definedName>
    <definedName name="_xlnm.Print_Area" localSheetId="1">'MEP_fin_felosztása'!$A$1:$I$15</definedName>
  </definedNames>
  <calcPr fullCalcOnLoad="1"/>
</workbook>
</file>

<file path=xl/sharedStrings.xml><?xml version="1.0" encoding="utf-8"?>
<sst xmlns="http://schemas.openxmlformats.org/spreadsheetml/2006/main" count="45" uniqueCount="37">
  <si>
    <t>Település</t>
  </si>
  <si>
    <t>Szállítás %</t>
  </si>
  <si>
    <t>Költségek összesen</t>
  </si>
  <si>
    <t>Alsónána</t>
  </si>
  <si>
    <t>Alsónyék</t>
  </si>
  <si>
    <t>Báta</t>
  </si>
  <si>
    <t>Bátaszék</t>
  </si>
  <si>
    <t>Mórágy</t>
  </si>
  <si>
    <t>Pörböly</t>
  </si>
  <si>
    <t>Várdomb</t>
  </si>
  <si>
    <t>Összesen:</t>
  </si>
  <si>
    <t>Lakosság-szám</t>
  </si>
  <si>
    <t>Elszámolási különbözet</t>
  </si>
  <si>
    <t>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</si>
  <si>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</si>
  <si>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</si>
  <si>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</si>
  <si>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</si>
  <si>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</si>
  <si>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</si>
  <si>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</si>
  <si>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</si>
  <si>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</si>
  <si>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</si>
  <si>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</si>
  <si>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</si>
  <si>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Korrekció</t>
  </si>
  <si>
    <t>Hónap</t>
  </si>
  <si>
    <t>Egyenleg</t>
  </si>
  <si>
    <t>Szállítási ktg. + 27% Áfa-t tartalmaz</t>
  </si>
  <si>
    <t xml:space="preserve">Ügyelet fenntartási költségei </t>
  </si>
  <si>
    <t>OEP finanszírozás bevételei</t>
  </si>
  <si>
    <t>Saját bevétel</t>
  </si>
  <si>
    <t>Bevétel Összesen</t>
  </si>
  <si>
    <t>Lakosságszám%</t>
  </si>
  <si>
    <t>Szállítás 2018.hívások szerint (km)</t>
  </si>
  <si>
    <t>2018.évi önk. Előleg fizetés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</si>
</sst>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00"/>
    <numFmt numFmtId="166" formatCode="0.00000%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4" fillId="36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166" fontId="5" fillId="0" borderId="10" xfId="0" applyNumberFormat="1" applyFont="1" applyBorder="1" applyAlignment="1">
      <alignment/>
    </xf>
    <xf numFmtId="9" fontId="4" fillId="34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65" fontId="5" fillId="0" borderId="10" xfId="0" applyNumberFormat="1" applyFont="1" applyBorder="1" applyAlignment="1">
      <alignment/>
    </xf>
    <xf numFmtId="3" fontId="5" fillId="37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view="pageLayout" workbookViewId="0" topLeftCell="A1">
      <selection activeCell="M6" sqref="M6"/>
    </sheetView>
  </sheetViews>
  <sheetFormatPr defaultColWidth="9.140625" defaultRowHeight="12.75"/>
  <cols>
    <col min="1" max="1" width="11.7109375" style="11" bestFit="1" customWidth="1"/>
    <col min="2" max="2" width="11.00390625" style="11" customWidth="1"/>
    <col min="3" max="3" width="10.140625" style="11" customWidth="1"/>
    <col min="4" max="4" width="13.421875" style="11" bestFit="1" customWidth="1"/>
    <col min="5" max="5" width="12.8515625" style="11" bestFit="1" customWidth="1"/>
    <col min="6" max="6" width="17.7109375" style="11" customWidth="1"/>
    <col min="7" max="7" width="13.28125" style="11" bestFit="1" customWidth="1"/>
    <col min="8" max="8" width="12.57421875" style="11" bestFit="1" customWidth="1"/>
    <col min="9" max="9" width="10.28125" style="11" customWidth="1"/>
    <col min="10" max="10" width="14.421875" style="11" customWidth="1"/>
    <col min="11" max="11" width="12.57421875" style="11" bestFit="1" customWidth="1"/>
    <col min="12" max="12" width="13.421875" style="11" bestFit="1" customWidth="1"/>
    <col min="13" max="14" width="12.7109375" style="11" customWidth="1"/>
    <col min="15" max="16384" width="9.140625" style="11" customWidth="1"/>
  </cols>
  <sheetData>
    <row r="1" spans="1:14" ht="75">
      <c r="A1" s="10" t="s">
        <v>0</v>
      </c>
      <c r="B1" s="24" t="s">
        <v>11</v>
      </c>
      <c r="C1" s="24" t="s">
        <v>35</v>
      </c>
      <c r="D1" s="24" t="s">
        <v>1</v>
      </c>
      <c r="E1" s="24" t="s">
        <v>29</v>
      </c>
      <c r="F1" s="24" t="s">
        <v>34</v>
      </c>
      <c r="G1" s="24" t="s">
        <v>30</v>
      </c>
      <c r="H1" s="24" t="s">
        <v>2</v>
      </c>
      <c r="I1" s="24" t="s">
        <v>32</v>
      </c>
      <c r="J1" s="24" t="s">
        <v>31</v>
      </c>
      <c r="K1" s="24" t="s">
        <v>33</v>
      </c>
      <c r="L1" s="24" t="s">
        <v>28</v>
      </c>
      <c r="M1" s="24" t="s">
        <v>36</v>
      </c>
      <c r="N1" s="25" t="s">
        <v>12</v>
      </c>
    </row>
    <row r="2" spans="1:14" ht="30" customHeight="1">
      <c r="A2" s="12" t="s">
        <v>3</v>
      </c>
      <c r="B2" s="13">
        <v>720</v>
      </c>
      <c r="C2" s="14">
        <v>260</v>
      </c>
      <c r="D2" s="22">
        <f>C2/C9*100</f>
        <v>3.894547633313361</v>
      </c>
      <c r="E2" s="14">
        <f>E11*D2/100</f>
        <v>102286.82744158179</v>
      </c>
      <c r="F2" s="19">
        <f>B2/B9</f>
        <v>0.059195922058702624</v>
      </c>
      <c r="G2" s="14">
        <f>G11*F2</f>
        <v>2279941.5933569022</v>
      </c>
      <c r="H2" s="14">
        <f>E2+G2</f>
        <v>2382228.4207984842</v>
      </c>
      <c r="I2" s="14">
        <f>I11*F2</f>
        <v>2148.3384033544357</v>
      </c>
      <c r="J2" s="13">
        <f>J11*F2</f>
        <v>993390.4464359122</v>
      </c>
      <c r="K2" s="13">
        <f>I2+J2</f>
        <v>995538.7848392666</v>
      </c>
      <c r="L2" s="13">
        <f aca="true" t="shared" si="0" ref="L2:L7">K2-H2</f>
        <v>-1386689.6359592178</v>
      </c>
      <c r="M2" s="13">
        <v>1418000</v>
      </c>
      <c r="N2" s="15">
        <f aca="true" t="shared" si="1" ref="N2:N7">L2+M2</f>
        <v>31310.36404078221</v>
      </c>
    </row>
    <row r="3" spans="1:14" ht="30" customHeight="1">
      <c r="A3" s="12" t="s">
        <v>4</v>
      </c>
      <c r="B3" s="13">
        <v>760</v>
      </c>
      <c r="C3" s="14">
        <v>250</v>
      </c>
      <c r="D3" s="22">
        <f>C3/C9*100</f>
        <v>3.7447573397243863</v>
      </c>
      <c r="E3" s="14">
        <f>E11*D3/100</f>
        <v>98352.71869382866</v>
      </c>
      <c r="F3" s="19">
        <f>B3/B9</f>
        <v>0.062484584395297214</v>
      </c>
      <c r="G3" s="14">
        <f>G11*F3</f>
        <v>2406605.015210063</v>
      </c>
      <c r="H3" s="14">
        <f aca="true" t="shared" si="2" ref="H3:H8">E3+G3</f>
        <v>2504957.733903892</v>
      </c>
      <c r="I3" s="14">
        <f>I11*F3</f>
        <v>2267.6905368741263</v>
      </c>
      <c r="J3" s="13">
        <f>J11*F3</f>
        <v>1048578.8045712407</v>
      </c>
      <c r="K3" s="13">
        <f>SUM(I3:J3)</f>
        <v>1050846.4951081148</v>
      </c>
      <c r="L3" s="13">
        <v>-1454112</v>
      </c>
      <c r="M3" s="13">
        <v>1502739</v>
      </c>
      <c r="N3" s="15">
        <f t="shared" si="1"/>
        <v>48627</v>
      </c>
    </row>
    <row r="4" spans="1:14" ht="30" customHeight="1">
      <c r="A4" s="12" t="s">
        <v>5</v>
      </c>
      <c r="B4" s="13">
        <v>1629</v>
      </c>
      <c r="C4" s="14">
        <v>2170</v>
      </c>
      <c r="D4" s="22">
        <f>C4/C9*100</f>
        <v>32.50449370880767</v>
      </c>
      <c r="E4" s="14">
        <f>E11*D4/100</f>
        <v>853701.5982624326</v>
      </c>
      <c r="F4" s="19">
        <f>B4/B9</f>
        <v>0.1339307736578147</v>
      </c>
      <c r="G4" s="14">
        <f>G11*F4</f>
        <v>5158367.854969991</v>
      </c>
      <c r="H4" s="14">
        <f t="shared" si="2"/>
        <v>6012069.453232424</v>
      </c>
      <c r="I4" s="14">
        <f>I11*F4</f>
        <v>4860.615637589411</v>
      </c>
      <c r="J4" s="13">
        <f>J11*F4</f>
        <v>2247545.8850612515</v>
      </c>
      <c r="K4" s="13">
        <f>I4+J4</f>
        <v>2252406.5006988407</v>
      </c>
      <c r="L4" s="13">
        <f t="shared" si="0"/>
        <v>-3759662.9525335836</v>
      </c>
      <c r="M4" s="13">
        <v>3826000</v>
      </c>
      <c r="N4" s="15">
        <f t="shared" si="1"/>
        <v>66337.04746641638</v>
      </c>
    </row>
    <row r="5" spans="1:14" ht="30" customHeight="1">
      <c r="A5" s="12" t="s">
        <v>6</v>
      </c>
      <c r="B5" s="13">
        <v>6537</v>
      </c>
      <c r="C5" s="14">
        <v>2296</v>
      </c>
      <c r="D5" s="22">
        <f>C5/C9*100</f>
        <v>34.391851408028764</v>
      </c>
      <c r="E5" s="14">
        <f>E11*D5/100</f>
        <v>903271.3684841223</v>
      </c>
      <c r="F5" s="19">
        <f>B5/B9</f>
        <v>0.5374496423579709</v>
      </c>
      <c r="G5" s="14">
        <v>20699970</v>
      </c>
      <c r="H5" s="14">
        <f t="shared" si="2"/>
        <v>21603241.36848412</v>
      </c>
      <c r="I5" s="14">
        <v>19505</v>
      </c>
      <c r="J5" s="13">
        <f>J11*F5</f>
        <v>9019157.428266052</v>
      </c>
      <c r="K5" s="13">
        <f>I5+J5</f>
        <v>9038662.428266052</v>
      </c>
      <c r="L5" s="13">
        <f t="shared" si="0"/>
        <v>-12564578.940218069</v>
      </c>
      <c r="M5" s="23">
        <v>12587000</v>
      </c>
      <c r="N5" s="15">
        <f t="shared" si="1"/>
        <v>22421.05978193134</v>
      </c>
    </row>
    <row r="6" spans="1:14" ht="30" customHeight="1">
      <c r="A6" s="12" t="s">
        <v>7</v>
      </c>
      <c r="B6" s="13">
        <v>764</v>
      </c>
      <c r="C6" s="14">
        <v>864</v>
      </c>
      <c r="D6" s="22">
        <f>C6/C9*100</f>
        <v>12.941881366087477</v>
      </c>
      <c r="E6" s="14">
        <f>E11*D6/100</f>
        <v>339906.9958058718</v>
      </c>
      <c r="F6" s="19">
        <f>B6/B9</f>
        <v>0.06281345062895667</v>
      </c>
      <c r="G6" s="14">
        <f>G11*F6</f>
        <v>2419271.3573953793</v>
      </c>
      <c r="H6" s="14">
        <f t="shared" si="2"/>
        <v>2759178.353201251</v>
      </c>
      <c r="I6" s="14">
        <f>I11*F6</f>
        <v>2279.6257502260955</v>
      </c>
      <c r="J6" s="13">
        <f>J11*F6</f>
        <v>1054097.6403847735</v>
      </c>
      <c r="K6" s="13">
        <f>I6+J6</f>
        <v>1056377.2661349997</v>
      </c>
      <c r="L6" s="13">
        <f t="shared" si="0"/>
        <v>-1702801.0870662513</v>
      </c>
      <c r="M6" s="13">
        <v>1617000</v>
      </c>
      <c r="N6" s="15">
        <f t="shared" si="1"/>
        <v>-85801.08706625132</v>
      </c>
    </row>
    <row r="7" spans="1:14" ht="30" customHeight="1">
      <c r="A7" s="12" t="s">
        <v>8</v>
      </c>
      <c r="B7" s="13">
        <v>563</v>
      </c>
      <c r="C7" s="14">
        <v>396</v>
      </c>
      <c r="D7" s="22">
        <f>C7/C9*100</f>
        <v>5.931695626123427</v>
      </c>
      <c r="E7" s="14">
        <f>E11*D7/100</f>
        <v>155790.70641102458</v>
      </c>
      <c r="F7" s="19">
        <f>B7/B9</f>
        <v>0.046287922387568854</v>
      </c>
      <c r="G7" s="14">
        <v>1782787</v>
      </c>
      <c r="H7" s="14">
        <f t="shared" si="2"/>
        <v>1938577.7064110246</v>
      </c>
      <c r="I7" s="14">
        <f>I11*F7</f>
        <v>1679.8812792896488</v>
      </c>
      <c r="J7" s="13">
        <f>J11*F7</f>
        <v>776776.140754748</v>
      </c>
      <c r="K7" s="13">
        <f>I7+J7</f>
        <v>778456.0220340376</v>
      </c>
      <c r="L7" s="13">
        <f t="shared" si="0"/>
        <v>-1160121.684376987</v>
      </c>
      <c r="M7" s="13">
        <v>1140000</v>
      </c>
      <c r="N7" s="15">
        <f t="shared" si="1"/>
        <v>-20121.68437698693</v>
      </c>
    </row>
    <row r="8" spans="1:14" ht="30" customHeight="1">
      <c r="A8" s="12" t="s">
        <v>9</v>
      </c>
      <c r="B8" s="13">
        <v>1190</v>
      </c>
      <c r="C8" s="14">
        <v>440</v>
      </c>
      <c r="D8" s="22">
        <f>C8/C9*100</f>
        <v>6.5907729179149195</v>
      </c>
      <c r="E8" s="14">
        <f>E11*D8/100</f>
        <v>173100.78490113842</v>
      </c>
      <c r="F8" s="19">
        <f>B8/B9</f>
        <v>0.09783770451368906</v>
      </c>
      <c r="G8" s="14">
        <f>G11*F8</f>
        <v>3768236.800131547</v>
      </c>
      <c r="H8" s="14">
        <f t="shared" si="2"/>
        <v>3941337.585032685</v>
      </c>
      <c r="I8" s="14">
        <f>I11*F8</f>
        <v>3550.7259722108033</v>
      </c>
      <c r="J8" s="13">
        <f>J11*F8</f>
        <v>1641853.6545260216</v>
      </c>
      <c r="K8" s="13">
        <v>1645405</v>
      </c>
      <c r="L8" s="13">
        <f>K8-H8</f>
        <v>-2295932.585032685</v>
      </c>
      <c r="M8" s="13">
        <v>2397000</v>
      </c>
      <c r="N8" s="15">
        <f>L8+M8</f>
        <v>101067.4149673148</v>
      </c>
    </row>
    <row r="9" spans="1:14" ht="30" customHeight="1">
      <c r="A9" s="10" t="s">
        <v>10</v>
      </c>
      <c r="B9" s="16">
        <f aca="true" t="shared" si="3" ref="B9:M9">SUM(B2:B8)</f>
        <v>12163</v>
      </c>
      <c r="C9" s="16">
        <f t="shared" si="3"/>
        <v>6676</v>
      </c>
      <c r="D9" s="10">
        <f t="shared" si="3"/>
        <v>100</v>
      </c>
      <c r="E9" s="16">
        <f t="shared" si="3"/>
        <v>2626411</v>
      </c>
      <c r="F9" s="20">
        <f>SUM(F2:F8)</f>
        <v>1</v>
      </c>
      <c r="G9" s="16">
        <f>SUM(G2:G8)</f>
        <v>38515179.62106388</v>
      </c>
      <c r="H9" s="16">
        <f t="shared" si="3"/>
        <v>41141590.62106388</v>
      </c>
      <c r="I9" s="16">
        <f>SUM(I2:I8)</f>
        <v>36291.877579544525</v>
      </c>
      <c r="J9" s="16">
        <f t="shared" si="3"/>
        <v>16781400</v>
      </c>
      <c r="K9" s="16">
        <f>SUM(K2:K8)</f>
        <v>16817692.49708131</v>
      </c>
      <c r="L9" s="16">
        <f>SUM(L2:L8)</f>
        <v>-24323898.8851868</v>
      </c>
      <c r="M9" s="16">
        <f t="shared" si="3"/>
        <v>24487739</v>
      </c>
      <c r="N9" s="16">
        <f>SUM(N2:N8)</f>
        <v>163840.11481320648</v>
      </c>
    </row>
    <row r="11" spans="5:10" ht="14.25">
      <c r="E11" s="17">
        <v>2626411</v>
      </c>
      <c r="F11" s="17"/>
      <c r="G11" s="17">
        <v>38515180</v>
      </c>
      <c r="H11" s="18">
        <v>41141591</v>
      </c>
      <c r="I11" s="18">
        <v>36292</v>
      </c>
      <c r="J11" s="18">
        <v>16781400</v>
      </c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Header>&amp;COrvosi ügyeleti elszámolás 2018.&amp;R7.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view="pageLayout" workbookViewId="0" topLeftCell="A1">
      <selection activeCell="F17" sqref="F17"/>
    </sheetView>
  </sheetViews>
  <sheetFormatPr defaultColWidth="9.140625" defaultRowHeight="24.75" customHeight="1"/>
  <cols>
    <col min="1" max="6" width="13.00390625" style="0" bestFit="1" customWidth="1"/>
    <col min="7" max="7" width="10.8515625" style="0" bestFit="1" customWidth="1"/>
    <col min="8" max="8" width="13.00390625" style="0" bestFit="1" customWidth="1"/>
    <col min="9" max="9" width="14.421875" style="0" bestFit="1" customWidth="1"/>
    <col min="10" max="10" width="13.28125" style="0" bestFit="1" customWidth="1"/>
  </cols>
  <sheetData>
    <row r="1" spans="1:9" ht="24.75" customHeight="1">
      <c r="A1" s="4" t="s">
        <v>27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21" t="s">
        <v>9</v>
      </c>
      <c r="I1" s="5" t="s">
        <v>13</v>
      </c>
    </row>
    <row r="2" spans="1:10" ht="24.75" customHeight="1">
      <c r="A2" s="1" t="s">
        <v>14</v>
      </c>
      <c r="B2" s="3">
        <f>J2/12163*720</f>
        <v>82767.738222478</v>
      </c>
      <c r="C2" s="3">
        <f>J2/12163*760</f>
        <v>87365.94590150456</v>
      </c>
      <c r="D2" s="3">
        <f>J2/12163*1629</f>
        <v>187262.0077283565</v>
      </c>
      <c r="E2" s="3">
        <f>J2/12163*6537</f>
        <v>751462.0899449149</v>
      </c>
      <c r="F2" s="3">
        <f>J2/12163*764</f>
        <v>87825.76666940721</v>
      </c>
      <c r="G2" s="3">
        <f>J2/12163*563</f>
        <v>64719.77308229877</v>
      </c>
      <c r="H2" s="3">
        <f>J2/12163*1190</f>
        <v>136796.67845104003</v>
      </c>
      <c r="I2" s="2">
        <f aca="true" t="shared" si="0" ref="I2:I13">SUM(B2:H2)</f>
        <v>1398200</v>
      </c>
      <c r="J2" s="8">
        <v>1398200</v>
      </c>
    </row>
    <row r="3" spans="1:10" ht="24.75" customHeight="1">
      <c r="A3" s="1" t="s">
        <v>15</v>
      </c>
      <c r="B3" s="3">
        <f aca="true" t="shared" si="1" ref="B3:B13">J3/12163*720</f>
        <v>82667.10515497821</v>
      </c>
      <c r="C3" s="3">
        <f aca="true" t="shared" si="2" ref="C3:C13">J3/12163*760</f>
        <v>87259.72210803255</v>
      </c>
      <c r="D3" s="3">
        <f aca="true" t="shared" si="3" ref="D3:D13">J3/12163*1629</f>
        <v>187034.3254131382</v>
      </c>
      <c r="E3" s="3">
        <f aca="true" t="shared" si="4" ref="E3:E13">J3/12163*6537</f>
        <v>750548.4255529064</v>
      </c>
      <c r="F3" s="3">
        <f aca="true" t="shared" si="5" ref="F3:F13">J3/12163*764</f>
        <v>87718.983803338</v>
      </c>
      <c r="G3" s="3">
        <f aca="true" t="shared" si="6" ref="G3:G13">J3/12163*563</f>
        <v>64641.083614239906</v>
      </c>
      <c r="H3" s="3">
        <f aca="true" t="shared" si="7" ref="H3:H13">J3/12163*1190</f>
        <v>136630.35435336677</v>
      </c>
      <c r="I3" s="2">
        <f t="shared" si="0"/>
        <v>1396500</v>
      </c>
      <c r="J3" s="8">
        <v>1396500</v>
      </c>
    </row>
    <row r="4" spans="1:10" ht="24.75" customHeight="1">
      <c r="A4" s="1" t="s">
        <v>16</v>
      </c>
      <c r="B4" s="3">
        <f t="shared" si="1"/>
        <v>82850.61251336019</v>
      </c>
      <c r="C4" s="3">
        <f t="shared" si="2"/>
        <v>87453.42431965798</v>
      </c>
      <c r="D4" s="3">
        <f t="shared" si="3"/>
        <v>187449.51081147743</v>
      </c>
      <c r="E4" s="3">
        <f t="shared" si="4"/>
        <v>752214.519444216</v>
      </c>
      <c r="F4" s="3">
        <f t="shared" si="5"/>
        <v>87913.70550028776</v>
      </c>
      <c r="G4" s="3">
        <f t="shared" si="6"/>
        <v>64784.57617364137</v>
      </c>
      <c r="H4" s="3">
        <f t="shared" si="7"/>
        <v>136933.6512373592</v>
      </c>
      <c r="I4" s="2">
        <f t="shared" si="0"/>
        <v>1399600</v>
      </c>
      <c r="J4" s="8">
        <v>1399600</v>
      </c>
    </row>
    <row r="5" spans="1:10" ht="24.75" customHeight="1">
      <c r="A5" s="1" t="s">
        <v>17</v>
      </c>
      <c r="B5" s="3">
        <f t="shared" si="1"/>
        <v>82832.85373674257</v>
      </c>
      <c r="C5" s="3">
        <f t="shared" si="2"/>
        <v>87434.6789443394</v>
      </c>
      <c r="D5" s="3">
        <f t="shared" si="3"/>
        <v>187409.3315793801</v>
      </c>
      <c r="E5" s="3">
        <f t="shared" si="4"/>
        <v>752053.2845515086</v>
      </c>
      <c r="F5" s="3">
        <f t="shared" si="5"/>
        <v>87894.86146509906</v>
      </c>
      <c r="G5" s="3">
        <f t="shared" si="6"/>
        <v>64770.6897969251</v>
      </c>
      <c r="H5" s="3">
        <f t="shared" si="7"/>
        <v>136904.2999260051</v>
      </c>
      <c r="I5" s="2">
        <f t="shared" si="0"/>
        <v>1399299.9999999998</v>
      </c>
      <c r="J5" s="9">
        <v>1399300</v>
      </c>
    </row>
    <row r="6" spans="1:10" ht="24.75" customHeight="1">
      <c r="A6" s="1" t="s">
        <v>18</v>
      </c>
      <c r="B6" s="3">
        <f t="shared" si="1"/>
        <v>82755.89903806627</v>
      </c>
      <c r="C6" s="3">
        <f t="shared" si="2"/>
        <v>87353.4489846255</v>
      </c>
      <c r="D6" s="3">
        <f t="shared" si="3"/>
        <v>187235.22157362493</v>
      </c>
      <c r="E6" s="3">
        <f t="shared" si="4"/>
        <v>751354.6000164433</v>
      </c>
      <c r="F6" s="3">
        <f t="shared" si="5"/>
        <v>87813.20397928143</v>
      </c>
      <c r="G6" s="3">
        <f t="shared" si="6"/>
        <v>64710.51549782127</v>
      </c>
      <c r="H6" s="3">
        <f t="shared" si="7"/>
        <v>136777.1109101373</v>
      </c>
      <c r="I6" s="2">
        <f t="shared" si="0"/>
        <v>1398000</v>
      </c>
      <c r="J6" s="9">
        <v>1398000</v>
      </c>
    </row>
    <row r="7" spans="1:10" ht="24.75" customHeight="1">
      <c r="A7" s="1" t="s">
        <v>19</v>
      </c>
      <c r="B7" s="3">
        <f t="shared" si="1"/>
        <v>82838.77332894846</v>
      </c>
      <c r="C7" s="3">
        <f t="shared" si="2"/>
        <v>87440.92740277892</v>
      </c>
      <c r="D7" s="3">
        <f t="shared" si="3"/>
        <v>187422.72465674588</v>
      </c>
      <c r="E7" s="3">
        <f t="shared" si="4"/>
        <v>752107.0295157445</v>
      </c>
      <c r="F7" s="3">
        <f t="shared" si="5"/>
        <v>87901.14281016197</v>
      </c>
      <c r="G7" s="3">
        <f t="shared" si="6"/>
        <v>64775.31858916386</v>
      </c>
      <c r="H7" s="3">
        <f t="shared" si="7"/>
        <v>136914.08369645648</v>
      </c>
      <c r="I7" s="2">
        <f t="shared" si="0"/>
        <v>1399400</v>
      </c>
      <c r="J7" s="9">
        <v>1399400</v>
      </c>
    </row>
    <row r="8" spans="1:10" ht="24.75" customHeight="1">
      <c r="A8" s="1" t="s">
        <v>20</v>
      </c>
      <c r="B8" s="3">
        <f t="shared" si="1"/>
        <v>82761.81863027214</v>
      </c>
      <c r="C8" s="3">
        <f t="shared" si="2"/>
        <v>87359.69744306503</v>
      </c>
      <c r="D8" s="3">
        <f t="shared" si="3"/>
        <v>187248.6146509907</v>
      </c>
      <c r="E8" s="3">
        <f t="shared" si="4"/>
        <v>751408.3449806791</v>
      </c>
      <c r="F8" s="3">
        <f t="shared" si="5"/>
        <v>87819.48532434432</v>
      </c>
      <c r="G8" s="3">
        <f t="shared" si="6"/>
        <v>64715.144290060016</v>
      </c>
      <c r="H8" s="3">
        <f t="shared" si="7"/>
        <v>136786.89468058868</v>
      </c>
      <c r="I8" s="2">
        <f t="shared" si="0"/>
        <v>1398100.0000000002</v>
      </c>
      <c r="J8" s="9">
        <v>1398100</v>
      </c>
    </row>
    <row r="9" spans="1:10" ht="24.75" customHeight="1">
      <c r="A9" s="1" t="s">
        <v>21</v>
      </c>
      <c r="B9" s="3">
        <f t="shared" si="1"/>
        <v>82720.38148483104</v>
      </c>
      <c r="C9" s="3">
        <f t="shared" si="2"/>
        <v>87315.95823398832</v>
      </c>
      <c r="D9" s="3">
        <f t="shared" si="3"/>
        <v>187154.86310943024</v>
      </c>
      <c r="E9" s="3">
        <f t="shared" si="4"/>
        <v>751032.1302310285</v>
      </c>
      <c r="F9" s="3">
        <f t="shared" si="5"/>
        <v>87775.51590890405</v>
      </c>
      <c r="G9" s="3">
        <f t="shared" si="6"/>
        <v>64682.74274438871</v>
      </c>
      <c r="H9" s="3">
        <f t="shared" si="7"/>
        <v>136718.40828742908</v>
      </c>
      <c r="I9" s="2">
        <f t="shared" si="0"/>
        <v>1397400</v>
      </c>
      <c r="J9" s="9">
        <v>1397400</v>
      </c>
    </row>
    <row r="10" spans="1:10" ht="24.75" customHeight="1">
      <c r="A10" s="1" t="s">
        <v>22</v>
      </c>
      <c r="B10" s="3">
        <f t="shared" si="1"/>
        <v>82720.38148483104</v>
      </c>
      <c r="C10" s="3">
        <f t="shared" si="2"/>
        <v>87315.95823398832</v>
      </c>
      <c r="D10" s="3">
        <f t="shared" si="3"/>
        <v>187154.86310943024</v>
      </c>
      <c r="E10" s="3">
        <f t="shared" si="4"/>
        <v>751032.1302310285</v>
      </c>
      <c r="F10" s="3">
        <f t="shared" si="5"/>
        <v>87775.51590890405</v>
      </c>
      <c r="G10" s="3">
        <f t="shared" si="6"/>
        <v>64682.74274438871</v>
      </c>
      <c r="H10" s="3">
        <f t="shared" si="7"/>
        <v>136718.40828742908</v>
      </c>
      <c r="I10" s="2">
        <f t="shared" si="0"/>
        <v>1397400</v>
      </c>
      <c r="J10" s="9">
        <v>1397400</v>
      </c>
    </row>
    <row r="11" spans="1:10" ht="24.75" customHeight="1">
      <c r="A11" s="1" t="s">
        <v>23</v>
      </c>
      <c r="B11" s="3">
        <f t="shared" si="1"/>
        <v>82785.49699909562</v>
      </c>
      <c r="C11" s="3">
        <f t="shared" si="2"/>
        <v>87384.69127682314</v>
      </c>
      <c r="D11" s="3">
        <f t="shared" si="3"/>
        <v>187302.18696045384</v>
      </c>
      <c r="E11" s="3">
        <f t="shared" si="4"/>
        <v>751623.3248376222</v>
      </c>
      <c r="F11" s="3">
        <f t="shared" si="5"/>
        <v>87844.6107045959</v>
      </c>
      <c r="G11" s="3">
        <f t="shared" si="6"/>
        <v>64733.65945901504</v>
      </c>
      <c r="H11" s="3">
        <f t="shared" si="7"/>
        <v>136826.02976239414</v>
      </c>
      <c r="I11" s="2">
        <f t="shared" si="0"/>
        <v>1398500</v>
      </c>
      <c r="J11" s="9">
        <v>1398500</v>
      </c>
    </row>
    <row r="12" spans="1:10" ht="24.75" customHeight="1">
      <c r="A12" s="1" t="s">
        <v>24</v>
      </c>
      <c r="B12" s="3">
        <f t="shared" si="1"/>
        <v>82874.29088218368</v>
      </c>
      <c r="C12" s="3">
        <f t="shared" si="2"/>
        <v>87478.4181534161</v>
      </c>
      <c r="D12" s="3">
        <f t="shared" si="3"/>
        <v>187503.08312094057</v>
      </c>
      <c r="E12" s="3">
        <f t="shared" si="4"/>
        <v>752429.4993011593</v>
      </c>
      <c r="F12" s="3">
        <f t="shared" si="5"/>
        <v>87938.83088053935</v>
      </c>
      <c r="G12" s="3">
        <f t="shared" si="6"/>
        <v>64803.0913425964</v>
      </c>
      <c r="H12" s="3">
        <f t="shared" si="7"/>
        <v>136972.78631916468</v>
      </c>
      <c r="I12" s="2">
        <f t="shared" si="0"/>
        <v>1400000</v>
      </c>
      <c r="J12" s="9">
        <v>1400000</v>
      </c>
    </row>
    <row r="13" spans="1:10" ht="24.75" customHeight="1">
      <c r="A13" s="1" t="s">
        <v>25</v>
      </c>
      <c r="B13" s="3">
        <f t="shared" si="1"/>
        <v>82815.09496012497</v>
      </c>
      <c r="C13" s="3">
        <f t="shared" si="2"/>
        <v>87415.9335690208</v>
      </c>
      <c r="D13" s="3">
        <f t="shared" si="3"/>
        <v>187369.15234728274</v>
      </c>
      <c r="E13" s="3">
        <f t="shared" si="4"/>
        <v>751892.0496588013</v>
      </c>
      <c r="F13" s="3">
        <f t="shared" si="5"/>
        <v>87876.01742991038</v>
      </c>
      <c r="G13" s="3">
        <f t="shared" si="6"/>
        <v>64756.80342020883</v>
      </c>
      <c r="H13" s="3">
        <f t="shared" si="7"/>
        <v>136874.948614651</v>
      </c>
      <c r="I13" s="2">
        <f t="shared" si="0"/>
        <v>1399000</v>
      </c>
      <c r="J13" s="9">
        <v>1399000</v>
      </c>
    </row>
    <row r="14" spans="1:10" ht="24.75" customHeight="1">
      <c r="A14" s="1" t="s">
        <v>26</v>
      </c>
      <c r="B14" s="3">
        <f>J14/12258*727</f>
        <v>0</v>
      </c>
      <c r="C14" s="3">
        <f>J14/12258*784</f>
        <v>0</v>
      </c>
      <c r="D14" s="3">
        <f>J14/12258*1697</f>
        <v>0</v>
      </c>
      <c r="E14" s="3">
        <f>J14/12258*6505</f>
        <v>0</v>
      </c>
      <c r="F14" s="3">
        <f>J14/12258*767</f>
        <v>0</v>
      </c>
      <c r="G14" s="3">
        <f>J14/12258*567</f>
        <v>0</v>
      </c>
      <c r="H14" s="3">
        <f>J14/12258*1211</f>
        <v>0</v>
      </c>
      <c r="I14" s="2">
        <f>SUM(B14:H14)</f>
        <v>0</v>
      </c>
      <c r="J14" s="8">
        <v>0</v>
      </c>
    </row>
    <row r="15" spans="1:10" ht="24.75" customHeight="1">
      <c r="A15" s="4" t="s">
        <v>13</v>
      </c>
      <c r="B15" s="6">
        <f aca="true" t="shared" si="8" ref="B15:I15">SUM(B2:B14)</f>
        <v>993390.4464359123</v>
      </c>
      <c r="C15" s="6">
        <f t="shared" si="8"/>
        <v>1048578.8045712407</v>
      </c>
      <c r="D15" s="6">
        <f t="shared" si="8"/>
        <v>2247545.885061251</v>
      </c>
      <c r="E15" s="6">
        <f t="shared" si="8"/>
        <v>9019157.428266052</v>
      </c>
      <c r="F15" s="6">
        <f t="shared" si="8"/>
        <v>1054097.6403847735</v>
      </c>
      <c r="G15" s="6">
        <f t="shared" si="8"/>
        <v>776776.140754748</v>
      </c>
      <c r="H15" s="6">
        <f t="shared" si="8"/>
        <v>1641853.6545260213</v>
      </c>
      <c r="I15" s="6">
        <f t="shared" si="8"/>
        <v>16781400</v>
      </c>
      <c r="J15" s="7">
        <f>SUM(J2:J14)</f>
        <v>16781400</v>
      </c>
    </row>
    <row r="16" ht="24.75" customHeight="1">
      <c r="I16" s="7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&amp;LOEP finanszírozás felosztása&amp;C2018.év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Pénzügy_OTP</dc:creator>
  <cp:keywords/>
  <dc:description/>
  <cp:lastModifiedBy>Pénzügy8</cp:lastModifiedBy>
  <cp:lastPrinted>2019-06-12T09:40:40Z</cp:lastPrinted>
  <dcterms:created xsi:type="dcterms:W3CDTF">2009-02-17T08:47:52Z</dcterms:created>
  <dcterms:modified xsi:type="dcterms:W3CDTF">2019-06-12T09:41:00Z</dcterms:modified>
  <cp:category/>
  <cp:version/>
  <cp:contentType/>
  <cp:contentStatus/>
</cp:coreProperties>
</file>