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40" windowHeight="12570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/>
  <c r="G114" l="1"/>
  <c r="I114" s="1"/>
  <c r="G99"/>
  <c r="G93"/>
  <c r="I93" s="1"/>
  <c r="G86"/>
  <c r="I86" s="1"/>
  <c r="G60"/>
  <c r="I60" s="1"/>
  <c r="G53"/>
  <c r="I53" s="1"/>
  <c r="G39"/>
  <c r="G24"/>
  <c r="G19"/>
  <c r="I19" s="1"/>
  <c r="G12"/>
  <c r="I12" s="1"/>
  <c r="I153"/>
  <c r="I154"/>
  <c r="I155"/>
  <c r="I156"/>
  <c r="I157"/>
  <c r="I158"/>
  <c r="I159"/>
  <c r="I160"/>
  <c r="I161"/>
  <c r="I162"/>
  <c r="I163"/>
  <c r="I164"/>
  <c r="I165"/>
  <c r="I166"/>
  <c r="I167"/>
  <c r="I168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15"/>
  <c r="I117"/>
  <c r="I121"/>
  <c r="I122"/>
  <c r="I123"/>
  <c r="I124"/>
  <c r="I125"/>
  <c r="I126"/>
  <c r="I127"/>
  <c r="I128"/>
  <c r="I129"/>
  <c r="I94"/>
  <c r="I95"/>
  <c r="I96"/>
  <c r="I97"/>
  <c r="I98"/>
  <c r="I100"/>
  <c r="I101"/>
  <c r="I102"/>
  <c r="I103"/>
  <c r="I104"/>
  <c r="I105"/>
  <c r="I106"/>
  <c r="I107"/>
  <c r="I108"/>
  <c r="I109"/>
  <c r="I110"/>
  <c r="I111"/>
  <c r="I112"/>
  <c r="I113"/>
  <c r="I71"/>
  <c r="I72"/>
  <c r="I73"/>
  <c r="I74"/>
  <c r="I75"/>
  <c r="I76"/>
  <c r="I77"/>
  <c r="I78"/>
  <c r="I79"/>
  <c r="I80"/>
  <c r="I81"/>
  <c r="I82"/>
  <c r="I83"/>
  <c r="I85"/>
  <c r="I87"/>
  <c r="I88"/>
  <c r="I89"/>
  <c r="I90"/>
  <c r="I91"/>
  <c r="I92"/>
  <c r="I54"/>
  <c r="I55"/>
  <c r="I56"/>
  <c r="I57"/>
  <c r="I58"/>
  <c r="I59"/>
  <c r="I61"/>
  <c r="I62"/>
  <c r="I63"/>
  <c r="I64"/>
  <c r="I65"/>
  <c r="I66"/>
  <c r="I67"/>
  <c r="I68"/>
  <c r="I69"/>
  <c r="I70"/>
  <c r="I39"/>
  <c r="I40"/>
  <c r="I41"/>
  <c r="I42"/>
  <c r="I43"/>
  <c r="I44"/>
  <c r="I45"/>
  <c r="I46"/>
  <c r="I47"/>
  <c r="I48"/>
  <c r="I49"/>
  <c r="I50"/>
  <c r="I51"/>
  <c r="I52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8"/>
  <c r="I9"/>
  <c r="I10"/>
  <c r="I11"/>
  <c r="I13"/>
  <c r="I14"/>
  <c r="I15"/>
  <c r="I16"/>
  <c r="H12"/>
  <c r="H19"/>
  <c r="I7"/>
  <c r="H167"/>
  <c r="G167"/>
  <c r="H156"/>
  <c r="G156"/>
  <c r="H140"/>
  <c r="G140"/>
  <c r="G131"/>
  <c r="H99"/>
  <c r="H120" s="1"/>
  <c r="H119"/>
  <c r="G119"/>
  <c r="I119" s="1"/>
  <c r="H114"/>
  <c r="H86"/>
  <c r="H60"/>
  <c r="H53"/>
  <c r="H39"/>
  <c r="G118" l="1"/>
  <c r="H118"/>
  <c r="F156"/>
  <c r="F169" s="1"/>
  <c r="F116"/>
  <c r="F131"/>
  <c r="G120" l="1"/>
  <c r="I120" s="1"/>
  <c r="I99"/>
  <c r="H116"/>
  <c r="I118"/>
  <c r="E156"/>
  <c r="E140"/>
  <c r="E131"/>
  <c r="E114"/>
  <c r="E99"/>
  <c r="E120" s="1"/>
  <c r="E93"/>
  <c r="E86"/>
  <c r="E60"/>
  <c r="E53"/>
  <c r="E119" s="1"/>
  <c r="E39"/>
  <c r="E24"/>
  <c r="E19"/>
  <c r="G116" l="1"/>
  <c r="G169" s="1"/>
  <c r="H169"/>
  <c r="E118"/>
  <c r="E116"/>
  <c r="E169" s="1"/>
  <c r="C167"/>
  <c r="D112"/>
  <c r="D32"/>
  <c r="D33"/>
  <c r="D34"/>
  <c r="D35"/>
  <c r="D36"/>
  <c r="D37"/>
  <c r="D31"/>
  <c r="D30"/>
  <c r="D45"/>
  <c r="D46"/>
  <c r="D47"/>
  <c r="D48"/>
  <c r="D49"/>
  <c r="D50"/>
  <c r="D44"/>
  <c r="D43"/>
  <c r="D58"/>
  <c r="D57"/>
  <c r="D91"/>
  <c r="D90"/>
  <c r="D97"/>
  <c r="D99" s="1"/>
  <c r="D107"/>
  <c r="D126"/>
  <c r="D127"/>
  <c r="D128"/>
  <c r="D125"/>
  <c r="D136"/>
  <c r="D137"/>
  <c r="D135"/>
  <c r="D146"/>
  <c r="D147"/>
  <c r="D148"/>
  <c r="D149"/>
  <c r="D150"/>
  <c r="D151"/>
  <c r="D152"/>
  <c r="D153"/>
  <c r="D154"/>
  <c r="D145"/>
  <c r="D159"/>
  <c r="D167" s="1"/>
  <c r="C131"/>
  <c r="I169" l="1"/>
  <c r="I116"/>
  <c r="D93"/>
  <c r="D114"/>
  <c r="D60"/>
  <c r="D156"/>
  <c r="D131"/>
  <c r="D39"/>
  <c r="D140"/>
  <c r="D53"/>
  <c r="C156"/>
  <c r="C140"/>
  <c r="C114"/>
  <c r="C99"/>
  <c r="C93"/>
  <c r="C86"/>
  <c r="C60"/>
  <c r="C53"/>
  <c r="C39"/>
  <c r="C24"/>
  <c r="C19"/>
  <c r="C118" l="1"/>
  <c r="D86"/>
  <c r="D169" s="1"/>
  <c r="C119"/>
  <c r="C120"/>
  <c r="C116" l="1"/>
  <c r="C169" s="1"/>
</calcChain>
</file>

<file path=xl/sharedStrings.xml><?xml version="1.0" encoding="utf-8"?>
<sst xmlns="http://schemas.openxmlformats.org/spreadsheetml/2006/main" count="235" uniqueCount="229">
  <si>
    <t>szám</t>
  </si>
  <si>
    <t>Feladat megnevezése</t>
  </si>
  <si>
    <t>Összege</t>
  </si>
  <si>
    <t>.0000</t>
  </si>
  <si>
    <t>Farsangi Színház</t>
  </si>
  <si>
    <t>Nők Napja</t>
  </si>
  <si>
    <t>Pilvax Kávéház Városi Ünnep</t>
  </si>
  <si>
    <t>Vers, Város, Költészet Napja</t>
  </si>
  <si>
    <t>Holokauszt Emléknap</t>
  </si>
  <si>
    <t>Te szedd! Város takarítás</t>
  </si>
  <si>
    <t>Városi Majális</t>
  </si>
  <si>
    <t>Városi Triatlon</t>
  </si>
  <si>
    <t>Orbán nap</t>
  </si>
  <si>
    <t>Városi Gyerek Nap</t>
  </si>
  <si>
    <t>Pedagógus Nap</t>
  </si>
  <si>
    <t>Pünkösdi Fesztivál</t>
  </si>
  <si>
    <t>Szent Iván Éj Múzeumi Napok</t>
  </si>
  <si>
    <t>Szent István ünnep</t>
  </si>
  <si>
    <t>Idősek Világnapja</t>
  </si>
  <si>
    <t>Városi ünnepély okt.23.</t>
  </si>
  <si>
    <t>Ádventi forgatag</t>
  </si>
  <si>
    <t>Fiatalok a városért</t>
  </si>
  <si>
    <t>70 éven felüliek karácsonyváró</t>
  </si>
  <si>
    <t>Karácsonyi hangverseny</t>
  </si>
  <si>
    <t>Közművelődés összesen:</t>
  </si>
  <si>
    <t>.1000</t>
  </si>
  <si>
    <t>Vállalkozás Önkormányzattal</t>
  </si>
  <si>
    <t>Rendezvények</t>
  </si>
  <si>
    <t>.1001</t>
  </si>
  <si>
    <t>Város napja</t>
  </si>
  <si>
    <t>.1002</t>
  </si>
  <si>
    <t>Népcsoportok utcafesztiválja</t>
  </si>
  <si>
    <t>.1003</t>
  </si>
  <si>
    <t>IV. Bátaszéki Bornapok</t>
  </si>
  <si>
    <t>.1004</t>
  </si>
  <si>
    <t>Királyi gasztro est</t>
  </si>
  <si>
    <t>Rendezvények összesen:</t>
  </si>
  <si>
    <t>.2000</t>
  </si>
  <si>
    <t>PR komm, marketing összesen:</t>
  </si>
  <si>
    <t>.5000</t>
  </si>
  <si>
    <t>TOP pályázatok-megbízási díjak</t>
  </si>
  <si>
    <t>.5001</t>
  </si>
  <si>
    <t>Tanuszoda</t>
  </si>
  <si>
    <t>.5002</t>
  </si>
  <si>
    <t>Kerékpárút</t>
  </si>
  <si>
    <t>.5003</t>
  </si>
  <si>
    <t>Iparterület</t>
  </si>
  <si>
    <t>.5004</t>
  </si>
  <si>
    <t>Alsónána csapadékvíz elvezetés</t>
  </si>
  <si>
    <t>.5005</t>
  </si>
  <si>
    <t>Agrárlogosztika</t>
  </si>
  <si>
    <t>.5006</t>
  </si>
  <si>
    <t>TOP megbízási</t>
  </si>
  <si>
    <t>TOP pályázatok összesen:</t>
  </si>
  <si>
    <t>.0010</t>
  </si>
  <si>
    <t>Bérek</t>
  </si>
  <si>
    <t>.0011</t>
  </si>
  <si>
    <t>.0012</t>
  </si>
  <si>
    <t>.0013</t>
  </si>
  <si>
    <t>.0014</t>
  </si>
  <si>
    <t>.0015</t>
  </si>
  <si>
    <t>.0016</t>
  </si>
  <si>
    <t>.0017</t>
  </si>
  <si>
    <t>.0018</t>
  </si>
  <si>
    <t>.0019</t>
  </si>
  <si>
    <t>.0020</t>
  </si>
  <si>
    <t>.0021</t>
  </si>
  <si>
    <t>.0022</t>
  </si>
  <si>
    <t>.0023</t>
  </si>
  <si>
    <t>.0024</t>
  </si>
  <si>
    <t>.0025</t>
  </si>
  <si>
    <t>.0026</t>
  </si>
  <si>
    <t>.0027</t>
  </si>
  <si>
    <t>.0028</t>
  </si>
  <si>
    <t>.0029</t>
  </si>
  <si>
    <t>.0030</t>
  </si>
  <si>
    <t>.0031</t>
  </si>
  <si>
    <t>.0032</t>
  </si>
  <si>
    <t>.0033</t>
  </si>
  <si>
    <t>.0034</t>
  </si>
  <si>
    <t>Művelődési Ház</t>
  </si>
  <si>
    <t>Beszerzések</t>
  </si>
  <si>
    <t>Szolgáltatások</t>
  </si>
  <si>
    <t>Járulékok</t>
  </si>
  <si>
    <t>Közlekedési költségtérítés</t>
  </si>
  <si>
    <t>MH irodaszer</t>
  </si>
  <si>
    <t>MH kis értékű t.e.</t>
  </si>
  <si>
    <t>MH Internet és telefondíj</t>
  </si>
  <si>
    <t>MH Villamos energia</t>
  </si>
  <si>
    <t>MH gázdíj</t>
  </si>
  <si>
    <t>MH víz és csatornadíj</t>
  </si>
  <si>
    <t>MH szemétszállítás</t>
  </si>
  <si>
    <t>MH egyéb üzemeltetési szolg</t>
  </si>
  <si>
    <t>MH egyéb dologi</t>
  </si>
  <si>
    <t>MH karbantartás, kisjavítás</t>
  </si>
  <si>
    <t>TH internet és telefondíj</t>
  </si>
  <si>
    <t>TH villamos energia</t>
  </si>
  <si>
    <t>TH gázdíj</t>
  </si>
  <si>
    <t>TH víz és csatornadíj</t>
  </si>
  <si>
    <t>TH karbantartás</t>
  </si>
  <si>
    <t>TH szemétszállítás</t>
  </si>
  <si>
    <t>TH egyéb üzemeltetési szolg</t>
  </si>
  <si>
    <t>TH műemlék nyilvtartás</t>
  </si>
  <si>
    <t>TIP internet és telefondíj</t>
  </si>
  <si>
    <t>Beszerzések t.e.</t>
  </si>
  <si>
    <t>Beszerzése városdekoráció</t>
  </si>
  <si>
    <t>Nyomdai szolg</t>
  </si>
  <si>
    <t>Postai szolg</t>
  </si>
  <si>
    <t>Telefonköltség</t>
  </si>
  <si>
    <t>Ügyvezető felelősségbiztosítás</t>
  </si>
  <si>
    <t>Hangosítás, zeneszolg</t>
  </si>
  <si>
    <t>Rendszergazda, informatika</t>
  </si>
  <si>
    <t>Könyvizsgálói díj</t>
  </si>
  <si>
    <t>Pénzügyi tanácsadás</t>
  </si>
  <si>
    <t>Szabályzatírás</t>
  </si>
  <si>
    <t>Bankköltség</t>
  </si>
  <si>
    <t>Tolnatáj TV</t>
  </si>
  <si>
    <t>Rádió Antritt</t>
  </si>
  <si>
    <t>Médiaworks</t>
  </si>
  <si>
    <t>Online felületek, kisfilmek</t>
  </si>
  <si>
    <t>Cafeteria és járulékai</t>
  </si>
  <si>
    <t>TH egyéb dologi</t>
  </si>
  <si>
    <t>Bérek összesen:</t>
  </si>
  <si>
    <t>Cafeteria, költségtérítés</t>
  </si>
  <si>
    <t>Művelődési Ház összesen:</t>
  </si>
  <si>
    <t>Tájház</t>
  </si>
  <si>
    <t>Tájház összesen:</t>
  </si>
  <si>
    <t>TIP</t>
  </si>
  <si>
    <t>TIP összesen:</t>
  </si>
  <si>
    <t>Rendezvények:</t>
  </si>
  <si>
    <t>Beszerzések összesen:</t>
  </si>
  <si>
    <t>Egyéb kiadói tevékenység</t>
  </si>
  <si>
    <t>Egyéb kiadói tevékenység összesen:</t>
  </si>
  <si>
    <t>Szolgáltatások összesen:</t>
  </si>
  <si>
    <t xml:space="preserve">PR komm, marketing </t>
  </si>
  <si>
    <t>.0035</t>
  </si>
  <si>
    <t>.0036</t>
  </si>
  <si>
    <t>.0037</t>
  </si>
  <si>
    <t>.0038</t>
  </si>
  <si>
    <t>.0039</t>
  </si>
  <si>
    <t>.0040</t>
  </si>
  <si>
    <t>.0041</t>
  </si>
  <si>
    <t>.0042</t>
  </si>
  <si>
    <t>.0043</t>
  </si>
  <si>
    <t>.0044</t>
  </si>
  <si>
    <t>.0045</t>
  </si>
  <si>
    <t>.0046</t>
  </si>
  <si>
    <t>.0047</t>
  </si>
  <si>
    <t>.0048</t>
  </si>
  <si>
    <t>.0049</t>
  </si>
  <si>
    <t>.0050</t>
  </si>
  <si>
    <t>.0051</t>
  </si>
  <si>
    <t>.0052</t>
  </si>
  <si>
    <t>.0053</t>
  </si>
  <si>
    <t>.0054</t>
  </si>
  <si>
    <t>.0055</t>
  </si>
  <si>
    <t>.0056</t>
  </si>
  <si>
    <t>.0057</t>
  </si>
  <si>
    <t>.0058</t>
  </si>
  <si>
    <t>.0059</t>
  </si>
  <si>
    <t>.0060</t>
  </si>
  <si>
    <t>.0061</t>
  </si>
  <si>
    <t>.0062</t>
  </si>
  <si>
    <t>.0063</t>
  </si>
  <si>
    <t>.0064</t>
  </si>
  <si>
    <t>.0065</t>
  </si>
  <si>
    <t>.0066</t>
  </si>
  <si>
    <t>.2001</t>
  </si>
  <si>
    <t>.2002</t>
  </si>
  <si>
    <t>.2003</t>
  </si>
  <si>
    <t>.2004</t>
  </si>
  <si>
    <t>Nagyszékely projektmm</t>
  </si>
  <si>
    <t>.5008</t>
  </si>
  <si>
    <t>.5007</t>
  </si>
  <si>
    <t>Háromfa projektmm</t>
  </si>
  <si>
    <t>.0067</t>
  </si>
  <si>
    <t>TIP egyéb üzemeltetés</t>
  </si>
  <si>
    <t>.5009</t>
  </si>
  <si>
    <t>Bolhó projektmm</t>
  </si>
  <si>
    <t>.9001</t>
  </si>
  <si>
    <t>TIP készlet érték változás</t>
  </si>
  <si>
    <t>MH készlet érték változás</t>
  </si>
  <si>
    <t>.0007</t>
  </si>
  <si>
    <t>.0008</t>
  </si>
  <si>
    <t>.0009</t>
  </si>
  <si>
    <t>Értékcsökkenés</t>
  </si>
  <si>
    <t>Közművelődés (nem tervezett)</t>
  </si>
  <si>
    <t>Közfeladat ellátás mindösszesen:</t>
  </si>
  <si>
    <t>Múzeumi feladatok összesen:</t>
  </si>
  <si>
    <t xml:space="preserve">Közművelődés (nem tervezett) összesen: </t>
  </si>
  <si>
    <t>Ebből</t>
  </si>
  <si>
    <t>.6001</t>
  </si>
  <si>
    <t>TIP áru</t>
  </si>
  <si>
    <t>Táppénz hozzájárulás</t>
  </si>
  <si>
    <t>.5011</t>
  </si>
  <si>
    <t>.5012</t>
  </si>
  <si>
    <t>Kisdorog</t>
  </si>
  <si>
    <t>Őcsény</t>
  </si>
  <si>
    <t>Egyéb összesen:</t>
  </si>
  <si>
    <t>Áfa</t>
  </si>
  <si>
    <t>.9002</t>
  </si>
  <si>
    <t>Repi szja+szocho</t>
  </si>
  <si>
    <t>.9000</t>
  </si>
  <si>
    <t>.0005</t>
  </si>
  <si>
    <t>.1005</t>
  </si>
  <si>
    <t>Euromóka</t>
  </si>
  <si>
    <t>Eredmény</t>
  </si>
  <si>
    <t>Társasági adó</t>
  </si>
  <si>
    <t>Helyi iparűzési adó</t>
  </si>
  <si>
    <t>2019. évi üzleti terv</t>
  </si>
  <si>
    <t>Önkorm szerződés</t>
  </si>
  <si>
    <t>Tény</t>
  </si>
  <si>
    <t>.0006</t>
  </si>
  <si>
    <t>Egyéb igénybe vett szolgáltatás</t>
  </si>
  <si>
    <t>.0004</t>
  </si>
  <si>
    <t>Összesen</t>
  </si>
  <si>
    <t>Üzleti terv                       2020</t>
  </si>
  <si>
    <t>2019.éves</t>
  </si>
  <si>
    <t xml:space="preserve">Egyéb </t>
  </si>
  <si>
    <t>Mindösszesen:</t>
  </si>
  <si>
    <t>2019.11-12</t>
  </si>
  <si>
    <t>Várható hó</t>
  </si>
  <si>
    <t>Le nem vonható Áfa (arányos)</t>
  </si>
  <si>
    <t>Eurómóka</t>
  </si>
  <si>
    <t>Előre nem látható költségek</t>
  </si>
  <si>
    <t>.0068</t>
  </si>
  <si>
    <r>
      <t xml:space="preserve">Repi le nem vonható </t>
    </r>
    <r>
      <rPr>
        <sz val="11"/>
        <color theme="9"/>
        <rFont val="Calibri"/>
        <family val="2"/>
        <charset val="238"/>
        <scheme val="minor"/>
      </rPr>
      <t>Áfa</t>
    </r>
  </si>
  <si>
    <r>
      <t xml:space="preserve">TIP kiskassza díj </t>
    </r>
    <r>
      <rPr>
        <sz val="11"/>
        <color theme="9"/>
        <rFont val="Calibri"/>
        <family val="2"/>
        <charset val="238"/>
        <scheme val="minor"/>
      </rPr>
      <t>(áram, gáz</t>
    </r>
    <r>
      <rPr>
        <sz val="11"/>
        <color theme="1"/>
        <rFont val="Calibri"/>
        <family val="2"/>
        <charset val="238"/>
        <scheme val="minor"/>
      </rPr>
      <t>)</t>
    </r>
  </si>
  <si>
    <t>Megjegyzés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</si>
</sst>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1" fillId="0" borderId="0" xfId="0" applyNumberFormat="1" applyFo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3" fillId="0" borderId="0" xfId="0" applyNumberFormat="1" applyFont="1" applyBorder="1"/>
    <xf numFmtId="3" fontId="1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3" fontId="0" fillId="3" borderId="0" xfId="0" applyNumberFormat="1" applyFill="1" applyBorder="1"/>
    <xf numFmtId="3" fontId="0" fillId="4" borderId="0" xfId="0" applyNumberFormat="1" applyFill="1" applyBorder="1"/>
    <xf numFmtId="3" fontId="0" fillId="5" borderId="0" xfId="0" applyNumberFormat="1" applyFill="1" applyBorder="1"/>
    <xf numFmtId="3" fontId="0" fillId="6" borderId="0" xfId="0" applyNumberFormat="1" applyFill="1" applyBorder="1"/>
    <xf numFmtId="3" fontId="0" fillId="7" borderId="0" xfId="0" applyNumberFormat="1" applyFill="1" applyBorder="1"/>
    <xf numFmtId="3" fontId="0" fillId="8" borderId="0" xfId="0" applyNumberFormat="1" applyFill="1" applyBorder="1"/>
    <xf numFmtId="3" fontId="0" fillId="2" borderId="0" xfId="0" applyNumberFormat="1" applyFill="1" applyBorder="1"/>
    <xf numFmtId="3" fontId="0" fillId="9" borderId="0" xfId="0" applyNumberFormat="1" applyFill="1" applyBorder="1"/>
    <xf numFmtId="3" fontId="0" fillId="10" borderId="0" xfId="0" applyNumberFormat="1" applyFill="1" applyBorder="1"/>
    <xf numFmtId="3" fontId="0" fillId="12" borderId="0" xfId="0" applyNumberFormat="1" applyFill="1" applyBorder="1"/>
    <xf numFmtId="3" fontId="1" fillId="14" borderId="0" xfId="0" applyNumberFormat="1" applyFont="1" applyFill="1" applyBorder="1"/>
    <xf numFmtId="3" fontId="0" fillId="11" borderId="0" xfId="0" applyNumberFormat="1" applyFill="1" applyBorder="1"/>
    <xf numFmtId="3" fontId="0" fillId="11" borderId="0" xfId="0" applyNumberFormat="1" applyFont="1" applyFill="1" applyBorder="1"/>
    <xf numFmtId="3" fontId="0" fillId="0" borderId="0" xfId="0" applyNumberFormat="1" applyFont="1" applyFill="1" applyBorder="1"/>
    <xf numFmtId="3" fontId="0" fillId="13" borderId="0" xfId="0" applyNumberFormat="1" applyFill="1" applyBorder="1" applyAlignment="1">
      <alignment horizontal="left" vertical="center"/>
    </xf>
    <xf numFmtId="3" fontId="2" fillId="13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3" fontId="5" fillId="0" borderId="0" xfId="0" applyNumberFormat="1" applyFont="1" applyBorder="1"/>
    <xf numFmtId="14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/>
    <xf numFmtId="3" fontId="6" fillId="0" borderId="0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Fill="1" applyBorder="1"/>
    <xf numFmtId="3" fontId="8" fillId="0" borderId="0" xfId="0" applyNumberFormat="1" applyFont="1" applyFill="1" applyBorder="1"/>
    <xf numFmtId="3" fontId="0" fillId="14" borderId="0" xfId="0" applyNumberFormat="1" applyFill="1" applyBorder="1" applyAlignment="1">
      <alignment horizontal="center"/>
    </xf>
    <xf numFmtId="3" fontId="0" fillId="14" borderId="0" xfId="0" applyNumberFormat="1" applyFill="1" applyBorder="1"/>
    <xf numFmtId="3" fontId="1" fillId="14" borderId="0" xfId="0" applyNumberFormat="1" applyFont="1" applyFill="1" applyBorder="1" applyAlignment="1">
      <alignment horizontal="left"/>
    </xf>
    <xf numFmtId="3" fontId="0" fillId="14" borderId="0" xfId="0" applyNumberFormat="1" applyFill="1" applyBorder="1" applyAlignment="1">
      <alignment horizontal="left"/>
    </xf>
    <xf numFmtId="3" fontId="4" fillId="14" borderId="0" xfId="0" applyNumberFormat="1" applyFont="1" applyFill="1" applyBorder="1"/>
    <xf numFmtId="3" fontId="0" fillId="14" borderId="0" xfId="0" applyNumberFormat="1" applyFill="1"/>
    <xf numFmtId="49" fontId="0" fillId="0" borderId="0" xfId="0" applyNumberForma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10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3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CC"/>
      <color rgb="FF99FF66"/>
      <color rgb="FF00FFFF"/>
      <color rgb="FFCCFFFF"/>
      <color rgb="FFFFCCFF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8"/>
  <sheetViews>
    <sheetView tabSelected="1" workbookViewId="0">
      <selection activeCell="J1" sqref="J1"/>
    </sheetView>
  </sheetViews>
  <sheetFormatPr defaultColWidth="8.85546875" defaultRowHeight="15"/>
  <cols>
    <col min="1" max="1" width="5.5703125" style="43" bestFit="1" customWidth="1"/>
    <col min="2" max="2" width="36.140625" style="1" bestFit="1" customWidth="1"/>
    <col min="3" max="3" width="10.42578125" style="29" bestFit="1" customWidth="1"/>
    <col min="4" max="4" width="9.85546875" style="1" customWidth="1"/>
    <col min="5" max="5" width="16.85546875" style="1" bestFit="1" customWidth="1"/>
    <col min="6" max="6" width="12.7109375" style="1" bestFit="1" customWidth="1"/>
    <col min="7" max="7" width="11" style="1" bestFit="1" customWidth="1"/>
    <col min="8" max="8" width="10.140625" style="1" bestFit="1" customWidth="1"/>
    <col min="9" max="9" width="9.85546875" style="1" bestFit="1" customWidth="1"/>
    <col min="10" max="10" width="12.42578125" style="1" customWidth="1"/>
    <col min="11" max="16384" width="8.85546875" style="1"/>
  </cols>
  <sheetData>
    <row r="1" spans="1:10">
      <c r="A1" s="38"/>
      <c r="B1" s="48" t="s">
        <v>216</v>
      </c>
      <c r="C1" s="48"/>
      <c r="D1" s="48"/>
      <c r="E1" s="30" t="s">
        <v>209</v>
      </c>
      <c r="F1" s="6" t="s">
        <v>210</v>
      </c>
      <c r="G1" s="4" t="s">
        <v>211</v>
      </c>
      <c r="H1" s="4" t="s">
        <v>221</v>
      </c>
      <c r="I1" s="4" t="s">
        <v>215</v>
      </c>
      <c r="J1" s="49" t="s">
        <v>228</v>
      </c>
    </row>
    <row r="2" spans="1:10">
      <c r="A2" s="39" t="s">
        <v>0</v>
      </c>
      <c r="B2" s="5" t="s">
        <v>1</v>
      </c>
      <c r="C2" s="32" t="s">
        <v>2</v>
      </c>
      <c r="D2" s="5" t="s">
        <v>199</v>
      </c>
      <c r="E2" s="5"/>
      <c r="F2" s="5"/>
      <c r="G2" s="31">
        <v>43769</v>
      </c>
      <c r="H2" s="44" t="s">
        <v>220</v>
      </c>
      <c r="I2" s="31" t="s">
        <v>217</v>
      </c>
    </row>
    <row r="3" spans="1:10">
      <c r="A3" s="39"/>
      <c r="B3" s="4"/>
      <c r="C3" s="28"/>
      <c r="D3" s="4"/>
      <c r="E3" s="4"/>
      <c r="F3" s="4"/>
      <c r="G3" s="4"/>
      <c r="H3" s="4"/>
      <c r="I3" s="4"/>
    </row>
    <row r="4" spans="1:10">
      <c r="A4" s="39"/>
      <c r="B4" s="7" t="s">
        <v>186</v>
      </c>
      <c r="C4" s="28"/>
      <c r="D4" s="4"/>
      <c r="E4" s="4"/>
      <c r="F4" s="4"/>
      <c r="G4" s="4"/>
      <c r="H4" s="4"/>
      <c r="I4" s="4"/>
    </row>
    <row r="5" spans="1:10">
      <c r="A5" s="39" t="s">
        <v>214</v>
      </c>
      <c r="B5" s="8" t="s">
        <v>206</v>
      </c>
      <c r="C5" s="35">
        <v>225015</v>
      </c>
      <c r="D5" s="4"/>
      <c r="E5" s="4"/>
      <c r="F5" s="4"/>
      <c r="G5" s="4"/>
      <c r="H5" s="4"/>
      <c r="I5" s="4"/>
    </row>
    <row r="6" spans="1:10">
      <c r="A6" s="39" t="s">
        <v>203</v>
      </c>
      <c r="B6" s="4" t="s">
        <v>226</v>
      </c>
      <c r="C6" s="35">
        <v>184000</v>
      </c>
      <c r="D6" s="4"/>
      <c r="E6" s="4"/>
      <c r="F6" s="4"/>
      <c r="G6" s="4"/>
      <c r="H6" s="4"/>
      <c r="I6" s="4"/>
    </row>
    <row r="7" spans="1:10">
      <c r="A7" s="39" t="s">
        <v>212</v>
      </c>
      <c r="B7" s="4" t="s">
        <v>222</v>
      </c>
      <c r="C7" s="35">
        <v>259000</v>
      </c>
      <c r="D7" s="4"/>
      <c r="E7" s="4"/>
      <c r="F7" s="4"/>
      <c r="G7" s="4">
        <v>251451</v>
      </c>
      <c r="H7" s="4">
        <v>50290</v>
      </c>
      <c r="I7" s="4">
        <f>SUM(G7:H7)</f>
        <v>301741</v>
      </c>
    </row>
    <row r="8" spans="1:10">
      <c r="A8" s="39" t="s">
        <v>182</v>
      </c>
      <c r="B8" s="4" t="s">
        <v>213</v>
      </c>
      <c r="C8" s="35"/>
      <c r="D8" s="4"/>
      <c r="E8" s="4"/>
      <c r="F8" s="4"/>
      <c r="G8" s="4">
        <v>30809</v>
      </c>
      <c r="H8" s="4"/>
      <c r="I8" s="4">
        <f t="shared" ref="I8:I71" si="0">SUM(G8:H8)</f>
        <v>30809</v>
      </c>
    </row>
    <row r="9" spans="1:10">
      <c r="A9" s="39" t="s">
        <v>183</v>
      </c>
      <c r="B9" s="4" t="s">
        <v>218</v>
      </c>
      <c r="C9" s="35"/>
      <c r="D9" s="4"/>
      <c r="E9" s="4"/>
      <c r="F9" s="4"/>
      <c r="G9" s="4">
        <v>2164</v>
      </c>
      <c r="H9" s="4"/>
      <c r="I9" s="4">
        <f t="shared" si="0"/>
        <v>2164</v>
      </c>
    </row>
    <row r="10" spans="1:10">
      <c r="A10" s="39" t="s">
        <v>184</v>
      </c>
      <c r="B10" s="9" t="s">
        <v>185</v>
      </c>
      <c r="C10" s="36">
        <v>550000</v>
      </c>
      <c r="D10" s="4"/>
      <c r="E10" s="4"/>
      <c r="F10" s="4"/>
      <c r="G10" s="4">
        <v>521880</v>
      </c>
      <c r="H10" s="4"/>
      <c r="I10" s="4">
        <f t="shared" si="0"/>
        <v>521880</v>
      </c>
    </row>
    <row r="11" spans="1:10">
      <c r="A11" s="39"/>
      <c r="B11" s="9"/>
      <c r="C11" s="33"/>
      <c r="D11" s="4"/>
      <c r="E11" s="4"/>
      <c r="F11" s="4"/>
      <c r="G11" s="4"/>
      <c r="H11" s="4"/>
      <c r="I11" s="4">
        <f t="shared" si="0"/>
        <v>0</v>
      </c>
    </row>
    <row r="12" spans="1:10" s="3" customFormat="1">
      <c r="A12" s="21"/>
      <c r="B12" s="10" t="s">
        <v>189</v>
      </c>
      <c r="C12" s="33">
        <f>SUM(C5:C11)</f>
        <v>1218015</v>
      </c>
      <c r="D12" s="8">
        <v>0</v>
      </c>
      <c r="E12" s="7"/>
      <c r="F12" s="7"/>
      <c r="G12" s="7">
        <f>SUM(G7:G11)</f>
        <v>806304</v>
      </c>
      <c r="H12" s="7">
        <f>SUM(H5:H11)</f>
        <v>50290</v>
      </c>
      <c r="I12" s="7">
        <f t="shared" si="0"/>
        <v>856594</v>
      </c>
    </row>
    <row r="13" spans="1:10">
      <c r="A13" s="39"/>
      <c r="B13" s="9"/>
      <c r="C13" s="33"/>
      <c r="D13" s="4"/>
      <c r="E13" s="4"/>
      <c r="F13" s="4"/>
      <c r="G13" s="4"/>
      <c r="H13" s="4"/>
      <c r="I13" s="4">
        <f t="shared" si="0"/>
        <v>0</v>
      </c>
    </row>
    <row r="14" spans="1:10">
      <c r="A14" s="39"/>
      <c r="B14" s="10" t="s">
        <v>55</v>
      </c>
      <c r="C14" s="33"/>
      <c r="D14" s="9"/>
      <c r="E14" s="4"/>
      <c r="F14" s="4"/>
      <c r="G14" s="4"/>
      <c r="H14" s="4"/>
      <c r="I14" s="4">
        <f t="shared" si="0"/>
        <v>0</v>
      </c>
    </row>
    <row r="15" spans="1:10">
      <c r="A15" s="39" t="s">
        <v>54</v>
      </c>
      <c r="B15" s="11" t="s">
        <v>55</v>
      </c>
      <c r="C15" s="37">
        <v>18799189</v>
      </c>
      <c r="D15" s="9"/>
      <c r="E15" s="4">
        <v>13267150</v>
      </c>
      <c r="F15" s="4"/>
      <c r="G15" s="4">
        <v>11605911</v>
      </c>
      <c r="H15" s="4">
        <v>3807073</v>
      </c>
      <c r="I15" s="4">
        <f t="shared" si="0"/>
        <v>15412984</v>
      </c>
    </row>
    <row r="16" spans="1:10">
      <c r="A16" s="39" t="s">
        <v>56</v>
      </c>
      <c r="B16" s="11" t="s">
        <v>83</v>
      </c>
      <c r="C16" s="36">
        <v>3571846</v>
      </c>
      <c r="D16" s="9"/>
      <c r="E16" s="4">
        <v>2836496</v>
      </c>
      <c r="F16" s="4"/>
      <c r="G16" s="4">
        <v>2194369</v>
      </c>
      <c r="H16" s="4">
        <v>639269</v>
      </c>
      <c r="I16" s="4">
        <f t="shared" si="0"/>
        <v>2833638</v>
      </c>
    </row>
    <row r="17" spans="1:9">
      <c r="A17" s="39"/>
      <c r="B17" s="9" t="s">
        <v>193</v>
      </c>
      <c r="C17" s="36">
        <v>209400</v>
      </c>
      <c r="D17" s="9"/>
      <c r="E17" s="4">
        <v>240000</v>
      </c>
      <c r="F17" s="4"/>
      <c r="G17" s="4"/>
      <c r="H17" s="4"/>
      <c r="I17" s="4">
        <f t="shared" si="0"/>
        <v>0</v>
      </c>
    </row>
    <row r="18" spans="1:9">
      <c r="A18" s="39"/>
      <c r="B18" s="9"/>
      <c r="C18" s="33"/>
      <c r="D18" s="9"/>
      <c r="E18" s="4"/>
      <c r="F18" s="4"/>
      <c r="G18" s="4"/>
      <c r="H18" s="4"/>
      <c r="I18" s="4">
        <f t="shared" si="0"/>
        <v>0</v>
      </c>
    </row>
    <row r="19" spans="1:9" s="3" customFormat="1">
      <c r="A19" s="21"/>
      <c r="B19" s="10" t="s">
        <v>122</v>
      </c>
      <c r="C19" s="33">
        <f>SUM(C15:C17)</f>
        <v>22580435</v>
      </c>
      <c r="D19" s="10">
        <v>0</v>
      </c>
      <c r="E19" s="7">
        <f>SUM(E15:E18)</f>
        <v>16343646</v>
      </c>
      <c r="F19" s="7"/>
      <c r="G19" s="7">
        <f>SUM(G15:G18)</f>
        <v>13800280</v>
      </c>
      <c r="H19" s="7">
        <f>SUM(H15:H18)</f>
        <v>4446342</v>
      </c>
      <c r="I19" s="7">
        <f t="shared" si="0"/>
        <v>18246622</v>
      </c>
    </row>
    <row r="20" spans="1:9">
      <c r="A20" s="39"/>
      <c r="B20" s="9"/>
      <c r="C20" s="33"/>
      <c r="D20" s="9"/>
      <c r="E20" s="4"/>
      <c r="F20" s="4"/>
      <c r="G20" s="4"/>
      <c r="H20" s="4"/>
      <c r="I20" s="4">
        <f t="shared" si="0"/>
        <v>0</v>
      </c>
    </row>
    <row r="21" spans="1:9">
      <c r="A21" s="39" t="s">
        <v>57</v>
      </c>
      <c r="B21" s="12" t="s">
        <v>120</v>
      </c>
      <c r="C21" s="33"/>
      <c r="D21" s="9"/>
      <c r="E21" s="4">
        <v>1043328</v>
      </c>
      <c r="F21" s="4"/>
      <c r="G21" s="4">
        <v>585440</v>
      </c>
      <c r="H21" s="4">
        <v>0</v>
      </c>
      <c r="I21" s="4">
        <f t="shared" si="0"/>
        <v>585440</v>
      </c>
    </row>
    <row r="22" spans="1:9">
      <c r="A22" s="39" t="s">
        <v>58</v>
      </c>
      <c r="B22" s="12" t="s">
        <v>84</v>
      </c>
      <c r="C22" s="36">
        <v>20000</v>
      </c>
      <c r="D22" s="9"/>
      <c r="E22" s="4">
        <v>96000</v>
      </c>
      <c r="F22" s="4"/>
      <c r="G22" s="4">
        <v>71487</v>
      </c>
      <c r="H22" s="4">
        <v>0</v>
      </c>
      <c r="I22" s="4">
        <f t="shared" si="0"/>
        <v>71487</v>
      </c>
    </row>
    <row r="23" spans="1:9">
      <c r="A23" s="39"/>
      <c r="B23" s="9"/>
      <c r="C23" s="33"/>
      <c r="D23" s="9"/>
      <c r="E23" s="4"/>
      <c r="F23" s="4"/>
      <c r="G23" s="4"/>
      <c r="H23" s="4"/>
      <c r="I23" s="4">
        <f t="shared" si="0"/>
        <v>0</v>
      </c>
    </row>
    <row r="24" spans="1:9" s="3" customFormat="1">
      <c r="A24" s="21"/>
      <c r="B24" s="10" t="s">
        <v>123</v>
      </c>
      <c r="C24" s="33">
        <f>SUM(C21:C23)</f>
        <v>20000</v>
      </c>
      <c r="D24" s="10">
        <v>0</v>
      </c>
      <c r="E24" s="7">
        <f>SUM(E21:E23)</f>
        <v>1139328</v>
      </c>
      <c r="F24" s="7"/>
      <c r="G24" s="7">
        <f>SUM(G21:G23)</f>
        <v>656927</v>
      </c>
      <c r="H24" s="7"/>
      <c r="I24" s="7">
        <f t="shared" si="0"/>
        <v>656927</v>
      </c>
    </row>
    <row r="25" spans="1:9">
      <c r="A25" s="39"/>
      <c r="B25" s="10"/>
      <c r="C25" s="33"/>
      <c r="D25" s="10"/>
      <c r="E25" s="4"/>
      <c r="F25" s="4"/>
      <c r="G25" s="4"/>
      <c r="H25" s="4"/>
      <c r="I25" s="4">
        <f t="shared" si="0"/>
        <v>0</v>
      </c>
    </row>
    <row r="26" spans="1:9">
      <c r="A26" s="39"/>
      <c r="B26" s="10" t="s">
        <v>80</v>
      </c>
      <c r="C26" s="33"/>
      <c r="D26" s="10"/>
      <c r="E26" s="4"/>
      <c r="F26" s="4"/>
      <c r="G26" s="4"/>
      <c r="H26" s="4"/>
      <c r="I26" s="4">
        <f t="shared" si="0"/>
        <v>0</v>
      </c>
    </row>
    <row r="27" spans="1:9">
      <c r="A27" s="39"/>
      <c r="B27" s="9"/>
      <c r="C27" s="33"/>
      <c r="D27" s="9"/>
      <c r="E27" s="4"/>
      <c r="F27" s="4"/>
      <c r="G27" s="4"/>
      <c r="H27" s="4"/>
      <c r="I27" s="4">
        <f t="shared" si="0"/>
        <v>0</v>
      </c>
    </row>
    <row r="28" spans="1:9">
      <c r="A28" s="39" t="s">
        <v>59</v>
      </c>
      <c r="B28" s="13" t="s">
        <v>85</v>
      </c>
      <c r="C28" s="36">
        <v>143000</v>
      </c>
      <c r="D28" s="9">
        <v>38610</v>
      </c>
      <c r="E28" s="4">
        <v>180000</v>
      </c>
      <c r="F28" s="4"/>
      <c r="G28" s="4">
        <v>118844</v>
      </c>
      <c r="H28" s="4"/>
      <c r="I28" s="4">
        <f t="shared" si="0"/>
        <v>118844</v>
      </c>
    </row>
    <row r="29" spans="1:9">
      <c r="A29" s="39" t="s">
        <v>60</v>
      </c>
      <c r="B29" s="13" t="s">
        <v>86</v>
      </c>
      <c r="C29" s="36">
        <v>0</v>
      </c>
      <c r="D29" s="9"/>
      <c r="E29" s="4">
        <v>300000</v>
      </c>
      <c r="F29" s="4"/>
      <c r="G29" s="4">
        <v>7401</v>
      </c>
      <c r="H29" s="4"/>
      <c r="I29" s="4">
        <f t="shared" si="0"/>
        <v>7401</v>
      </c>
    </row>
    <row r="30" spans="1:9">
      <c r="A30" s="39" t="s">
        <v>61</v>
      </c>
      <c r="B30" s="13" t="s">
        <v>87</v>
      </c>
      <c r="C30" s="36">
        <v>408000</v>
      </c>
      <c r="D30" s="9">
        <f>C30*0.65*0.27</f>
        <v>71604</v>
      </c>
      <c r="E30" s="4">
        <v>228000</v>
      </c>
      <c r="F30" s="4"/>
      <c r="G30" s="4">
        <v>339837</v>
      </c>
      <c r="H30" s="4">
        <v>67967</v>
      </c>
      <c r="I30" s="4">
        <f t="shared" si="0"/>
        <v>407804</v>
      </c>
    </row>
    <row r="31" spans="1:9">
      <c r="A31" s="39" t="s">
        <v>62</v>
      </c>
      <c r="B31" s="13" t="s">
        <v>88</v>
      </c>
      <c r="C31" s="36">
        <v>66000</v>
      </c>
      <c r="D31" s="9">
        <f>C31*0.27</f>
        <v>17820</v>
      </c>
      <c r="E31" s="4">
        <v>108000</v>
      </c>
      <c r="F31" s="4"/>
      <c r="G31" s="4">
        <v>54789</v>
      </c>
      <c r="H31" s="4">
        <v>10958</v>
      </c>
      <c r="I31" s="4">
        <f t="shared" si="0"/>
        <v>65747</v>
      </c>
    </row>
    <row r="32" spans="1:9">
      <c r="A32" s="39" t="s">
        <v>63</v>
      </c>
      <c r="B32" s="13" t="s">
        <v>89</v>
      </c>
      <c r="C32" s="36">
        <v>1219000</v>
      </c>
      <c r="D32" s="9">
        <f t="shared" ref="D32:D37" si="1">C32*0.27</f>
        <v>329130</v>
      </c>
      <c r="E32" s="4">
        <v>1800000</v>
      </c>
      <c r="F32" s="4"/>
      <c r="G32" s="4">
        <v>1016146</v>
      </c>
      <c r="H32" s="4">
        <v>203229</v>
      </c>
      <c r="I32" s="4">
        <f t="shared" si="0"/>
        <v>1219375</v>
      </c>
    </row>
    <row r="33" spans="1:9">
      <c r="A33" s="39" t="s">
        <v>64</v>
      </c>
      <c r="B33" s="13" t="s">
        <v>90</v>
      </c>
      <c r="C33" s="36">
        <v>72000</v>
      </c>
      <c r="D33" s="9">
        <f t="shared" si="1"/>
        <v>19440</v>
      </c>
      <c r="E33" s="4">
        <v>144000</v>
      </c>
      <c r="F33" s="4"/>
      <c r="G33" s="4">
        <v>60165</v>
      </c>
      <c r="H33" s="4">
        <v>12033</v>
      </c>
      <c r="I33" s="4">
        <f t="shared" si="0"/>
        <v>72198</v>
      </c>
    </row>
    <row r="34" spans="1:9">
      <c r="A34" s="39" t="s">
        <v>65</v>
      </c>
      <c r="B34" s="13" t="s">
        <v>91</v>
      </c>
      <c r="C34" s="36">
        <v>50000</v>
      </c>
      <c r="D34" s="9">
        <f t="shared" si="1"/>
        <v>13500</v>
      </c>
      <c r="E34" s="4">
        <v>48000</v>
      </c>
      <c r="F34" s="4"/>
      <c r="G34" s="4">
        <v>41808</v>
      </c>
      <c r="H34" s="4">
        <v>8362</v>
      </c>
      <c r="I34" s="4">
        <f t="shared" si="0"/>
        <v>50170</v>
      </c>
    </row>
    <row r="35" spans="1:9">
      <c r="A35" s="39" t="s">
        <v>66</v>
      </c>
      <c r="B35" s="13" t="s">
        <v>92</v>
      </c>
      <c r="C35" s="36">
        <v>161000</v>
      </c>
      <c r="D35" s="9">
        <f t="shared" si="1"/>
        <v>43470</v>
      </c>
      <c r="E35" s="4">
        <v>120000</v>
      </c>
      <c r="F35" s="4"/>
      <c r="G35" s="4">
        <v>134000</v>
      </c>
      <c r="H35" s="4"/>
      <c r="I35" s="4">
        <f t="shared" si="0"/>
        <v>134000</v>
      </c>
    </row>
    <row r="36" spans="1:9">
      <c r="A36" s="39" t="s">
        <v>67</v>
      </c>
      <c r="B36" s="13" t="s">
        <v>93</v>
      </c>
      <c r="C36" s="36">
        <v>257000</v>
      </c>
      <c r="D36" s="9">
        <f t="shared" si="1"/>
        <v>69390</v>
      </c>
      <c r="E36" s="4">
        <v>120000</v>
      </c>
      <c r="F36" s="4"/>
      <c r="G36" s="4">
        <v>214015</v>
      </c>
      <c r="H36" s="4">
        <v>42803</v>
      </c>
      <c r="I36" s="4">
        <f t="shared" si="0"/>
        <v>256818</v>
      </c>
    </row>
    <row r="37" spans="1:9">
      <c r="A37" s="39" t="s">
        <v>68</v>
      </c>
      <c r="B37" s="13" t="s">
        <v>94</v>
      </c>
      <c r="C37" s="36">
        <v>24000</v>
      </c>
      <c r="D37" s="9">
        <f t="shared" si="1"/>
        <v>6480</v>
      </c>
      <c r="E37" s="4">
        <v>300000</v>
      </c>
      <c r="F37" s="4"/>
      <c r="G37" s="4">
        <v>20270</v>
      </c>
      <c r="H37" s="4"/>
      <c r="I37" s="4">
        <f t="shared" si="0"/>
        <v>20270</v>
      </c>
    </row>
    <row r="38" spans="1:9">
      <c r="A38" s="39"/>
      <c r="B38" s="9"/>
      <c r="C38" s="33"/>
      <c r="D38" s="9"/>
      <c r="E38" s="4"/>
      <c r="F38" s="4"/>
      <c r="G38" s="4"/>
      <c r="H38" s="4"/>
      <c r="I38" s="4">
        <f t="shared" si="0"/>
        <v>0</v>
      </c>
    </row>
    <row r="39" spans="1:9" s="3" customFormat="1">
      <c r="A39" s="21"/>
      <c r="B39" s="10" t="s">
        <v>124</v>
      </c>
      <c r="C39" s="33">
        <f>SUM(C28:C38)</f>
        <v>2400000</v>
      </c>
      <c r="D39" s="10">
        <f>SUM(D28:D38)</f>
        <v>609444</v>
      </c>
      <c r="E39" s="7">
        <f>SUM(E28:E38)</f>
        <v>3348000</v>
      </c>
      <c r="F39" s="7"/>
      <c r="G39" s="7">
        <f>SUM(G28:G38)</f>
        <v>2007275</v>
      </c>
      <c r="H39" s="7">
        <f>SUM(H28:H38)</f>
        <v>345352</v>
      </c>
      <c r="I39" s="7">
        <f t="shared" si="0"/>
        <v>2352627</v>
      </c>
    </row>
    <row r="40" spans="1:9">
      <c r="A40" s="39"/>
      <c r="B40" s="9"/>
      <c r="C40" s="33"/>
      <c r="D40" s="9"/>
      <c r="E40" s="4"/>
      <c r="F40" s="4"/>
      <c r="G40" s="4"/>
      <c r="H40" s="4"/>
      <c r="I40" s="4">
        <f t="shared" si="0"/>
        <v>0</v>
      </c>
    </row>
    <row r="41" spans="1:9">
      <c r="A41" s="39"/>
      <c r="B41" s="10" t="s">
        <v>125</v>
      </c>
      <c r="C41" s="33"/>
      <c r="D41" s="9"/>
      <c r="E41" s="4"/>
      <c r="F41" s="4"/>
      <c r="G41" s="4"/>
      <c r="H41" s="4"/>
      <c r="I41" s="4">
        <f t="shared" si="0"/>
        <v>0</v>
      </c>
    </row>
    <row r="42" spans="1:9">
      <c r="A42" s="39"/>
      <c r="B42" s="9"/>
      <c r="C42" s="33"/>
      <c r="D42" s="9"/>
      <c r="E42" s="4"/>
      <c r="F42" s="4"/>
      <c r="G42" s="4"/>
      <c r="H42" s="4"/>
      <c r="I42" s="4">
        <f t="shared" si="0"/>
        <v>0</v>
      </c>
    </row>
    <row r="43" spans="1:9">
      <c r="A43" s="39" t="s">
        <v>69</v>
      </c>
      <c r="B43" s="14" t="s">
        <v>95</v>
      </c>
      <c r="C43" s="36">
        <v>62000</v>
      </c>
      <c r="D43" s="9">
        <f>C43*0.65*0.27</f>
        <v>10881</v>
      </c>
      <c r="E43" s="4">
        <v>63600</v>
      </c>
      <c r="F43" s="4"/>
      <c r="G43" s="4">
        <v>51368</v>
      </c>
      <c r="H43" s="4">
        <v>10274</v>
      </c>
      <c r="I43" s="4">
        <f t="shared" si="0"/>
        <v>61642</v>
      </c>
    </row>
    <row r="44" spans="1:9">
      <c r="A44" s="39" t="s">
        <v>70</v>
      </c>
      <c r="B44" s="14" t="s">
        <v>96</v>
      </c>
      <c r="C44" s="36">
        <v>52000</v>
      </c>
      <c r="D44" s="9">
        <f>C44*0.27</f>
        <v>14040.000000000002</v>
      </c>
      <c r="E44" s="4">
        <v>72000</v>
      </c>
      <c r="F44" s="4"/>
      <c r="G44" s="4">
        <v>43591</v>
      </c>
      <c r="H44" s="4">
        <v>8718</v>
      </c>
      <c r="I44" s="4">
        <f t="shared" si="0"/>
        <v>52309</v>
      </c>
    </row>
    <row r="45" spans="1:9">
      <c r="A45" s="39" t="s">
        <v>71</v>
      </c>
      <c r="B45" s="14" t="s">
        <v>97</v>
      </c>
      <c r="C45" s="36">
        <v>296000</v>
      </c>
      <c r="D45" s="9">
        <f t="shared" ref="D45:D50" si="2">C45*0.27</f>
        <v>79920</v>
      </c>
      <c r="E45" s="4">
        <v>336000</v>
      </c>
      <c r="F45" s="4"/>
      <c r="G45" s="4">
        <v>246518</v>
      </c>
      <c r="H45" s="4">
        <v>49255</v>
      </c>
      <c r="I45" s="4">
        <f t="shared" si="0"/>
        <v>295773</v>
      </c>
    </row>
    <row r="46" spans="1:9">
      <c r="A46" s="39" t="s">
        <v>72</v>
      </c>
      <c r="B46" s="14" t="s">
        <v>98</v>
      </c>
      <c r="C46" s="36">
        <v>154000</v>
      </c>
      <c r="D46" s="9">
        <f t="shared" si="2"/>
        <v>41580</v>
      </c>
      <c r="E46" s="4">
        <v>12000</v>
      </c>
      <c r="F46" s="4"/>
      <c r="G46" s="4">
        <v>128275</v>
      </c>
      <c r="H46" s="4">
        <v>25655</v>
      </c>
      <c r="I46" s="4">
        <f t="shared" si="0"/>
        <v>153930</v>
      </c>
    </row>
    <row r="47" spans="1:9">
      <c r="A47" s="39" t="s">
        <v>73</v>
      </c>
      <c r="B47" s="14" t="s">
        <v>99</v>
      </c>
      <c r="C47" s="36">
        <v>6000</v>
      </c>
      <c r="D47" s="9">
        <f t="shared" si="2"/>
        <v>1620</v>
      </c>
      <c r="E47" s="4">
        <v>36000</v>
      </c>
      <c r="F47" s="4"/>
      <c r="G47" s="4">
        <v>4788</v>
      </c>
      <c r="H47" s="4"/>
      <c r="I47" s="4">
        <f t="shared" si="0"/>
        <v>4788</v>
      </c>
    </row>
    <row r="48" spans="1:9">
      <c r="A48" s="39" t="s">
        <v>74</v>
      </c>
      <c r="B48" s="14" t="s">
        <v>100</v>
      </c>
      <c r="C48" s="36">
        <v>25000</v>
      </c>
      <c r="D48" s="9">
        <f t="shared" si="2"/>
        <v>6750</v>
      </c>
      <c r="E48" s="4">
        <v>25200</v>
      </c>
      <c r="F48" s="4"/>
      <c r="G48" s="4">
        <v>20904</v>
      </c>
      <c r="H48" s="4">
        <v>4181</v>
      </c>
      <c r="I48" s="4">
        <f t="shared" si="0"/>
        <v>25085</v>
      </c>
    </row>
    <row r="49" spans="1:9">
      <c r="A49" s="39" t="s">
        <v>75</v>
      </c>
      <c r="B49" s="14" t="s">
        <v>101</v>
      </c>
      <c r="C49" s="36">
        <v>76000</v>
      </c>
      <c r="D49" s="9">
        <f t="shared" si="2"/>
        <v>20520</v>
      </c>
      <c r="E49" s="4">
        <v>36000</v>
      </c>
      <c r="F49" s="4"/>
      <c r="G49" s="4">
        <v>63600</v>
      </c>
      <c r="H49" s="4"/>
      <c r="I49" s="4">
        <f t="shared" si="0"/>
        <v>63600</v>
      </c>
    </row>
    <row r="50" spans="1:9">
      <c r="A50" s="39" t="s">
        <v>76</v>
      </c>
      <c r="B50" s="14" t="s">
        <v>121</v>
      </c>
      <c r="C50" s="36">
        <v>56000</v>
      </c>
      <c r="D50" s="9">
        <f t="shared" si="2"/>
        <v>15120.000000000002</v>
      </c>
      <c r="E50" s="4">
        <v>66000</v>
      </c>
      <c r="F50" s="4"/>
      <c r="G50" s="4">
        <v>46300</v>
      </c>
      <c r="H50" s="4"/>
      <c r="I50" s="4">
        <f t="shared" si="0"/>
        <v>46300</v>
      </c>
    </row>
    <row r="51" spans="1:9">
      <c r="A51" s="39" t="s">
        <v>77</v>
      </c>
      <c r="B51" s="14" t="s">
        <v>102</v>
      </c>
      <c r="C51" s="36">
        <v>50000</v>
      </c>
      <c r="D51" s="9"/>
      <c r="E51" s="4">
        <v>50000</v>
      </c>
      <c r="F51" s="4"/>
      <c r="G51" s="4"/>
      <c r="H51" s="4"/>
      <c r="I51" s="4">
        <f t="shared" si="0"/>
        <v>0</v>
      </c>
    </row>
    <row r="52" spans="1:9">
      <c r="A52" s="39"/>
      <c r="B52" s="9"/>
      <c r="C52" s="33"/>
      <c r="D52" s="9"/>
      <c r="E52" s="4"/>
      <c r="F52" s="4"/>
      <c r="G52" s="4"/>
      <c r="H52" s="4"/>
      <c r="I52" s="4">
        <f t="shared" si="0"/>
        <v>0</v>
      </c>
    </row>
    <row r="53" spans="1:9" s="3" customFormat="1">
      <c r="A53" s="21"/>
      <c r="B53" s="10" t="s">
        <v>126</v>
      </c>
      <c r="C53" s="33">
        <f>SUM(C43:C52)</f>
        <v>777000</v>
      </c>
      <c r="D53" s="10">
        <f>SUM(D43:D52)</f>
        <v>190431</v>
      </c>
      <c r="E53" s="7">
        <f>SUM(E43:E52)</f>
        <v>696800</v>
      </c>
      <c r="F53" s="7">
        <v>697000</v>
      </c>
      <c r="G53" s="7">
        <f>SUM(G43:G52)</f>
        <v>605344</v>
      </c>
      <c r="H53" s="7">
        <f>SUM(H43:H52)</f>
        <v>98083</v>
      </c>
      <c r="I53" s="7">
        <f t="shared" si="0"/>
        <v>703427</v>
      </c>
    </row>
    <row r="54" spans="1:9">
      <c r="A54" s="39"/>
      <c r="B54" s="9"/>
      <c r="C54" s="33"/>
      <c r="D54" s="9"/>
      <c r="E54" s="4"/>
      <c r="F54" s="4"/>
      <c r="G54" s="4"/>
      <c r="H54" s="4"/>
      <c r="I54" s="4">
        <f t="shared" si="0"/>
        <v>0</v>
      </c>
    </row>
    <row r="55" spans="1:9">
      <c r="A55" s="39"/>
      <c r="B55" s="10" t="s">
        <v>127</v>
      </c>
      <c r="C55" s="33"/>
      <c r="D55" s="9"/>
      <c r="E55" s="4"/>
      <c r="F55" s="4"/>
      <c r="G55" s="4"/>
      <c r="H55" s="4"/>
      <c r="I55" s="4">
        <f t="shared" si="0"/>
        <v>0</v>
      </c>
    </row>
    <row r="56" spans="1:9">
      <c r="A56" s="39"/>
      <c r="B56" s="9"/>
      <c r="C56" s="33"/>
      <c r="D56" s="9"/>
      <c r="E56" s="4"/>
      <c r="F56" s="4"/>
      <c r="G56" s="4"/>
      <c r="H56" s="4"/>
      <c r="I56" s="4">
        <f t="shared" si="0"/>
        <v>0</v>
      </c>
    </row>
    <row r="57" spans="1:9">
      <c r="A57" s="39" t="s">
        <v>78</v>
      </c>
      <c r="B57" s="15" t="s">
        <v>103</v>
      </c>
      <c r="C57" s="36">
        <v>140000</v>
      </c>
      <c r="D57" s="9">
        <f>C57*0.65*0.27</f>
        <v>24570</v>
      </c>
      <c r="E57" s="4">
        <v>180000</v>
      </c>
      <c r="F57" s="4"/>
      <c r="G57" s="4">
        <v>116408</v>
      </c>
      <c r="H57" s="4">
        <v>23282</v>
      </c>
      <c r="I57" s="4">
        <f t="shared" si="0"/>
        <v>139690</v>
      </c>
    </row>
    <row r="58" spans="1:9">
      <c r="A58" s="39" t="s">
        <v>79</v>
      </c>
      <c r="B58" s="15" t="s">
        <v>227</v>
      </c>
      <c r="C58" s="36">
        <v>116000</v>
      </c>
      <c r="D58" s="9">
        <f>C58*0.27</f>
        <v>31320.000000000004</v>
      </c>
      <c r="E58" s="4">
        <v>20800</v>
      </c>
      <c r="F58" s="4"/>
      <c r="G58" s="4">
        <v>96869</v>
      </c>
      <c r="H58" s="4"/>
      <c r="I58" s="4">
        <f t="shared" si="0"/>
        <v>96869</v>
      </c>
    </row>
    <row r="59" spans="1:9">
      <c r="A59" s="39"/>
      <c r="B59" s="9"/>
      <c r="C59" s="33"/>
      <c r="D59" s="9"/>
      <c r="E59" s="4"/>
      <c r="F59" s="4"/>
      <c r="G59" s="4"/>
      <c r="H59" s="4"/>
      <c r="I59" s="4">
        <f t="shared" si="0"/>
        <v>0</v>
      </c>
    </row>
    <row r="60" spans="1:9" s="3" customFormat="1">
      <c r="A60" s="21"/>
      <c r="B60" s="10" t="s">
        <v>128</v>
      </c>
      <c r="C60" s="33">
        <f>SUM(C57:C59)</f>
        <v>256000</v>
      </c>
      <c r="D60" s="10">
        <f>SUM(D57:D59)</f>
        <v>55890</v>
      </c>
      <c r="E60" s="7">
        <f>SUM(E57:E59)</f>
        <v>200800</v>
      </c>
      <c r="F60" s="7"/>
      <c r="G60" s="7">
        <f>SUM(G57:G59)</f>
        <v>213277</v>
      </c>
      <c r="H60" s="7">
        <f>SUM(H57:H59)</f>
        <v>23282</v>
      </c>
      <c r="I60" s="7">
        <f t="shared" si="0"/>
        <v>236559</v>
      </c>
    </row>
    <row r="61" spans="1:9">
      <c r="A61" s="39"/>
      <c r="B61" s="9"/>
      <c r="C61" s="33"/>
      <c r="D61" s="9"/>
      <c r="E61" s="4"/>
      <c r="F61" s="4"/>
      <c r="G61" s="4"/>
      <c r="H61" s="4"/>
      <c r="I61" s="4">
        <f t="shared" si="0"/>
        <v>0</v>
      </c>
    </row>
    <row r="62" spans="1:9">
      <c r="A62" s="39"/>
      <c r="B62" s="10" t="s">
        <v>129</v>
      </c>
      <c r="C62" s="33"/>
      <c r="D62" s="9"/>
      <c r="E62" s="4"/>
      <c r="F62" s="4"/>
      <c r="G62" s="4"/>
      <c r="H62" s="4"/>
      <c r="I62" s="4">
        <f t="shared" si="0"/>
        <v>0</v>
      </c>
    </row>
    <row r="63" spans="1:9">
      <c r="A63" s="39"/>
      <c r="B63" s="9"/>
      <c r="C63" s="33"/>
      <c r="D63" s="9"/>
      <c r="E63" s="4"/>
      <c r="F63" s="4"/>
      <c r="G63" s="4"/>
      <c r="H63" s="4"/>
      <c r="I63" s="4">
        <f t="shared" si="0"/>
        <v>0</v>
      </c>
    </row>
    <row r="64" spans="1:9">
      <c r="A64" s="39" t="s">
        <v>135</v>
      </c>
      <c r="B64" s="16" t="s">
        <v>4</v>
      </c>
      <c r="C64" s="46">
        <v>315000</v>
      </c>
      <c r="D64" s="9"/>
      <c r="E64" s="4">
        <v>236220</v>
      </c>
      <c r="F64" s="4"/>
      <c r="G64" s="4">
        <v>196000</v>
      </c>
      <c r="H64" s="4"/>
      <c r="I64" s="4">
        <f t="shared" si="0"/>
        <v>196000</v>
      </c>
    </row>
    <row r="65" spans="1:9">
      <c r="A65" s="39" t="s">
        <v>136</v>
      </c>
      <c r="B65" s="16" t="s">
        <v>5</v>
      </c>
      <c r="C65" s="46">
        <v>276000</v>
      </c>
      <c r="D65" s="9"/>
      <c r="E65" s="4">
        <v>236220</v>
      </c>
      <c r="F65" s="4"/>
      <c r="G65" s="4">
        <v>233373</v>
      </c>
      <c r="H65" s="4"/>
      <c r="I65" s="4">
        <f t="shared" si="0"/>
        <v>233373</v>
      </c>
    </row>
    <row r="66" spans="1:9">
      <c r="A66" s="39" t="s">
        <v>137</v>
      </c>
      <c r="B66" s="16" t="s">
        <v>6</v>
      </c>
      <c r="C66" s="46">
        <v>59000</v>
      </c>
      <c r="D66" s="9"/>
      <c r="E66" s="4">
        <v>39370</v>
      </c>
      <c r="F66" s="4"/>
      <c r="G66" s="4">
        <v>60925</v>
      </c>
      <c r="H66" s="4"/>
      <c r="I66" s="4">
        <f t="shared" si="0"/>
        <v>60925</v>
      </c>
    </row>
    <row r="67" spans="1:9">
      <c r="A67" s="39" t="s">
        <v>138</v>
      </c>
      <c r="B67" s="16" t="s">
        <v>7</v>
      </c>
      <c r="C67" s="46">
        <v>8000</v>
      </c>
      <c r="D67" s="9"/>
      <c r="E67" s="4">
        <v>7874</v>
      </c>
      <c r="F67" s="4"/>
      <c r="G67" s="4">
        <v>22000</v>
      </c>
      <c r="H67" s="4"/>
      <c r="I67" s="4">
        <f t="shared" si="0"/>
        <v>22000</v>
      </c>
    </row>
    <row r="68" spans="1:9">
      <c r="A68" s="39" t="s">
        <v>139</v>
      </c>
      <c r="B68" s="16" t="s">
        <v>8</v>
      </c>
      <c r="C68" s="46">
        <v>0</v>
      </c>
      <c r="D68" s="9"/>
      <c r="E68" s="4">
        <v>59055</v>
      </c>
      <c r="F68" s="4"/>
      <c r="G68" s="4">
        <v>0</v>
      </c>
      <c r="H68" s="4"/>
      <c r="I68" s="4">
        <f t="shared" si="0"/>
        <v>0</v>
      </c>
    </row>
    <row r="69" spans="1:9">
      <c r="A69" s="39" t="s">
        <v>140</v>
      </c>
      <c r="B69" s="16" t="s">
        <v>9</v>
      </c>
      <c r="C69" s="46">
        <v>55000</v>
      </c>
      <c r="D69" s="9"/>
      <c r="E69" s="4">
        <v>55118</v>
      </c>
      <c r="F69" s="4"/>
      <c r="G69" s="4">
        <v>6120</v>
      </c>
      <c r="H69" s="4"/>
      <c r="I69" s="4">
        <f t="shared" si="0"/>
        <v>6120</v>
      </c>
    </row>
    <row r="70" spans="1:9">
      <c r="A70" s="39" t="s">
        <v>141</v>
      </c>
      <c r="B70" s="16" t="s">
        <v>10</v>
      </c>
      <c r="C70" s="46">
        <v>394000</v>
      </c>
      <c r="D70" s="9"/>
      <c r="E70" s="4">
        <v>393700</v>
      </c>
      <c r="F70" s="4"/>
      <c r="G70" s="4">
        <v>581441</v>
      </c>
      <c r="H70" s="4"/>
      <c r="I70" s="4">
        <f t="shared" si="0"/>
        <v>581441</v>
      </c>
    </row>
    <row r="71" spans="1:9">
      <c r="A71" s="39" t="s">
        <v>142</v>
      </c>
      <c r="B71" s="16" t="s">
        <v>11</v>
      </c>
      <c r="C71" s="46">
        <v>394000</v>
      </c>
      <c r="D71" s="9"/>
      <c r="E71" s="4">
        <v>393700</v>
      </c>
      <c r="F71" s="4"/>
      <c r="G71" s="4">
        <v>355600</v>
      </c>
      <c r="H71" s="4"/>
      <c r="I71" s="4">
        <f t="shared" si="0"/>
        <v>355600</v>
      </c>
    </row>
    <row r="72" spans="1:9">
      <c r="A72" s="39" t="s">
        <v>143</v>
      </c>
      <c r="B72" s="16" t="s">
        <v>12</v>
      </c>
      <c r="C72" s="46">
        <v>0</v>
      </c>
      <c r="D72" s="9"/>
      <c r="E72" s="4">
        <v>0</v>
      </c>
      <c r="F72" s="4"/>
      <c r="G72" s="4">
        <v>0</v>
      </c>
      <c r="H72" s="4"/>
      <c r="I72" s="4">
        <f t="shared" ref="I72:I136" si="3">SUM(G72:H72)</f>
        <v>0</v>
      </c>
    </row>
    <row r="73" spans="1:9">
      <c r="A73" s="39" t="s">
        <v>144</v>
      </c>
      <c r="B73" s="16" t="s">
        <v>13</v>
      </c>
      <c r="C73" s="46">
        <v>79000</v>
      </c>
      <c r="D73" s="9"/>
      <c r="E73" s="4">
        <v>78740</v>
      </c>
      <c r="F73" s="4"/>
      <c r="G73" s="4">
        <v>70000</v>
      </c>
      <c r="H73" s="4"/>
      <c r="I73" s="4">
        <f t="shared" si="3"/>
        <v>70000</v>
      </c>
    </row>
    <row r="74" spans="1:9">
      <c r="A74" s="39" t="s">
        <v>145</v>
      </c>
      <c r="B74" s="16" t="s">
        <v>14</v>
      </c>
      <c r="C74" s="46">
        <v>252000</v>
      </c>
      <c r="D74" s="9"/>
      <c r="E74" s="4">
        <v>251968</v>
      </c>
      <c r="F74" s="4"/>
      <c r="G74" s="4">
        <v>161400</v>
      </c>
      <c r="H74" s="4"/>
      <c r="I74" s="4">
        <f t="shared" si="3"/>
        <v>161400</v>
      </c>
    </row>
    <row r="75" spans="1:9">
      <c r="A75" s="39" t="s">
        <v>146</v>
      </c>
      <c r="B75" s="16" t="s">
        <v>15</v>
      </c>
      <c r="C75" s="46">
        <v>709000</v>
      </c>
      <c r="D75" s="9"/>
      <c r="E75" s="4">
        <v>708660</v>
      </c>
      <c r="F75" s="4"/>
      <c r="G75" s="4">
        <v>415551</v>
      </c>
      <c r="H75" s="4"/>
      <c r="I75" s="4">
        <f t="shared" si="3"/>
        <v>415551</v>
      </c>
    </row>
    <row r="76" spans="1:9">
      <c r="A76" s="39" t="s">
        <v>147</v>
      </c>
      <c r="B76" s="16" t="s">
        <v>16</v>
      </c>
      <c r="C76" s="46">
        <v>39000</v>
      </c>
      <c r="D76" s="9"/>
      <c r="E76" s="4">
        <v>39370</v>
      </c>
      <c r="F76" s="4"/>
      <c r="G76" s="4">
        <v>40000</v>
      </c>
      <c r="H76" s="4"/>
      <c r="I76" s="4">
        <f t="shared" si="3"/>
        <v>40000</v>
      </c>
    </row>
    <row r="77" spans="1:9">
      <c r="A77" s="39" t="s">
        <v>148</v>
      </c>
      <c r="B77" s="16" t="s">
        <v>17</v>
      </c>
      <c r="C77" s="46">
        <v>0</v>
      </c>
      <c r="D77" s="9"/>
      <c r="E77" s="4">
        <v>0</v>
      </c>
      <c r="F77" s="4"/>
      <c r="G77" s="4">
        <v>0</v>
      </c>
      <c r="H77" s="4"/>
      <c r="I77" s="4">
        <f t="shared" si="3"/>
        <v>0</v>
      </c>
    </row>
    <row r="78" spans="1:9">
      <c r="A78" s="39" t="s">
        <v>149</v>
      </c>
      <c r="B78" s="16" t="s">
        <v>18</v>
      </c>
      <c r="C78" s="46">
        <v>236000</v>
      </c>
      <c r="D78" s="9"/>
      <c r="E78" s="4">
        <v>236220</v>
      </c>
      <c r="F78" s="4"/>
      <c r="G78" s="4">
        <v>188669</v>
      </c>
      <c r="H78" s="4"/>
      <c r="I78" s="4">
        <f t="shared" si="3"/>
        <v>188669</v>
      </c>
    </row>
    <row r="79" spans="1:9">
      <c r="A79" s="39" t="s">
        <v>150</v>
      </c>
      <c r="B79" s="16" t="s">
        <v>19</v>
      </c>
      <c r="C79" s="46">
        <v>0</v>
      </c>
      <c r="D79" s="9"/>
      <c r="E79" s="4">
        <v>0</v>
      </c>
      <c r="F79" s="4"/>
      <c r="G79" s="4">
        <v>0</v>
      </c>
      <c r="H79" s="4"/>
      <c r="I79" s="4">
        <f t="shared" si="3"/>
        <v>0</v>
      </c>
    </row>
    <row r="80" spans="1:9">
      <c r="A80" s="39" t="s">
        <v>151</v>
      </c>
      <c r="B80" s="16" t="s">
        <v>20</v>
      </c>
      <c r="C80" s="46">
        <v>236000</v>
      </c>
      <c r="D80" s="9"/>
      <c r="E80" s="4">
        <v>236220</v>
      </c>
      <c r="F80" s="4"/>
      <c r="G80" s="4">
        <v>10625</v>
      </c>
      <c r="H80" s="4">
        <v>236220</v>
      </c>
      <c r="I80" s="4">
        <f t="shared" si="3"/>
        <v>246845</v>
      </c>
    </row>
    <row r="81" spans="1:9">
      <c r="A81" s="39" t="s">
        <v>152</v>
      </c>
      <c r="B81" s="16" t="s">
        <v>21</v>
      </c>
      <c r="C81" s="46">
        <v>16000</v>
      </c>
      <c r="D81" s="9"/>
      <c r="E81" s="4">
        <v>0</v>
      </c>
      <c r="F81" s="4"/>
      <c r="G81" s="4"/>
      <c r="H81" s="4"/>
      <c r="I81" s="4">
        <f t="shared" si="3"/>
        <v>0</v>
      </c>
    </row>
    <row r="82" spans="1:9">
      <c r="A82" s="39" t="s">
        <v>153</v>
      </c>
      <c r="B82" s="16" t="s">
        <v>22</v>
      </c>
      <c r="C82" s="46">
        <v>433000</v>
      </c>
      <c r="D82" s="9"/>
      <c r="E82" s="4">
        <v>354330</v>
      </c>
      <c r="F82" s="4"/>
      <c r="G82" s="4"/>
      <c r="H82" s="4"/>
      <c r="I82" s="4">
        <f t="shared" si="3"/>
        <v>0</v>
      </c>
    </row>
    <row r="83" spans="1:9">
      <c r="A83" s="39" t="s">
        <v>154</v>
      </c>
      <c r="B83" s="16" t="s">
        <v>23</v>
      </c>
      <c r="C83" s="46">
        <v>0</v>
      </c>
      <c r="D83" s="9"/>
      <c r="E83" s="4">
        <v>0</v>
      </c>
      <c r="F83" s="4"/>
      <c r="G83" s="4"/>
      <c r="H83" s="4"/>
      <c r="I83" s="4">
        <f t="shared" si="3"/>
        <v>0</v>
      </c>
    </row>
    <row r="84" spans="1:9">
      <c r="A84" s="39" t="s">
        <v>225</v>
      </c>
      <c r="B84" s="16" t="s">
        <v>223</v>
      </c>
      <c r="C84" s="46">
        <v>3150000</v>
      </c>
      <c r="D84" s="9"/>
      <c r="E84" s="4"/>
      <c r="F84" s="4"/>
      <c r="G84" s="4"/>
      <c r="H84" s="4"/>
      <c r="I84" s="4"/>
    </row>
    <row r="85" spans="1:9">
      <c r="A85" s="39"/>
      <c r="B85" s="9"/>
      <c r="C85" s="33"/>
      <c r="D85" s="9"/>
      <c r="E85" s="4"/>
      <c r="F85" s="4"/>
      <c r="G85" s="4"/>
      <c r="H85" s="4"/>
      <c r="I85" s="4">
        <f t="shared" si="3"/>
        <v>0</v>
      </c>
    </row>
    <row r="86" spans="1:9" s="3" customFormat="1">
      <c r="A86" s="21"/>
      <c r="B86" s="10" t="s">
        <v>36</v>
      </c>
      <c r="C86" s="33">
        <f>SUM(C64:C85)</f>
        <v>6651000</v>
      </c>
      <c r="D86" s="10">
        <f>C86*0.5*0.27</f>
        <v>897885.00000000012</v>
      </c>
      <c r="E86" s="7">
        <f>SUM(E64:E85)</f>
        <v>3326765</v>
      </c>
      <c r="F86" s="7"/>
      <c r="G86" s="7">
        <f>SUM(G64:G85)</f>
        <v>2341704</v>
      </c>
      <c r="H86" s="7">
        <f>SUM(H64:H85)</f>
        <v>236220</v>
      </c>
      <c r="I86" s="7">
        <f t="shared" si="3"/>
        <v>2577924</v>
      </c>
    </row>
    <row r="87" spans="1:9">
      <c r="A87" s="39"/>
      <c r="B87" s="10"/>
      <c r="C87" s="33"/>
      <c r="D87" s="10"/>
      <c r="E87" s="4"/>
      <c r="F87" s="4"/>
      <c r="G87" s="4"/>
      <c r="H87" s="4"/>
      <c r="I87" s="4">
        <f t="shared" si="3"/>
        <v>0</v>
      </c>
    </row>
    <row r="88" spans="1:9">
      <c r="A88" s="39"/>
      <c r="B88" s="10" t="s">
        <v>81</v>
      </c>
      <c r="C88" s="33"/>
      <c r="D88" s="10"/>
      <c r="E88" s="4"/>
      <c r="F88" s="4"/>
      <c r="G88" s="4"/>
      <c r="H88" s="4"/>
      <c r="I88" s="4">
        <f t="shared" si="3"/>
        <v>0</v>
      </c>
    </row>
    <row r="89" spans="1:9">
      <c r="A89" s="39"/>
      <c r="B89" s="9"/>
      <c r="C89" s="33"/>
      <c r="D89" s="9"/>
      <c r="E89" s="4"/>
      <c r="F89" s="4"/>
      <c r="G89" s="4"/>
      <c r="H89" s="4"/>
      <c r="I89" s="4">
        <f t="shared" si="3"/>
        <v>0</v>
      </c>
    </row>
    <row r="90" spans="1:9">
      <c r="A90" s="39" t="s">
        <v>155</v>
      </c>
      <c r="B90" s="17" t="s">
        <v>104</v>
      </c>
      <c r="C90" s="36">
        <v>1000000</v>
      </c>
      <c r="D90" s="9">
        <f>C90*0.27</f>
        <v>270000</v>
      </c>
      <c r="E90" s="4">
        <v>314960</v>
      </c>
      <c r="F90" s="4"/>
      <c r="G90" s="4">
        <v>1023</v>
      </c>
      <c r="H90" s="4"/>
      <c r="I90" s="4">
        <f t="shared" si="3"/>
        <v>1023</v>
      </c>
    </row>
    <row r="91" spans="1:9">
      <c r="A91" s="39" t="s">
        <v>156</v>
      </c>
      <c r="B91" s="17" t="s">
        <v>105</v>
      </c>
      <c r="C91" s="36">
        <v>562000</v>
      </c>
      <c r="D91" s="9">
        <f>C91*0.5*0.27</f>
        <v>75870</v>
      </c>
      <c r="E91" s="4">
        <v>590550</v>
      </c>
      <c r="F91" s="4"/>
      <c r="G91" s="4">
        <v>468633</v>
      </c>
      <c r="H91" s="4"/>
      <c r="I91" s="4">
        <f t="shared" si="3"/>
        <v>468633</v>
      </c>
    </row>
    <row r="92" spans="1:9">
      <c r="A92" s="39"/>
      <c r="B92" s="9"/>
      <c r="C92" s="33"/>
      <c r="D92" s="9"/>
      <c r="E92" s="4"/>
      <c r="F92" s="4"/>
      <c r="G92" s="4"/>
      <c r="H92" s="4"/>
      <c r="I92" s="4">
        <f t="shared" si="3"/>
        <v>0</v>
      </c>
    </row>
    <row r="93" spans="1:9" s="3" customFormat="1">
      <c r="A93" s="21"/>
      <c r="B93" s="10" t="s">
        <v>130</v>
      </c>
      <c r="C93" s="33">
        <f>SUM(C90:C92)</f>
        <v>1562000</v>
      </c>
      <c r="D93" s="10">
        <f>SUM(D90:D92)</f>
        <v>345870</v>
      </c>
      <c r="E93" s="7">
        <f>SUM(E90:E92)</f>
        <v>905510</v>
      </c>
      <c r="F93" s="7"/>
      <c r="G93" s="7">
        <f>SUM(G90:G92)</f>
        <v>469656</v>
      </c>
      <c r="H93" s="7"/>
      <c r="I93" s="7">
        <f t="shared" si="3"/>
        <v>469656</v>
      </c>
    </row>
    <row r="94" spans="1:9">
      <c r="A94" s="39"/>
      <c r="B94" s="9"/>
      <c r="C94" s="33"/>
      <c r="D94" s="9"/>
      <c r="E94" s="4"/>
      <c r="F94" s="4"/>
      <c r="G94" s="4"/>
      <c r="H94" s="4"/>
      <c r="I94" s="4">
        <f t="shared" si="3"/>
        <v>0</v>
      </c>
    </row>
    <row r="95" spans="1:9">
      <c r="A95" s="39"/>
      <c r="B95" s="10" t="s">
        <v>131</v>
      </c>
      <c r="C95" s="33"/>
      <c r="D95" s="9"/>
      <c r="E95" s="4"/>
      <c r="F95" s="4"/>
      <c r="G95" s="4"/>
      <c r="H95" s="4"/>
      <c r="I95" s="4">
        <f t="shared" si="3"/>
        <v>0</v>
      </c>
    </row>
    <row r="96" spans="1:9">
      <c r="A96" s="39"/>
      <c r="B96" s="9"/>
      <c r="C96" s="33"/>
      <c r="D96" s="9"/>
      <c r="E96" s="4"/>
      <c r="F96" s="4"/>
      <c r="G96" s="4"/>
      <c r="H96" s="4"/>
      <c r="I96" s="4">
        <f t="shared" si="3"/>
        <v>0</v>
      </c>
    </row>
    <row r="97" spans="1:9">
      <c r="A97" s="39" t="s">
        <v>157</v>
      </c>
      <c r="B97" s="18" t="s">
        <v>106</v>
      </c>
      <c r="C97" s="36">
        <v>2656000</v>
      </c>
      <c r="D97" s="9">
        <f>C97*0.27</f>
        <v>717120</v>
      </c>
      <c r="E97" s="4">
        <v>2112000</v>
      </c>
      <c r="F97" s="4"/>
      <c r="G97" s="4">
        <v>2107866</v>
      </c>
      <c r="H97" s="4">
        <v>421573</v>
      </c>
      <c r="I97" s="4">
        <f t="shared" si="3"/>
        <v>2529439</v>
      </c>
    </row>
    <row r="98" spans="1:9">
      <c r="A98" s="39"/>
      <c r="B98" s="9"/>
      <c r="C98" s="33"/>
      <c r="D98" s="9"/>
      <c r="E98" s="4"/>
      <c r="F98" s="4"/>
      <c r="G98" s="4"/>
      <c r="H98" s="4"/>
      <c r="I98" s="4">
        <f t="shared" si="3"/>
        <v>0</v>
      </c>
    </row>
    <row r="99" spans="1:9" s="3" customFormat="1">
      <c r="A99" s="21"/>
      <c r="B99" s="10" t="s">
        <v>132</v>
      </c>
      <c r="C99" s="33">
        <f>SUM(C97:C98)</f>
        <v>2656000</v>
      </c>
      <c r="D99" s="10">
        <f>SUM(D97:D98)</f>
        <v>717120</v>
      </c>
      <c r="E99" s="7">
        <f>SUM(E97:E98)</f>
        <v>2112000</v>
      </c>
      <c r="F99" s="7">
        <v>2112000</v>
      </c>
      <c r="G99" s="7">
        <f>SUM(G97:G98)</f>
        <v>2107866</v>
      </c>
      <c r="H99" s="7">
        <f>SUM(H90:H98)</f>
        <v>421573</v>
      </c>
      <c r="I99" s="7">
        <f t="shared" si="3"/>
        <v>2529439</v>
      </c>
    </row>
    <row r="100" spans="1:9">
      <c r="A100" s="39"/>
      <c r="B100" s="9"/>
      <c r="C100" s="33"/>
      <c r="D100" s="9"/>
      <c r="E100" s="4"/>
      <c r="F100" s="4"/>
      <c r="G100" s="4"/>
      <c r="H100" s="4"/>
      <c r="I100" s="4">
        <f t="shared" si="3"/>
        <v>0</v>
      </c>
    </row>
    <row r="101" spans="1:9">
      <c r="A101" s="39"/>
      <c r="B101" s="10" t="s">
        <v>82</v>
      </c>
      <c r="C101" s="33"/>
      <c r="D101" s="9"/>
      <c r="E101" s="4"/>
      <c r="F101" s="4"/>
      <c r="G101" s="4"/>
      <c r="H101" s="4"/>
      <c r="I101" s="4">
        <f t="shared" si="3"/>
        <v>0</v>
      </c>
    </row>
    <row r="102" spans="1:9">
      <c r="A102" s="39"/>
      <c r="B102" s="9"/>
      <c r="C102" s="33"/>
      <c r="D102" s="9"/>
      <c r="E102" s="4"/>
      <c r="F102" s="4"/>
      <c r="G102" s="4"/>
      <c r="H102" s="4"/>
      <c r="I102" s="4">
        <f t="shared" si="3"/>
        <v>0</v>
      </c>
    </row>
    <row r="103" spans="1:9">
      <c r="A103" s="39" t="s">
        <v>158</v>
      </c>
      <c r="B103" s="19" t="s">
        <v>107</v>
      </c>
      <c r="C103" s="36">
        <v>143000</v>
      </c>
      <c r="D103" s="9">
        <v>0</v>
      </c>
      <c r="E103" s="4">
        <v>270000</v>
      </c>
      <c r="F103" s="4"/>
      <c r="G103" s="4">
        <v>119463</v>
      </c>
      <c r="H103" s="4">
        <v>23893</v>
      </c>
      <c r="I103" s="4">
        <f t="shared" si="3"/>
        <v>143356</v>
      </c>
    </row>
    <row r="104" spans="1:9">
      <c r="A104" s="39" t="s">
        <v>159</v>
      </c>
      <c r="B104" s="19" t="s">
        <v>108</v>
      </c>
      <c r="C104" s="36">
        <v>0</v>
      </c>
      <c r="D104" s="9">
        <v>0</v>
      </c>
      <c r="E104" s="4">
        <v>660000</v>
      </c>
      <c r="F104" s="4"/>
      <c r="G104" s="4"/>
      <c r="H104" s="4"/>
      <c r="I104" s="4">
        <f t="shared" si="3"/>
        <v>0</v>
      </c>
    </row>
    <row r="105" spans="1:9">
      <c r="A105" s="39" t="s">
        <v>160</v>
      </c>
      <c r="B105" s="19" t="s">
        <v>109</v>
      </c>
      <c r="C105" s="36">
        <v>94000</v>
      </c>
      <c r="D105" s="9">
        <v>0</v>
      </c>
      <c r="E105" s="4">
        <v>85000</v>
      </c>
      <c r="F105" s="4"/>
      <c r="G105" s="4">
        <v>78200</v>
      </c>
      <c r="H105" s="4"/>
      <c r="I105" s="4">
        <f t="shared" si="3"/>
        <v>78200</v>
      </c>
    </row>
    <row r="106" spans="1:9">
      <c r="A106" s="39" t="s">
        <v>161</v>
      </c>
      <c r="B106" s="19" t="s">
        <v>110</v>
      </c>
      <c r="C106" s="36">
        <v>318000</v>
      </c>
      <c r="D106" s="9">
        <v>0</v>
      </c>
      <c r="E106" s="4">
        <v>1200000</v>
      </c>
      <c r="F106" s="4"/>
      <c r="G106" s="4">
        <v>265000</v>
      </c>
      <c r="H106" s="4"/>
      <c r="I106" s="4">
        <f t="shared" si="3"/>
        <v>265000</v>
      </c>
    </row>
    <row r="107" spans="1:9">
      <c r="A107" s="39" t="s">
        <v>162</v>
      </c>
      <c r="B107" s="19" t="s">
        <v>111</v>
      </c>
      <c r="C107" s="36">
        <v>196000</v>
      </c>
      <c r="D107" s="9">
        <f>C107*0.27</f>
        <v>52920</v>
      </c>
      <c r="E107" s="4">
        <v>240000</v>
      </c>
      <c r="F107" s="4"/>
      <c r="G107" s="4">
        <v>162942</v>
      </c>
      <c r="H107" s="4">
        <v>32588</v>
      </c>
      <c r="I107" s="4">
        <f t="shared" si="3"/>
        <v>195530</v>
      </c>
    </row>
    <row r="108" spans="1:9">
      <c r="A108" s="39" t="s">
        <v>163</v>
      </c>
      <c r="B108" s="19" t="s">
        <v>112</v>
      </c>
      <c r="C108" s="36">
        <v>528000</v>
      </c>
      <c r="D108" s="9">
        <v>0</v>
      </c>
      <c r="E108" s="4">
        <v>480000</v>
      </c>
      <c r="F108" s="4"/>
      <c r="G108" s="4">
        <v>440000</v>
      </c>
      <c r="H108" s="4">
        <v>80000</v>
      </c>
      <c r="I108" s="4">
        <f t="shared" si="3"/>
        <v>520000</v>
      </c>
    </row>
    <row r="109" spans="1:9">
      <c r="A109" s="39" t="s">
        <v>164</v>
      </c>
      <c r="B109" s="19" t="s">
        <v>113</v>
      </c>
      <c r="C109" s="36">
        <v>918000</v>
      </c>
      <c r="D109" s="9">
        <v>0</v>
      </c>
      <c r="E109" s="4">
        <v>600000</v>
      </c>
      <c r="F109" s="4"/>
      <c r="G109" s="4">
        <v>765000</v>
      </c>
      <c r="H109" s="4">
        <v>187500</v>
      </c>
      <c r="I109" s="4">
        <f t="shared" si="3"/>
        <v>952500</v>
      </c>
    </row>
    <row r="110" spans="1:9">
      <c r="A110" s="39" t="s">
        <v>165</v>
      </c>
      <c r="B110" s="19" t="s">
        <v>114</v>
      </c>
      <c r="C110" s="36">
        <v>100000</v>
      </c>
      <c r="D110" s="9">
        <v>0</v>
      </c>
      <c r="E110" s="4">
        <v>0</v>
      </c>
      <c r="F110" s="4"/>
      <c r="G110" s="4"/>
      <c r="H110" s="4"/>
      <c r="I110" s="4">
        <f t="shared" si="3"/>
        <v>0</v>
      </c>
    </row>
    <row r="111" spans="1:9">
      <c r="A111" s="39" t="s">
        <v>166</v>
      </c>
      <c r="B111" s="19" t="s">
        <v>115</v>
      </c>
      <c r="C111" s="36">
        <v>358000</v>
      </c>
      <c r="D111" s="9">
        <v>0</v>
      </c>
      <c r="E111" s="4">
        <v>360000</v>
      </c>
      <c r="F111" s="4"/>
      <c r="G111" s="4">
        <v>298710</v>
      </c>
      <c r="H111" s="4">
        <v>59742</v>
      </c>
      <c r="I111" s="4">
        <f t="shared" si="3"/>
        <v>358452</v>
      </c>
    </row>
    <row r="112" spans="1:9">
      <c r="A112" s="39" t="s">
        <v>175</v>
      </c>
      <c r="B112" s="19" t="s">
        <v>176</v>
      </c>
      <c r="C112" s="36">
        <v>41000</v>
      </c>
      <c r="D112" s="9">
        <f>C112*0.27</f>
        <v>11070</v>
      </c>
      <c r="E112" s="4"/>
      <c r="F112" s="4"/>
      <c r="G112" s="4">
        <v>34200</v>
      </c>
      <c r="H112" s="4">
        <v>11400</v>
      </c>
      <c r="I112" s="4">
        <f t="shared" si="3"/>
        <v>45600</v>
      </c>
    </row>
    <row r="113" spans="1:9">
      <c r="A113" s="39"/>
      <c r="B113" s="9"/>
      <c r="C113" s="33"/>
      <c r="D113" s="9"/>
      <c r="E113" s="4"/>
      <c r="F113" s="4"/>
      <c r="G113" s="4"/>
      <c r="H113" s="4"/>
      <c r="I113" s="4">
        <f t="shared" si="3"/>
        <v>0</v>
      </c>
    </row>
    <row r="114" spans="1:9" s="3" customFormat="1">
      <c r="A114" s="21"/>
      <c r="B114" s="10" t="s">
        <v>133</v>
      </c>
      <c r="C114" s="33">
        <f>SUM(C103:C113)</f>
        <v>2696000</v>
      </c>
      <c r="D114" s="10">
        <f>SUM(D103:D113)</f>
        <v>63990</v>
      </c>
      <c r="E114" s="7">
        <f>SUM(E103:E113)</f>
        <v>3895000</v>
      </c>
      <c r="F114" s="7"/>
      <c r="G114" s="7">
        <f>SUM(G103:G113)</f>
        <v>2163515</v>
      </c>
      <c r="H114" s="7">
        <f>SUM(H103:H113)</f>
        <v>395123</v>
      </c>
      <c r="I114" s="7">
        <f t="shared" si="3"/>
        <v>2558638</v>
      </c>
    </row>
    <row r="115" spans="1:9">
      <c r="A115" s="39"/>
      <c r="B115" s="9"/>
      <c r="C115" s="33"/>
      <c r="D115" s="9"/>
      <c r="E115" s="4"/>
      <c r="F115" s="4"/>
      <c r="G115" s="4"/>
      <c r="H115" s="4"/>
      <c r="I115" s="4">
        <f t="shared" si="3"/>
        <v>0</v>
      </c>
    </row>
    <row r="116" spans="1:9" s="3" customFormat="1">
      <c r="A116" s="21" t="s">
        <v>3</v>
      </c>
      <c r="B116" s="7" t="s">
        <v>187</v>
      </c>
      <c r="C116" s="28">
        <f>C118+C119+C120</f>
        <v>40816450</v>
      </c>
      <c r="D116" s="7"/>
      <c r="E116" s="7">
        <f>E118+E119+E120</f>
        <v>31967849</v>
      </c>
      <c r="F116" s="7">
        <f>F118+F119+F120</f>
        <v>26378356</v>
      </c>
      <c r="G116" s="7">
        <f>G118+G119+G120</f>
        <v>25172148</v>
      </c>
      <c r="H116" s="7">
        <f>H118+H119+H120</f>
        <v>6016265</v>
      </c>
      <c r="I116" s="7">
        <f t="shared" si="3"/>
        <v>31188413</v>
      </c>
    </row>
    <row r="117" spans="1:9">
      <c r="A117" s="39"/>
      <c r="B117" s="7" t="s">
        <v>190</v>
      </c>
      <c r="C117" s="34"/>
      <c r="D117" s="7"/>
      <c r="E117" s="7"/>
      <c r="F117" s="7"/>
      <c r="G117" s="4"/>
      <c r="H117" s="4"/>
      <c r="I117" s="4">
        <f t="shared" si="3"/>
        <v>0</v>
      </c>
    </row>
    <row r="118" spans="1:9" s="3" customFormat="1">
      <c r="A118" s="21"/>
      <c r="B118" s="7" t="s">
        <v>24</v>
      </c>
      <c r="C118" s="28">
        <f>C12+C19+C24+C39+C60+C86+C93+C114</f>
        <v>37383450</v>
      </c>
      <c r="D118" s="7"/>
      <c r="E118" s="7">
        <f>E19+E24+E39+E60+E86+E93+E114</f>
        <v>29159049</v>
      </c>
      <c r="F118" s="7">
        <v>23569356</v>
      </c>
      <c r="G118" s="7">
        <f>G12+G19+G24+G39+G60+G86+G114+G93</f>
        <v>22458938</v>
      </c>
      <c r="H118" s="7">
        <f>H12+H19+H24+H39+H60+H86+H114</f>
        <v>5496609</v>
      </c>
      <c r="I118" s="7">
        <f t="shared" si="3"/>
        <v>27955547</v>
      </c>
    </row>
    <row r="119" spans="1:9" s="3" customFormat="1">
      <c r="A119" s="21"/>
      <c r="B119" s="7" t="s">
        <v>188</v>
      </c>
      <c r="C119" s="33">
        <f>C53</f>
        <v>777000</v>
      </c>
      <c r="D119" s="7"/>
      <c r="E119" s="7">
        <f>E53</f>
        <v>696800</v>
      </c>
      <c r="F119" s="7">
        <v>697000</v>
      </c>
      <c r="G119" s="7">
        <f>G53</f>
        <v>605344</v>
      </c>
      <c r="H119" s="7">
        <f>H53</f>
        <v>98083</v>
      </c>
      <c r="I119" s="7">
        <f t="shared" si="3"/>
        <v>703427</v>
      </c>
    </row>
    <row r="120" spans="1:9" s="3" customFormat="1">
      <c r="A120" s="21"/>
      <c r="B120" s="7" t="s">
        <v>132</v>
      </c>
      <c r="C120" s="33">
        <f>C99</f>
        <v>2656000</v>
      </c>
      <c r="D120" s="7"/>
      <c r="E120" s="7">
        <f>E99</f>
        <v>2112000</v>
      </c>
      <c r="F120" s="7">
        <v>2112000</v>
      </c>
      <c r="G120" s="7">
        <f>G99</f>
        <v>2107866</v>
      </c>
      <c r="H120" s="7">
        <f>H99</f>
        <v>421573</v>
      </c>
      <c r="I120" s="7">
        <f t="shared" si="3"/>
        <v>2529439</v>
      </c>
    </row>
    <row r="121" spans="1:9">
      <c r="A121" s="39"/>
      <c r="B121" s="7"/>
      <c r="C121" s="28"/>
      <c r="D121" s="4"/>
      <c r="E121" s="4"/>
      <c r="F121" s="4"/>
      <c r="G121" s="4"/>
      <c r="H121" s="4"/>
      <c r="I121" s="4">
        <f t="shared" si="3"/>
        <v>0</v>
      </c>
    </row>
    <row r="122" spans="1:9">
      <c r="A122" s="39" t="s">
        <v>25</v>
      </c>
      <c r="B122" s="7" t="s">
        <v>26</v>
      </c>
      <c r="C122" s="28"/>
      <c r="D122" s="4"/>
      <c r="E122" s="4"/>
      <c r="F122" s="4"/>
      <c r="G122" s="4"/>
      <c r="H122" s="4"/>
      <c r="I122" s="4">
        <f t="shared" si="3"/>
        <v>0</v>
      </c>
    </row>
    <row r="123" spans="1:9">
      <c r="A123" s="39"/>
      <c r="B123" s="7" t="s">
        <v>27</v>
      </c>
      <c r="C123" s="28"/>
      <c r="D123" s="4"/>
      <c r="E123" s="4"/>
      <c r="F123" s="4"/>
      <c r="G123" s="4"/>
      <c r="H123" s="4"/>
      <c r="I123" s="4">
        <f t="shared" si="3"/>
        <v>0</v>
      </c>
    </row>
    <row r="124" spans="1:9">
      <c r="A124" s="39"/>
      <c r="B124" s="7"/>
      <c r="C124" s="28"/>
      <c r="D124" s="4"/>
      <c r="E124" s="4"/>
      <c r="F124" s="4"/>
      <c r="G124" s="4"/>
      <c r="H124" s="4"/>
      <c r="I124" s="4">
        <f t="shared" si="3"/>
        <v>0</v>
      </c>
    </row>
    <row r="125" spans="1:9">
      <c r="A125" s="39" t="s">
        <v>28</v>
      </c>
      <c r="B125" s="20" t="s">
        <v>29</v>
      </c>
      <c r="C125" s="46">
        <v>3543000</v>
      </c>
      <c r="D125" s="9">
        <f>C125*0.5*0.27</f>
        <v>478305.00000000006</v>
      </c>
      <c r="E125" s="4">
        <v>3543300</v>
      </c>
      <c r="F125" s="4">
        <v>3543300</v>
      </c>
      <c r="G125" s="4">
        <v>3917138</v>
      </c>
      <c r="H125" s="4"/>
      <c r="I125" s="4">
        <f t="shared" si="3"/>
        <v>3917138</v>
      </c>
    </row>
    <row r="126" spans="1:9">
      <c r="A126" s="39" t="s">
        <v>30</v>
      </c>
      <c r="B126" s="20" t="s">
        <v>31</v>
      </c>
      <c r="C126" s="46">
        <v>236000</v>
      </c>
      <c r="D126" s="9">
        <f t="shared" ref="D126:D128" si="4">C126*0.5*0.27</f>
        <v>31860.000000000004</v>
      </c>
      <c r="E126" s="4">
        <v>236220</v>
      </c>
      <c r="F126" s="4">
        <v>236220</v>
      </c>
      <c r="G126" s="4">
        <v>205000</v>
      </c>
      <c r="H126" s="4"/>
      <c r="I126" s="4">
        <f t="shared" si="3"/>
        <v>205000</v>
      </c>
    </row>
    <row r="127" spans="1:9">
      <c r="A127" s="39" t="s">
        <v>32</v>
      </c>
      <c r="B127" s="20" t="s">
        <v>33</v>
      </c>
      <c r="C127" s="46">
        <v>9450000</v>
      </c>
      <c r="D127" s="9">
        <f t="shared" si="4"/>
        <v>1275750</v>
      </c>
      <c r="E127" s="4">
        <v>9448800</v>
      </c>
      <c r="F127" s="4">
        <v>9448800</v>
      </c>
      <c r="G127" s="4">
        <v>13928506</v>
      </c>
      <c r="H127" s="4"/>
      <c r="I127" s="4">
        <f t="shared" si="3"/>
        <v>13928506</v>
      </c>
    </row>
    <row r="128" spans="1:9">
      <c r="A128" s="39" t="s">
        <v>34</v>
      </c>
      <c r="B128" s="20" t="s">
        <v>35</v>
      </c>
      <c r="C128" s="36">
        <v>0</v>
      </c>
      <c r="D128" s="9">
        <f t="shared" si="4"/>
        <v>0</v>
      </c>
      <c r="E128" s="4">
        <v>1574800</v>
      </c>
      <c r="F128" s="4">
        <v>1574800</v>
      </c>
      <c r="G128" s="4">
        <v>1374548</v>
      </c>
      <c r="H128" s="4"/>
      <c r="I128" s="4">
        <f t="shared" si="3"/>
        <v>1374548</v>
      </c>
    </row>
    <row r="129" spans="1:9">
      <c r="A129" s="39" t="s">
        <v>204</v>
      </c>
      <c r="B129" s="20" t="s">
        <v>205</v>
      </c>
      <c r="C129" s="36">
        <v>0</v>
      </c>
      <c r="D129" s="9">
        <v>0</v>
      </c>
      <c r="E129" s="4"/>
      <c r="F129" s="4"/>
      <c r="G129" s="4"/>
      <c r="H129" s="4"/>
      <c r="I129" s="4">
        <f t="shared" si="3"/>
        <v>0</v>
      </c>
    </row>
    <row r="130" spans="1:9">
      <c r="A130" s="39"/>
      <c r="B130" s="9"/>
      <c r="C130" s="33"/>
      <c r="D130" s="9"/>
      <c r="E130" s="4"/>
      <c r="F130" s="4"/>
      <c r="G130" s="4"/>
      <c r="H130" s="4"/>
      <c r="I130" s="4">
        <f t="shared" si="3"/>
        <v>0</v>
      </c>
    </row>
    <row r="131" spans="1:9" s="3" customFormat="1">
      <c r="A131" s="21" t="s">
        <v>25</v>
      </c>
      <c r="B131" s="7" t="s">
        <v>36</v>
      </c>
      <c r="C131" s="33">
        <f>SUM(C125:C129)</f>
        <v>13229000</v>
      </c>
      <c r="D131" s="7">
        <f>SUM(D125:D130)</f>
        <v>1785915</v>
      </c>
      <c r="E131" s="7">
        <f>SUM(E125:E130)</f>
        <v>14803120</v>
      </c>
      <c r="F131" s="7">
        <f>SUM(F125:F130)</f>
        <v>14803120</v>
      </c>
      <c r="G131" s="7">
        <f>SUM(G125:G130)</f>
        <v>19425192</v>
      </c>
      <c r="H131" s="7"/>
      <c r="I131" s="7">
        <f t="shared" si="3"/>
        <v>19425192</v>
      </c>
    </row>
    <row r="132" spans="1:9">
      <c r="A132" s="39"/>
      <c r="B132" s="4"/>
      <c r="C132" s="28"/>
      <c r="D132" s="4"/>
      <c r="E132" s="4"/>
      <c r="F132" s="4"/>
      <c r="G132" s="4"/>
      <c r="H132" s="4"/>
      <c r="I132" s="4">
        <f t="shared" si="3"/>
        <v>0</v>
      </c>
    </row>
    <row r="133" spans="1:9" s="2" customFormat="1">
      <c r="A133" s="39" t="s">
        <v>37</v>
      </c>
      <c r="B133" s="21" t="s">
        <v>134</v>
      </c>
      <c r="C133" s="33"/>
      <c r="D133" s="10"/>
      <c r="E133" s="9"/>
      <c r="F133" s="9"/>
      <c r="G133" s="9"/>
      <c r="H133" s="9"/>
      <c r="I133" s="4">
        <f t="shared" si="3"/>
        <v>0</v>
      </c>
    </row>
    <row r="134" spans="1:9" s="2" customFormat="1">
      <c r="A134" s="39"/>
      <c r="B134" s="10"/>
      <c r="C134" s="33"/>
      <c r="D134" s="10"/>
      <c r="E134" s="9"/>
      <c r="F134" s="9"/>
      <c r="G134" s="9"/>
      <c r="H134" s="9"/>
      <c r="I134" s="4">
        <f t="shared" si="3"/>
        <v>0</v>
      </c>
    </row>
    <row r="135" spans="1:9">
      <c r="A135" s="39" t="s">
        <v>167</v>
      </c>
      <c r="B135" s="22" t="s">
        <v>116</v>
      </c>
      <c r="C135" s="35">
        <v>5418000</v>
      </c>
      <c r="D135" s="4">
        <f>C135*0.27</f>
        <v>1462860</v>
      </c>
      <c r="E135" s="4">
        <v>5418000</v>
      </c>
      <c r="F135" s="4"/>
      <c r="G135" s="4">
        <v>4300000</v>
      </c>
      <c r="H135" s="4">
        <v>860000</v>
      </c>
      <c r="I135" s="4">
        <f t="shared" si="3"/>
        <v>5160000</v>
      </c>
    </row>
    <row r="136" spans="1:9">
      <c r="A136" s="39" t="s">
        <v>168</v>
      </c>
      <c r="B136" s="23" t="s">
        <v>117</v>
      </c>
      <c r="C136" s="35">
        <v>945000</v>
      </c>
      <c r="D136" s="4">
        <f t="shared" ref="D136:D137" si="5">C136*0.27</f>
        <v>255150.00000000003</v>
      </c>
      <c r="E136" s="4">
        <v>907200</v>
      </c>
      <c r="F136" s="4"/>
      <c r="G136" s="4">
        <v>745000</v>
      </c>
      <c r="H136" s="4">
        <v>150000</v>
      </c>
      <c r="I136" s="4">
        <f t="shared" si="3"/>
        <v>895000</v>
      </c>
    </row>
    <row r="137" spans="1:9">
      <c r="A137" s="39" t="s">
        <v>169</v>
      </c>
      <c r="B137" s="23" t="s">
        <v>118</v>
      </c>
      <c r="C137" s="35">
        <v>630000</v>
      </c>
      <c r="D137" s="4">
        <f t="shared" si="5"/>
        <v>170100</v>
      </c>
      <c r="E137" s="4">
        <v>272724</v>
      </c>
      <c r="F137" s="4"/>
      <c r="G137" s="4">
        <v>409086</v>
      </c>
      <c r="H137" s="4">
        <v>45452</v>
      </c>
      <c r="I137" s="4">
        <f t="shared" ref="I137:I169" si="6">SUM(G137:H137)</f>
        <v>454538</v>
      </c>
    </row>
    <row r="138" spans="1:9">
      <c r="A138" s="39" t="s">
        <v>170</v>
      </c>
      <c r="B138" s="23" t="s">
        <v>119</v>
      </c>
      <c r="C138" s="35">
        <v>525000</v>
      </c>
      <c r="D138" s="4">
        <v>0</v>
      </c>
      <c r="E138" s="4">
        <v>755904</v>
      </c>
      <c r="F138" s="4"/>
      <c r="G138" s="4">
        <v>525400</v>
      </c>
      <c r="H138" s="4">
        <v>80000</v>
      </c>
      <c r="I138" s="4">
        <f t="shared" si="6"/>
        <v>605400</v>
      </c>
    </row>
    <row r="139" spans="1:9">
      <c r="A139" s="39"/>
      <c r="B139" s="24"/>
      <c r="C139" s="28"/>
      <c r="D139" s="4"/>
      <c r="E139" s="4"/>
      <c r="F139" s="4"/>
      <c r="G139" s="4"/>
      <c r="H139" s="4"/>
      <c r="I139" s="4">
        <f t="shared" si="6"/>
        <v>0</v>
      </c>
    </row>
    <row r="140" spans="1:9" s="3" customFormat="1">
      <c r="A140" s="21"/>
      <c r="B140" s="10" t="s">
        <v>38</v>
      </c>
      <c r="C140" s="33">
        <f>SUM(C135:C139)</f>
        <v>7518000</v>
      </c>
      <c r="D140" s="7">
        <f>SUM(D135:D139)</f>
        <v>1888110</v>
      </c>
      <c r="E140" s="7">
        <f>SUM(E135:E139)</f>
        <v>7353828</v>
      </c>
      <c r="F140" s="7">
        <v>7353828</v>
      </c>
      <c r="G140" s="7">
        <f>SUM(G135:G139)</f>
        <v>5979486</v>
      </c>
      <c r="H140" s="7">
        <f>SUM(H135:H139)</f>
        <v>1135452</v>
      </c>
      <c r="I140" s="7">
        <f t="shared" si="6"/>
        <v>7114938</v>
      </c>
    </row>
    <row r="141" spans="1:9">
      <c r="A141" s="39"/>
      <c r="B141" s="4"/>
      <c r="C141" s="28"/>
      <c r="D141" s="4"/>
      <c r="E141" s="4"/>
      <c r="F141" s="4"/>
      <c r="G141" s="4"/>
      <c r="H141" s="4"/>
      <c r="I141" s="4">
        <f t="shared" si="6"/>
        <v>0</v>
      </c>
    </row>
    <row r="142" spans="1:9">
      <c r="A142" s="39" t="s">
        <v>39</v>
      </c>
      <c r="B142" s="21" t="s">
        <v>40</v>
      </c>
      <c r="C142" s="33"/>
      <c r="D142" s="9"/>
      <c r="E142" s="4"/>
      <c r="F142" s="4"/>
      <c r="G142" s="4"/>
      <c r="H142" s="4"/>
      <c r="I142" s="4">
        <f t="shared" si="6"/>
        <v>0</v>
      </c>
    </row>
    <row r="143" spans="1:9">
      <c r="A143" s="39"/>
      <c r="B143" s="10"/>
      <c r="C143" s="33"/>
      <c r="D143" s="9"/>
      <c r="E143" s="4"/>
      <c r="F143" s="4"/>
      <c r="G143" s="4"/>
      <c r="H143" s="4"/>
      <c r="I143" s="4">
        <f t="shared" si="6"/>
        <v>0</v>
      </c>
    </row>
    <row r="144" spans="1:9">
      <c r="A144" s="39" t="s">
        <v>41</v>
      </c>
      <c r="B144" s="25" t="s">
        <v>42</v>
      </c>
      <c r="C144" s="33"/>
      <c r="D144" s="9"/>
      <c r="E144" s="4"/>
      <c r="F144" s="4"/>
      <c r="G144" s="4"/>
      <c r="H144" s="4"/>
      <c r="I144" s="4">
        <f t="shared" si="6"/>
        <v>0</v>
      </c>
    </row>
    <row r="145" spans="1:10">
      <c r="A145" s="39" t="s">
        <v>43</v>
      </c>
      <c r="B145" s="25" t="s">
        <v>44</v>
      </c>
      <c r="C145" s="36">
        <v>150000</v>
      </c>
      <c r="D145" s="9">
        <f>C145*0.27</f>
        <v>40500</v>
      </c>
      <c r="E145" s="4">
        <v>1326668</v>
      </c>
      <c r="F145" s="4">
        <v>1733333</v>
      </c>
      <c r="G145" s="4">
        <v>1326668</v>
      </c>
      <c r="H145" s="4"/>
      <c r="I145" s="4">
        <f t="shared" si="6"/>
        <v>1326668</v>
      </c>
    </row>
    <row r="146" spans="1:10">
      <c r="A146" s="39" t="s">
        <v>45</v>
      </c>
      <c r="B146" s="25" t="s">
        <v>46</v>
      </c>
      <c r="C146" s="36">
        <v>502400</v>
      </c>
      <c r="D146" s="9">
        <f t="shared" ref="D146:D154" si="7">C146*0.27</f>
        <v>135648</v>
      </c>
      <c r="E146" s="4">
        <v>1004800</v>
      </c>
      <c r="F146" s="4">
        <v>2400000</v>
      </c>
      <c r="G146" s="4">
        <v>1004800</v>
      </c>
      <c r="H146" s="4"/>
      <c r="I146" s="4">
        <f t="shared" si="6"/>
        <v>1004800</v>
      </c>
    </row>
    <row r="147" spans="1:10">
      <c r="A147" s="39" t="s">
        <v>47</v>
      </c>
      <c r="B147" s="25" t="s">
        <v>48</v>
      </c>
      <c r="C147" s="36">
        <v>612500</v>
      </c>
      <c r="D147" s="9">
        <f t="shared" si="7"/>
        <v>165375</v>
      </c>
      <c r="E147" s="4">
        <v>306250</v>
      </c>
      <c r="F147" s="4">
        <v>437500</v>
      </c>
      <c r="G147" s="4">
        <v>312750</v>
      </c>
      <c r="H147" s="4"/>
      <c r="I147" s="4">
        <f t="shared" si="6"/>
        <v>312750</v>
      </c>
    </row>
    <row r="148" spans="1:10">
      <c r="A148" s="39" t="s">
        <v>49</v>
      </c>
      <c r="B148" s="25" t="s">
        <v>50</v>
      </c>
      <c r="C148" s="36"/>
      <c r="D148" s="9">
        <f t="shared" si="7"/>
        <v>0</v>
      </c>
      <c r="E148" s="4"/>
      <c r="F148" s="4"/>
      <c r="G148" s="4"/>
      <c r="H148" s="4"/>
      <c r="I148" s="4">
        <f t="shared" si="6"/>
        <v>0</v>
      </c>
    </row>
    <row r="149" spans="1:10">
      <c r="A149" s="39" t="s">
        <v>51</v>
      </c>
      <c r="B149" s="26" t="s">
        <v>52</v>
      </c>
      <c r="C149" s="36">
        <v>0</v>
      </c>
      <c r="D149" s="9">
        <f t="shared" si="7"/>
        <v>0</v>
      </c>
      <c r="E149" s="4">
        <v>4014766</v>
      </c>
      <c r="F149" s="4"/>
      <c r="G149" s="4">
        <v>784570</v>
      </c>
      <c r="H149" s="4"/>
      <c r="I149" s="4">
        <f t="shared" si="6"/>
        <v>784570</v>
      </c>
    </row>
    <row r="150" spans="1:10">
      <c r="A150" s="39" t="s">
        <v>173</v>
      </c>
      <c r="B150" s="26" t="s">
        <v>171</v>
      </c>
      <c r="C150" s="36"/>
      <c r="D150" s="9">
        <f t="shared" si="7"/>
        <v>0</v>
      </c>
      <c r="E150" s="4"/>
      <c r="F150" s="4"/>
      <c r="G150" s="4">
        <v>644600</v>
      </c>
      <c r="H150" s="4"/>
      <c r="I150" s="4">
        <f t="shared" si="6"/>
        <v>644600</v>
      </c>
    </row>
    <row r="151" spans="1:10">
      <c r="A151" s="39" t="s">
        <v>172</v>
      </c>
      <c r="B151" s="26" t="s">
        <v>174</v>
      </c>
      <c r="C151" s="36"/>
      <c r="D151" s="9">
        <f t="shared" si="7"/>
        <v>0</v>
      </c>
      <c r="E151" s="4"/>
      <c r="F151" s="4"/>
      <c r="G151" s="4">
        <v>832500</v>
      </c>
      <c r="H151" s="4"/>
      <c r="I151" s="4">
        <f t="shared" si="6"/>
        <v>832500</v>
      </c>
    </row>
    <row r="152" spans="1:10">
      <c r="A152" s="39" t="s">
        <v>177</v>
      </c>
      <c r="B152" s="26" t="s">
        <v>178</v>
      </c>
      <c r="C152" s="36"/>
      <c r="D152" s="9">
        <f t="shared" si="7"/>
        <v>0</v>
      </c>
      <c r="E152" s="4"/>
      <c r="F152" s="4"/>
      <c r="G152" s="4">
        <v>513000</v>
      </c>
      <c r="H152" s="4"/>
      <c r="I152" s="4">
        <f t="shared" si="6"/>
        <v>513000</v>
      </c>
      <c r="J152" s="50"/>
    </row>
    <row r="153" spans="1:10">
      <c r="A153" s="39" t="s">
        <v>194</v>
      </c>
      <c r="B153" s="26" t="s">
        <v>196</v>
      </c>
      <c r="C153" s="36">
        <v>159100</v>
      </c>
      <c r="D153" s="9">
        <f t="shared" si="7"/>
        <v>42957</v>
      </c>
      <c r="E153" s="4"/>
      <c r="F153" s="4"/>
      <c r="G153" s="4"/>
      <c r="H153" s="4"/>
      <c r="I153" s="4">
        <f t="shared" si="6"/>
        <v>0</v>
      </c>
    </row>
    <row r="154" spans="1:10">
      <c r="A154" s="39" t="s">
        <v>195</v>
      </c>
      <c r="B154" s="26" t="s">
        <v>197</v>
      </c>
      <c r="C154" s="36">
        <v>347550</v>
      </c>
      <c r="D154" s="9">
        <f t="shared" si="7"/>
        <v>93838.5</v>
      </c>
      <c r="E154" s="4"/>
      <c r="F154" s="4"/>
      <c r="G154" s="4"/>
      <c r="H154" s="4">
        <v>564100</v>
      </c>
      <c r="I154" s="4">
        <f t="shared" si="6"/>
        <v>564100</v>
      </c>
    </row>
    <row r="155" spans="1:10">
      <c r="A155" s="39"/>
      <c r="B155" s="27"/>
      <c r="C155" s="33"/>
      <c r="D155" s="9"/>
      <c r="E155" s="4"/>
      <c r="F155" s="4"/>
      <c r="G155" s="4"/>
      <c r="H155" s="4"/>
      <c r="I155" s="4">
        <f t="shared" si="6"/>
        <v>0</v>
      </c>
    </row>
    <row r="156" spans="1:10" s="3" customFormat="1">
      <c r="A156" s="40" t="s">
        <v>39</v>
      </c>
      <c r="B156" s="10" t="s">
        <v>53</v>
      </c>
      <c r="C156" s="33">
        <f t="shared" ref="C156:H156" si="8">SUM(C145:C155)</f>
        <v>1771550</v>
      </c>
      <c r="D156" s="10">
        <f t="shared" si="8"/>
        <v>478318.5</v>
      </c>
      <c r="E156" s="7">
        <f t="shared" si="8"/>
        <v>6652484</v>
      </c>
      <c r="F156" s="7">
        <f t="shared" si="8"/>
        <v>4570833</v>
      </c>
      <c r="G156" s="7">
        <f t="shared" si="8"/>
        <v>5418888</v>
      </c>
      <c r="H156" s="7">
        <f t="shared" si="8"/>
        <v>564100</v>
      </c>
      <c r="I156" s="7">
        <f t="shared" si="6"/>
        <v>5982988</v>
      </c>
    </row>
    <row r="157" spans="1:10">
      <c r="A157" s="41"/>
      <c r="B157" s="10"/>
      <c r="C157" s="33"/>
      <c r="D157" s="10"/>
      <c r="E157" s="7"/>
      <c r="F157" s="7"/>
      <c r="G157" s="4"/>
      <c r="H157" s="4"/>
      <c r="I157" s="4">
        <f t="shared" si="6"/>
        <v>0</v>
      </c>
    </row>
    <row r="158" spans="1:10">
      <c r="A158" s="41"/>
      <c r="B158" s="10"/>
      <c r="C158" s="33"/>
      <c r="D158" s="10"/>
      <c r="E158" s="7"/>
      <c r="F158" s="7"/>
      <c r="G158" s="4"/>
      <c r="H158" s="4"/>
      <c r="I158" s="4">
        <f t="shared" si="6"/>
        <v>0</v>
      </c>
    </row>
    <row r="159" spans="1:10">
      <c r="A159" s="39" t="s">
        <v>191</v>
      </c>
      <c r="B159" s="4" t="s">
        <v>192</v>
      </c>
      <c r="C159" s="35">
        <v>79000</v>
      </c>
      <c r="D159" s="4">
        <f>C159*0.5*0.27</f>
        <v>10665</v>
      </c>
      <c r="E159" s="4"/>
      <c r="F159" s="4"/>
      <c r="G159" s="4">
        <v>66134</v>
      </c>
      <c r="H159" s="4"/>
      <c r="I159" s="4">
        <f t="shared" si="6"/>
        <v>66134</v>
      </c>
    </row>
    <row r="160" spans="1:10">
      <c r="A160" s="39" t="s">
        <v>202</v>
      </c>
      <c r="B160" s="47" t="s">
        <v>224</v>
      </c>
      <c r="C160" s="45">
        <v>500000</v>
      </c>
      <c r="D160" s="4"/>
      <c r="E160" s="4"/>
      <c r="F160" s="4"/>
      <c r="G160" s="4">
        <v>940036</v>
      </c>
      <c r="H160" s="4"/>
      <c r="I160" s="4">
        <f t="shared" si="6"/>
        <v>940036</v>
      </c>
    </row>
    <row r="161" spans="1:11">
      <c r="A161" s="39" t="s">
        <v>179</v>
      </c>
      <c r="B161" s="4" t="s">
        <v>180</v>
      </c>
      <c r="C161" s="35">
        <v>434000</v>
      </c>
      <c r="D161" s="4"/>
      <c r="E161" s="4"/>
      <c r="F161" s="4"/>
      <c r="G161" s="4">
        <v>361952</v>
      </c>
      <c r="H161" s="4"/>
      <c r="I161" s="4">
        <f t="shared" si="6"/>
        <v>361952</v>
      </c>
    </row>
    <row r="162" spans="1:11">
      <c r="A162" s="39" t="s">
        <v>179</v>
      </c>
      <c r="B162" s="4" t="s">
        <v>181</v>
      </c>
      <c r="C162" s="35">
        <v>568000</v>
      </c>
      <c r="D162" s="4"/>
      <c r="E162" s="4"/>
      <c r="F162" s="4"/>
      <c r="G162" s="4">
        <v>473608</v>
      </c>
      <c r="H162" s="4"/>
      <c r="I162" s="4">
        <f t="shared" si="6"/>
        <v>473608</v>
      </c>
    </row>
    <row r="163" spans="1:11">
      <c r="A163" s="39" t="s">
        <v>200</v>
      </c>
      <c r="B163" s="4" t="s">
        <v>201</v>
      </c>
      <c r="C163" s="35">
        <v>671000</v>
      </c>
      <c r="D163" s="4"/>
      <c r="E163" s="4"/>
      <c r="F163" s="4"/>
      <c r="G163" s="4"/>
      <c r="H163" s="4"/>
      <c r="I163" s="4">
        <f t="shared" si="6"/>
        <v>0</v>
      </c>
    </row>
    <row r="164" spans="1:11">
      <c r="A164" s="39"/>
      <c r="B164" s="4" t="s">
        <v>207</v>
      </c>
      <c r="C164" s="35">
        <v>130000</v>
      </c>
      <c r="D164" s="4"/>
      <c r="E164" s="4"/>
      <c r="F164" s="4"/>
      <c r="G164" s="4"/>
      <c r="H164" s="4">
        <v>125000</v>
      </c>
      <c r="I164" s="4">
        <f t="shared" si="6"/>
        <v>125000</v>
      </c>
    </row>
    <row r="165" spans="1:11">
      <c r="A165" s="39"/>
      <c r="B165" s="4" t="s">
        <v>208</v>
      </c>
      <c r="C165" s="35">
        <v>190000</v>
      </c>
      <c r="D165" s="4"/>
      <c r="E165" s="4"/>
      <c r="F165" s="4"/>
      <c r="G165" s="4"/>
      <c r="H165" s="4">
        <v>149000</v>
      </c>
      <c r="I165" s="4">
        <f t="shared" si="6"/>
        <v>149000</v>
      </c>
    </row>
    <row r="166" spans="1:11">
      <c r="A166" s="39"/>
      <c r="B166" s="4"/>
      <c r="C166" s="28"/>
      <c r="D166" s="4"/>
      <c r="E166" s="4"/>
      <c r="F166" s="4"/>
      <c r="G166" s="4"/>
      <c r="H166" s="4"/>
      <c r="I166" s="4">
        <f t="shared" si="6"/>
        <v>0</v>
      </c>
    </row>
    <row r="167" spans="1:11" s="3" customFormat="1">
      <c r="A167" s="21"/>
      <c r="B167" s="7" t="s">
        <v>198</v>
      </c>
      <c r="C167" s="28">
        <f>SUM(C159:C166)</f>
        <v>2572000</v>
      </c>
      <c r="D167" s="7">
        <f>SUM(D159:D166)</f>
        <v>10665</v>
      </c>
      <c r="E167" s="7"/>
      <c r="F167" s="7"/>
      <c r="G167" s="7">
        <f>SUM(G159:G166)</f>
        <v>1841730</v>
      </c>
      <c r="H167" s="7">
        <f>SUM(H159:H166)</f>
        <v>274000</v>
      </c>
      <c r="I167" s="4">
        <f t="shared" si="6"/>
        <v>2115730</v>
      </c>
    </row>
    <row r="168" spans="1:11">
      <c r="A168" s="39"/>
      <c r="B168" s="4"/>
      <c r="C168" s="28"/>
      <c r="D168" s="4"/>
      <c r="E168" s="4"/>
      <c r="F168" s="4"/>
      <c r="G168" s="4"/>
      <c r="H168" s="4"/>
      <c r="I168" s="4">
        <f t="shared" si="6"/>
        <v>0</v>
      </c>
    </row>
    <row r="169" spans="1:11" s="29" customFormat="1">
      <c r="A169" s="42"/>
      <c r="B169" s="28" t="s">
        <v>219</v>
      </c>
      <c r="C169" s="28">
        <f>C116+C131+C140+C156+C167</f>
        <v>65907000</v>
      </c>
      <c r="D169" s="28">
        <f>D167+D156+D140+D131+D114+D99+D93+D86+D60+D53+D39+D12</f>
        <v>7043638.5</v>
      </c>
      <c r="E169" s="7">
        <f>E116+E131+E140+E156</f>
        <v>60777281</v>
      </c>
      <c r="F169" s="7">
        <f>F116+F131+F140+F156</f>
        <v>53106137</v>
      </c>
      <c r="G169" s="7">
        <f>G116+G131+G140+G156+G167</f>
        <v>57837444</v>
      </c>
      <c r="H169" s="7">
        <f>H116+H140+H156+H167</f>
        <v>7989817</v>
      </c>
      <c r="I169" s="7">
        <f t="shared" si="6"/>
        <v>65827261</v>
      </c>
    </row>
    <row r="170" spans="1:11">
      <c r="A170" s="39"/>
      <c r="B170" s="4"/>
      <c r="C170" s="28"/>
      <c r="D170" s="4"/>
      <c r="E170" s="4"/>
      <c r="F170" s="4"/>
      <c r="G170" s="4"/>
      <c r="H170" s="4"/>
      <c r="I170" s="4"/>
      <c r="J170" s="4"/>
      <c r="K170" s="4"/>
    </row>
    <row r="171" spans="1:11">
      <c r="A171" s="39"/>
      <c r="B171" s="4"/>
      <c r="C171" s="28"/>
      <c r="D171" s="4"/>
      <c r="E171" s="4"/>
      <c r="F171" s="4"/>
      <c r="G171" s="4"/>
      <c r="H171" s="4"/>
      <c r="I171" s="4"/>
      <c r="J171" s="4"/>
      <c r="K171" s="4"/>
    </row>
    <row r="172" spans="1:11">
      <c r="A172" s="39"/>
      <c r="B172" s="4"/>
      <c r="C172" s="28"/>
      <c r="D172" s="4"/>
      <c r="E172" s="4"/>
      <c r="F172" s="4"/>
      <c r="G172" s="4"/>
      <c r="H172" s="4"/>
      <c r="I172" s="4"/>
      <c r="J172" s="4"/>
      <c r="K172" s="4"/>
    </row>
    <row r="173" spans="1:11" s="3" customFormat="1">
      <c r="A173" s="21"/>
      <c r="B173" s="7"/>
      <c r="C173" s="28"/>
      <c r="D173" s="7"/>
      <c r="E173" s="7"/>
      <c r="F173" s="7"/>
      <c r="G173" s="7"/>
      <c r="H173" s="7"/>
      <c r="I173" s="7"/>
      <c r="J173" s="7"/>
      <c r="K173" s="7"/>
    </row>
    <row r="174" spans="1:11">
      <c r="A174" s="39"/>
      <c r="B174" s="4"/>
      <c r="C174" s="28"/>
      <c r="D174" s="4"/>
      <c r="E174" s="4"/>
      <c r="F174" s="4"/>
      <c r="G174" s="4"/>
      <c r="H174" s="4"/>
      <c r="I174" s="4"/>
      <c r="J174" s="4"/>
      <c r="K174" s="4"/>
    </row>
    <row r="175" spans="1:11">
      <c r="A175" s="39"/>
      <c r="B175" s="4"/>
      <c r="C175" s="28"/>
      <c r="D175" s="4"/>
      <c r="E175" s="4"/>
      <c r="F175" s="4"/>
      <c r="G175" s="4"/>
      <c r="H175" s="4"/>
      <c r="I175" s="4"/>
      <c r="J175" s="4"/>
      <c r="K175" s="4"/>
    </row>
    <row r="176" spans="1:11">
      <c r="A176" s="39"/>
      <c r="B176" s="4"/>
      <c r="C176" s="28"/>
      <c r="D176" s="4"/>
      <c r="E176" s="4"/>
      <c r="F176" s="4"/>
      <c r="G176" s="4"/>
      <c r="H176" s="4"/>
      <c r="I176" s="4"/>
      <c r="J176" s="4"/>
      <c r="K176" s="4"/>
    </row>
    <row r="177" spans="1:11">
      <c r="A177" s="39"/>
      <c r="B177" s="4"/>
      <c r="C177" s="28"/>
      <c r="D177" s="4"/>
      <c r="E177" s="4"/>
      <c r="F177" s="4"/>
      <c r="G177" s="4"/>
      <c r="H177" s="4"/>
      <c r="I177" s="4"/>
      <c r="J177" s="4"/>
      <c r="K177" s="4"/>
    </row>
    <row r="178" spans="1:11">
      <c r="A178" s="39"/>
      <c r="B178" s="4"/>
      <c r="C178" s="28"/>
      <c r="D178" s="4"/>
      <c r="E178" s="4"/>
      <c r="F178" s="4"/>
      <c r="G178" s="4"/>
      <c r="H178" s="4"/>
      <c r="I178" s="4"/>
      <c r="J178" s="4"/>
      <c r="K178" s="4"/>
    </row>
  </sheetData>
  <mergeCells count="1">
    <mergeCell ref="B1:D1"/>
  </mergeCells>
  <printOptions gridLines="1"/>
  <pageMargins left="0.51181102362204722" right="0.55118110236220474" top="0.74803149606299213" bottom="0.55118110236220474" header="0.31496062992125984" footer="0.31496062992125984"/>
  <pageSetup paperSize="9" orientation="landscape" r:id="rId1"/>
  <headerFooter>
    <oddHeader>&amp;C&amp;"-,Félkövér"Marketing Kft. 2020. évi üzleti terve
&amp;R1.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KissKatalin</cp:lastModifiedBy>
  <cp:lastPrinted>2019-12-05T19:40:46Z</cp:lastPrinted>
  <dcterms:created xsi:type="dcterms:W3CDTF">2019-03-25T21:37:27Z</dcterms:created>
  <dcterms:modified xsi:type="dcterms:W3CDTF">2019-12-05T19:43:54Z</dcterms:modified>
</cp:coreProperties>
</file>