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55" tabRatio="954" activeTab="12"/>
  </bookViews>
  <sheets>
    <sheet name="ALAPADATOK" sheetId="1" r:id="rId1"/>
    <sheet name="1. sz. mell." sheetId="2" r:id="rId2"/>
    <sheet name="2.1.sz.mell  " sheetId="3" r:id="rId3"/>
    <sheet name="2.2.sz.mell  " sheetId="4" r:id="rId4"/>
    <sheet name="3.sz.mell." sheetId="5" r:id="rId5"/>
    <sheet name="4. sz. mell. " sheetId="6" r:id="rId6"/>
    <sheet name="5. sz. mell" sheetId="7" r:id="rId7"/>
    <sheet name="6.1. sz. mell" sheetId="8" r:id="rId8"/>
    <sheet name="7. sz. mell" sheetId="9" r:id="rId9"/>
    <sheet name="1. sz tájékoztató t." sheetId="10" r:id="rId10"/>
    <sheet name="2. sz tájékoztató t" sheetId="11" r:id="rId11"/>
    <sheet name="3. tájékoztató tábla" sheetId="12" r:id="rId12"/>
    <sheet name="4.1. tájékoztató tábla" sheetId="13" r:id="rId13"/>
    <sheet name="4.2. tájékoztató tábla" sheetId="14" r:id="rId14"/>
    <sheet name="4.3. tájékoztató tábla" sheetId="15" r:id="rId15"/>
    <sheet name="5. tájékoztató tábla" sheetId="16" r:id="rId16"/>
    <sheet name="6. tájékoztató tábla" sheetId="17" r:id="rId17"/>
  </sheets>
  <definedNames>
    <definedName name="_ftn1" localSheetId="14">'4.3. tájékoztató tábla'!$A$29</definedName>
    <definedName name="_ftnref1" localSheetId="14">'4.3. tájékoztató tábla'!$A$20</definedName>
    <definedName name="_xlfn.IFERROR" hidden="1">#NAME?</definedName>
    <definedName name="_xlnm.Print_Titles" localSheetId="12">'4.1. tájékoztató tábla'!$4:$4</definedName>
    <definedName name="_xlnm.Print_Titles" localSheetId="6">'5. sz. mell'!$1:$6</definedName>
    <definedName name="_xlnm.Print_Titles" localSheetId="7">'6.1. sz. mell'!$1:$6</definedName>
    <definedName name="_xlnm.Print_Area" localSheetId="9">'1. sz tájékoztató t.'!$A$1:$E$58</definedName>
    <definedName name="_xlnm.Print_Area" localSheetId="1">'1. sz. mell.'!$A$1:$E$60</definedName>
    <definedName name="_xlnm.Print_Area" localSheetId="2">'2.1.sz.mell  '!$A$1:$J$30</definedName>
    <definedName name="_xlnm.Print_Area" localSheetId="3">'2.2.sz.mell  '!$A$1:$J$33</definedName>
  </definedNames>
  <calcPr fullCalcOnLoad="1"/>
</workbook>
</file>

<file path=xl/sharedStrings.xml><?xml version="1.0" encoding="utf-8"?>
<sst xmlns="http://schemas.openxmlformats.org/spreadsheetml/2006/main" count="1122" uniqueCount="633">
  <si>
    <r>
      <t>EU-s projekt neve, azonosítója:</t>
    </r>
    <r>
      <rPr>
        <sz val="12"/>
        <rFont val="Times New Roman"/>
        <family val="1"/>
      </rPr>
      <t>*</t>
    </r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</si>
  <si>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</si>
  <si>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</si>
  <si>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</si>
  <si>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</si>
  <si>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</si>
  <si>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</si>
  <si>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</si>
  <si>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</si>
  <si>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</si>
  <si>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</si>
  <si>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</si>
  <si>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</si>
  <si>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</si>
  <si>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</si>
  <si>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</si>
  <si>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</si>
  <si>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</si>
  <si>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</si>
  <si>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</si>
  <si>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</si>
  <si>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</si>
  <si>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</si>
  <si>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</si>
  <si>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</si>
  <si>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</si>
  <si>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</si>
  <si>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</si>
  <si>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</si>
  <si>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</si>
  <si>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</si>
  <si>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</si>
  <si>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</si>
  <si>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</si>
  <si>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</si>
  <si>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</t>
  </si>
  <si>
    <t>Összesen:</t>
  </si>
  <si>
    <t>01</t>
  </si>
  <si>
    <t>--------</t>
  </si>
  <si>
    <t>Bevételek</t>
  </si>
  <si>
    <t>Kiadások</t>
  </si>
  <si>
    <t>02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</si>
  <si>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</si>
  <si>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</si>
  <si>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</si>
  <si>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</si>
  <si>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</si>
  <si>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</si>
  <si>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</si>
  <si>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</si>
  <si>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5.1.</t>
  </si>
  <si>
    <t>5.2.</t>
  </si>
  <si>
    <t>5.3.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</si>
  <si>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</si>
  <si>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</si>
  <si>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</si>
  <si>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</si>
  <si>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</si>
  <si>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</si>
  <si>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</si>
  <si>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</si>
  <si>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</si>
  <si>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</si>
  <si>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Kiadások összesen:</t>
  </si>
  <si>
    <t>1.8.</t>
  </si>
  <si>
    <t>1.9.</t>
  </si>
  <si>
    <t>1.10.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</si>
  <si>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</si>
  <si>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</si>
  <si>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</si>
  <si>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</si>
  <si>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</si>
  <si>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</si>
  <si>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</si>
  <si>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</si>
  <si>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</si>
  <si>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</si>
  <si>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</si>
  <si>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</si>
  <si>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</si>
  <si>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</si>
  <si>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</si>
  <si>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</si>
  <si>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1. sz. táblázat</t>
  </si>
  <si>
    <t>2. sz. táblázat</t>
  </si>
  <si>
    <t>Rövid lejáratú hitelek törlesztése</t>
  </si>
  <si>
    <t>Hosszú lejáratú hitelek törlesztése</t>
  </si>
  <si>
    <t>Költségvetési hiány:</t>
  </si>
  <si>
    <t>Költségvetési többlet:</t>
  </si>
  <si>
    <t xml:space="preserve">4. </t>
  </si>
  <si>
    <t>Közhatalmi bevételek</t>
  </si>
  <si>
    <t xml:space="preserve">7. </t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</si>
  <si>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</si>
  <si>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</si>
  <si>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</si>
  <si>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</si>
  <si>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</si>
  <si>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</si>
  <si>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</si>
  <si>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</si>
  <si>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</si>
  <si>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</si>
  <si>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</si>
  <si>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 xml:space="preserve">   Költségvetési maradvány igénybevétele </t>
  </si>
  <si>
    <t xml:space="preserve">   Vállalkozási maradvány igénybevétele </t>
  </si>
  <si>
    <t>Beruházások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</si>
  <si>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</si>
  <si>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</si>
  <si>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</si>
  <si>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</si>
  <si>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</si>
  <si>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</si>
  <si>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</si>
  <si>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</si>
  <si>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</si>
  <si>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</si>
  <si>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</si>
  <si>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</si>
  <si>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</si>
  <si>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</si>
  <si>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</si>
  <si>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</si>
  <si>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</si>
  <si>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</si>
  <si>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</si>
  <si>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</si>
  <si>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</si>
  <si>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13=(12/3)</t>
  </si>
  <si>
    <t>12=(10+11)</t>
  </si>
  <si>
    <t>Támogatási szerződés szerinti bevételek, kiadások</t>
  </si>
  <si>
    <t>Módosított előirányzat</t>
  </si>
  <si>
    <t>Teljesítés</t>
  </si>
  <si>
    <t>Eredeti</t>
  </si>
  <si>
    <t>Módosított</t>
  </si>
  <si>
    <t>7=(4+6)</t>
  </si>
  <si>
    <t>Elvonások és befizetések bevételei</t>
  </si>
  <si>
    <t>4.1.</t>
  </si>
  <si>
    <t>4.2.</t>
  </si>
  <si>
    <t>4.3.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</si>
  <si>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</si>
  <si>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</si>
  <si>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</si>
  <si>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</si>
  <si>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</si>
  <si>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</si>
  <si>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</si>
  <si>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</si>
  <si>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</si>
  <si>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</si>
  <si>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Egyéb tárgyi eszközök értékesítése</t>
  </si>
  <si>
    <t>Betétek megszüntetése</t>
  </si>
  <si>
    <t>Adóssághoz nem kapcsolódó származékos ügyletek bevételei</t>
  </si>
  <si>
    <t>Működési célú támogatások államháztartáson belülről</t>
  </si>
  <si>
    <t>Működési célú átvett pénzeszközök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</si>
  <si>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</si>
  <si>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</si>
  <si>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</si>
  <si>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</si>
  <si>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</si>
  <si>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</si>
  <si>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</si>
  <si>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</si>
  <si>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</si>
  <si>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</si>
  <si>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</si>
  <si>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</si>
  <si>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</si>
  <si>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</si>
  <si>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</si>
  <si>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</si>
  <si>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</si>
  <si>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</si>
  <si>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</si>
  <si>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</si>
  <si>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</si>
  <si>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</si>
  <si>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</si>
  <si>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</si>
  <si>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Kiadási jogcím</t>
  </si>
  <si>
    <t>Önkormányzat működési támogatásai (1.1.+…+.1.5.)</t>
  </si>
  <si>
    <t>Helyi önkormányzati támogatás</t>
  </si>
  <si>
    <t>Közművelődési tevékenység működési támogatása</t>
  </si>
  <si>
    <t>Közművelődési tevékenység intézményi kiegészítő támogatása</t>
  </si>
  <si>
    <t>Egyéb támogatás</t>
  </si>
  <si>
    <t xml:space="preserve">Működési bevételek </t>
  </si>
  <si>
    <t>Felhalmozási célú átvett pénzeszközök</t>
  </si>
  <si>
    <t>KÖLTSÉGVETÉSI BEVÉTELEK ÖSSZESEN: (1+…+7)</t>
  </si>
  <si>
    <t>Finanszírozási bevételek (9.1.+…+9.5.)</t>
  </si>
  <si>
    <t>9.1.</t>
  </si>
  <si>
    <t>Hitel-, kölcsön felvétele államháztartáson kívülről</t>
  </si>
  <si>
    <t>9.2.</t>
  </si>
  <si>
    <t>Értékpapírok beváltása, értékesítése</t>
  </si>
  <si>
    <t>9.3.</t>
  </si>
  <si>
    <t>Előző évi költségvetési maradvány igénybevétele</t>
  </si>
  <si>
    <t>9.4.</t>
  </si>
  <si>
    <t>Előző évi vállalkozási maradvány igénybevétele</t>
  </si>
  <si>
    <t>9.5.</t>
  </si>
  <si>
    <t>FINANSZÍROZÁSI BEVÉTELEK ÖSSZESEN: (9.+10.)</t>
  </si>
  <si>
    <t>KÖLTSÉGVETÉSI ÉS FINANSZÍROZÁSI BEVÉTELEK ÖSSZESEN: (8.+11.)</t>
  </si>
  <si>
    <r>
      <t xml:space="preserve">   Felhalmozási költségvetés kiadásai </t>
    </r>
    <r>
      <rPr>
        <sz val="8"/>
        <rFont val="Times New Roman CE"/>
        <family val="0"/>
      </rPr>
      <t>(2.1.+2.2.+2.3.)</t>
    </r>
  </si>
  <si>
    <t>Működési célú finanszírozási kiadások</t>
  </si>
  <si>
    <t>Felhalmozási célú finanszírozási kiadások</t>
  </si>
  <si>
    <t>Működési bevételek</t>
  </si>
  <si>
    <t>Költségvetési bevételek összesen (1.+…+12.)</t>
  </si>
  <si>
    <t>KÖLTSÉGVETÉSI BEVÉTELEK ÖSSZESEN: (1.+…+7.)</t>
  </si>
  <si>
    <t>FINANSZÍROZÁSI BEVÉTELEK ÖSSZESEN: (9. +10.)</t>
  </si>
  <si>
    <t>BEVÉTELEK ÖSSZESEN: (8.+11.)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</si>
  <si>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</si>
  <si>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</si>
  <si>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</si>
  <si>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</si>
  <si>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</si>
  <si>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</si>
  <si>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- ebből EU támogatás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</si>
  <si>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</si>
  <si>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</si>
  <si>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</si>
  <si>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</si>
  <si>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költségvetés kiadásai (2.1.+…+2.3.)</t>
  </si>
  <si>
    <t>Egyéb fejlesztési célú kiadások</t>
  </si>
  <si>
    <t>KIADÁSOK ÖSSZESEN: (1.+2.)</t>
  </si>
  <si>
    <r>
      <t xml:space="preserve">   Működési költségvetés kiadásai </t>
    </r>
    <r>
      <rPr>
        <sz val="8"/>
        <rFont val="Times New Roman CE"/>
        <family val="0"/>
      </rPr>
      <t>(1.1+…+1.6.)</t>
    </r>
  </si>
  <si>
    <t xml:space="preserve">Tartalékok  </t>
  </si>
  <si>
    <t>1.6.-ból - Általános tartalék</t>
  </si>
  <si>
    <t xml:space="preserve">              - Céltartalék</t>
  </si>
  <si>
    <t>KÖLTSÉGVETÉSI KIADÁSOK ÖSSZESEN (1+2)</t>
  </si>
  <si>
    <t>4.4.</t>
  </si>
  <si>
    <t>Finanszírozási kiadások (4.1.+…+4.4.)</t>
  </si>
  <si>
    <t>Központi, irányító szervi támogatás</t>
  </si>
  <si>
    <t>Adóssághoz nem kapcsolódó származékos ügyletek</t>
  </si>
  <si>
    <t>KIADÁSOK ÖSSZESEN: (3.+4.)</t>
  </si>
  <si>
    <t>Felhalmozási célú finanszírozási kiadások összesen (13.+...+24.)</t>
  </si>
  <si>
    <t>Beruházási kiadások előirányzatainak és felhasználásának alakulása feladatonként</t>
  </si>
  <si>
    <t>Felújítási kiadások előirányzatának és felhasználásának alakulása célonként</t>
  </si>
  <si>
    <t>Finanszírozási kiadások (4.1.+…+4.3.)</t>
  </si>
  <si>
    <t>Irányító szervi (önkormányzati) támogatás folyósítása</t>
  </si>
  <si>
    <t>…………………………….</t>
  </si>
  <si>
    <t>…….</t>
  </si>
  <si>
    <t>BEVÉTELEK ÖSSZESEN: (1.+…+7.)</t>
  </si>
  <si>
    <t>Működési költségvetés kiadásai (1.1+…+1.6.)</t>
  </si>
  <si>
    <t xml:space="preserve"> - 2.3.-ból EU-s forrásból tám. megvalósuló programok, projektek kiadásai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</si>
  <si>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</si>
  <si>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</si>
  <si>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</si>
  <si>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</si>
  <si>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</si>
  <si>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</si>
  <si>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</si>
  <si>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t>A</t>
  </si>
  <si>
    <t>B</t>
  </si>
  <si>
    <t>C</t>
  </si>
  <si>
    <t>D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</si>
  <si>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</si>
  <si>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F</t>
  </si>
  <si>
    <t>G</t>
  </si>
  <si>
    <t>29.</t>
  </si>
  <si>
    <t>30.</t>
  </si>
  <si>
    <t>31.</t>
  </si>
  <si>
    <t>Kiadási jogcímek</t>
  </si>
  <si>
    <t>KÖLTSÉGVETÉSI KIADÁSOK ÖSSZESEN (1.+2.)</t>
  </si>
  <si>
    <t>Finanszírozási kiadások (4.1.+4.2.+4.3.)</t>
  </si>
  <si>
    <t>Többéves kihatással járó döntések számszerűsítése évenkénti bontásban és összesítve célok szerint</t>
  </si>
  <si>
    <t>Kötelezettség jogcíme</t>
  </si>
  <si>
    <t>Köt. váll.
 éve</t>
  </si>
  <si>
    <t>Kiadás vonzata évenként</t>
  </si>
  <si>
    <t>Beruházás feladatonként</t>
  </si>
  <si>
    <t>............................</t>
  </si>
  <si>
    <t>Felújítás célonként</t>
  </si>
  <si>
    <t>Egyéb</t>
  </si>
  <si>
    <t>Összesen (1+4+7+9+11)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</si>
  <si>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</si>
  <si>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</si>
  <si>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</si>
  <si>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</si>
  <si>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</si>
  <si>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</si>
  <si>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</si>
  <si>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</si>
  <si>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</si>
  <si>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E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</si>
  <si>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</si>
  <si>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</si>
  <si>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</si>
  <si>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</si>
  <si>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</si>
  <si>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</si>
  <si>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</si>
  <si>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</si>
  <si>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</si>
  <si>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</si>
  <si>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</si>
  <si>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</si>
  <si>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</si>
  <si>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8=(4+…+7)</t>
  </si>
  <si>
    <t>9=(3+8)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</si>
  <si>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</si>
  <si>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</si>
  <si>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</si>
  <si>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</si>
  <si>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</si>
  <si>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</si>
  <si>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</si>
  <si>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</si>
  <si>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</si>
  <si>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</si>
  <si>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</si>
  <si>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</si>
  <si>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</si>
  <si>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</si>
  <si>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</si>
  <si>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</si>
  <si>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</si>
  <si>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</si>
  <si>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</si>
  <si>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</si>
  <si>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</si>
  <si>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</si>
  <si>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</si>
  <si>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</si>
  <si>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</si>
  <si>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</si>
  <si>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</si>
  <si>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</si>
  <si>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</si>
  <si>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</si>
  <si>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</si>
  <si>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</si>
  <si>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</si>
  <si>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</si>
  <si>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</si>
  <si>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</si>
  <si>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</si>
  <si>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</si>
  <si>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</si>
  <si>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</si>
  <si>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</si>
  <si>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</si>
  <si>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</si>
  <si>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</si>
  <si>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</si>
  <si>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</si>
  <si>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</si>
  <si>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</si>
  <si>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</si>
  <si>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</si>
  <si>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</si>
  <si>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</si>
  <si>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</si>
  <si>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</si>
  <si>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</si>
  <si>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</si>
  <si>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</si>
  <si>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</si>
  <si>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</si>
  <si>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</si>
  <si>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</si>
  <si>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</si>
  <si>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</si>
  <si>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</si>
  <si>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</si>
  <si>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</si>
  <si>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</si>
  <si>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</si>
  <si>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</si>
  <si>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</si>
  <si>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</si>
  <si>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</si>
  <si>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</si>
  <si>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</si>
  <si>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</si>
  <si>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</si>
  <si>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</si>
  <si>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</si>
  <si>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</si>
  <si>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</si>
  <si>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</si>
  <si>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</si>
  <si>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</si>
  <si>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</si>
  <si>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</si>
  <si>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</si>
  <si>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</si>
  <si>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</si>
  <si>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</si>
  <si>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</si>
  <si>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</si>
  <si>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</si>
  <si>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</si>
  <si>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</si>
  <si>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</si>
  <si>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</si>
  <si>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</si>
  <si>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</si>
  <si>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</si>
  <si>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58.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</si>
  <si>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</si>
  <si>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</si>
  <si>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</si>
  <si>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</si>
  <si>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</si>
  <si>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</si>
  <si>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</si>
  <si>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VAGYONKIMUTATÁS
a könyvviteli mérlegben értékkel szereplő forrásokról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</si>
  <si>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</si>
  <si>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</si>
  <si>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</si>
  <si>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</si>
  <si>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</si>
  <si>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</si>
  <si>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</si>
  <si>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</si>
  <si>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</si>
  <si>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</si>
  <si>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</si>
  <si>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</si>
  <si>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</si>
  <si>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</si>
  <si>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</si>
  <si>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</si>
  <si>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Mennyiség
(db)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</si>
  <si>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</si>
  <si>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</si>
  <si>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</si>
  <si>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</si>
  <si>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</si>
  <si>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</si>
  <si>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</si>
  <si>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</si>
  <si>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</si>
  <si>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</si>
  <si>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</si>
  <si>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</si>
  <si>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</si>
  <si>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</si>
  <si>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</si>
  <si>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</si>
  <si>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</si>
  <si>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</si>
  <si>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</si>
  <si>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</si>
  <si>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</si>
  <si>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</si>
  <si>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</si>
  <si>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</si>
  <si>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</si>
  <si>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</si>
  <si>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</si>
  <si>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</si>
  <si>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</si>
  <si>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</si>
  <si>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Egyéb korrekciós tételek (+,-)</t>
  </si>
  <si>
    <t>Kiemelt előirányzat, előirányzat megnevezése</t>
  </si>
  <si>
    <t>Éves tényleges állományi  létszám  (fő)</t>
  </si>
  <si>
    <t>Közfoglalkoztatottak tényleges állományi létszáma (fő)</t>
  </si>
  <si>
    <t>Forintban!</t>
  </si>
  <si>
    <t>Értéke
(Ft)</t>
  </si>
  <si>
    <t>Összeg  (Ft )</t>
  </si>
  <si>
    <t>Bruttó hiány:</t>
  </si>
  <si>
    <t>Bruttó többlet:</t>
  </si>
  <si>
    <t>Európai uniós támogatással megvalósuló projektek</t>
  </si>
  <si>
    <t>pénzügyi teljesítése</t>
  </si>
  <si>
    <t>KÖLTSÉGVETÉSI SZERVEK MARADVÁNYÁNAK ALAKULÁSA</t>
  </si>
  <si>
    <t>ALAPADATOK</t>
  </si>
  <si>
    <t>. évi</t>
  </si>
  <si>
    <t>Előterjesztéskor</t>
  </si>
  <si>
    <t>a</t>
  </si>
  <si>
    <t>…</t>
  </si>
  <si>
    <t>/</t>
  </si>
  <si>
    <t>(</t>
  </si>
  <si>
    <t>)</t>
  </si>
  <si>
    <t>önkormányzati határozathoz</t>
  </si>
  <si>
    <t>1. költségvetési szerv neve</t>
  </si>
  <si>
    <t>2020.</t>
  </si>
  <si>
    <t>10=(5+6+7+8+9)</t>
  </si>
  <si>
    <t xml:space="preserve">I. Működési célú bevételek és kiadások mérlege
</t>
  </si>
  <si>
    <t xml:space="preserve">II. Felhalmozási célú bevételek és kiadások mérlege
</t>
  </si>
  <si>
    <t>Társulási működési támogatásai (1.1.+…+.1.5.)</t>
  </si>
  <si>
    <t>Társulási működésének általános támogatása</t>
  </si>
  <si>
    <t>Társulási működési támogatásai</t>
  </si>
  <si>
    <t>Mikrotérségi Óvoda és Bölcsőde Intézmény-fenntartó Társulása</t>
  </si>
  <si>
    <t>Bátaszéki Mikrotérségi Óvoda, Bölcsőde és Konyha</t>
  </si>
  <si>
    <t>Köznevelési tevékenység működési támogatása</t>
  </si>
  <si>
    <t>Köznevelési tevékenység intézményi kiegészítő támogatása</t>
  </si>
  <si>
    <t>Finanszírozási bevételek (9.1.+…+9.3.)</t>
  </si>
  <si>
    <t>Vállalkozási maradvány igénybevétele</t>
  </si>
  <si>
    <t>Irányító szervi (önkormányzati) támogatás (intézményfinanszírozás)</t>
  </si>
  <si>
    <t>BEVÉTELEK ÖSSZESEN: (8.+9.)</t>
  </si>
  <si>
    <t>MIKROTÉRSÉGI ÓVODA ÉS BÖLCSŐDE INTÉZMÉNY-FENNTARTÓ TÁRSULÁSA</t>
  </si>
  <si>
    <t>Bátaszéki Mikrotérségi Óvoda Bölcsőde és Konyha alaptevékenység maradványa</t>
  </si>
  <si>
    <t>Bátaszéki Mikrotérségi Óvoda Bölcsőde és Konyha vállalkozási maradvány</t>
  </si>
  <si>
    <t xml:space="preserve"> Társulás működésének általános támogatása</t>
  </si>
  <si>
    <t>Társulás működési támogatásai (1.1.+…+.1.5.)</t>
  </si>
  <si>
    <t>III. December havi illetmények, munkabérek elszámolása</t>
  </si>
  <si>
    <t>II. Fizetendő általános forgalmi adó elszámolása</t>
  </si>
  <si>
    <t>I. Előzetesen felszámított általános forgalmi adó elszámolása</t>
  </si>
  <si>
    <t>2019</t>
  </si>
  <si>
    <t>Hűtőszekrény teleajtós 700/412l Bátaszék konyha</t>
  </si>
  <si>
    <t>Fagyasztószekrény teleajtós 700/412l  Bátaszék konyha</t>
  </si>
  <si>
    <t>Gimnázium tálalókonyhába öltözőszekrény</t>
  </si>
  <si>
    <t>Bölcsőde fejlesztő eszközök</t>
  </si>
  <si>
    <t>Óvodai fektetők 20db Pörböly ovi</t>
  </si>
  <si>
    <t>Festményszárító állvány Pörböly ovi</t>
  </si>
  <si>
    <t>1db GorFHE241W Fagyasztóláda 230l Pörböly konyha</t>
  </si>
  <si>
    <t>IKT eszköz használathoz szükséges hordozható hangfal Alsónánai ovi</t>
  </si>
  <si>
    <t>Whirpool mosógép Bátaszék ovi</t>
  </si>
  <si>
    <t>Kombinált mászótorony Bátaszék ovi</t>
  </si>
  <si>
    <t>Vicze KA.tám.uszodajátékok Bátaszék ovi</t>
  </si>
  <si>
    <t>Ceruzapolc Bölcsőde</t>
  </si>
  <si>
    <t>Samsung Galaxy3 mobiltelef.ig.h.Bátaszék ovi</t>
  </si>
  <si>
    <t>Redőnyök étkező kiadó-raktárak Bátaszék konyha</t>
  </si>
  <si>
    <t>Polcrendszer Bátaszék konyha</t>
  </si>
  <si>
    <t>Dobogók Bátaszék konyha</t>
  </si>
  <si>
    <t>Elektromos szeletelő ovi tálaló Bátaszék konyha</t>
  </si>
  <si>
    <t>Porszívó Alsónyék ovi</t>
  </si>
  <si>
    <t>Gőzölős ablaktisztító Alsónyék ovi</t>
  </si>
  <si>
    <t>2db komód Alsónyék ovi</t>
  </si>
  <si>
    <t>1db mobiltelefon Alsónána ovi</t>
  </si>
  <si>
    <t>1db árnyékoló Alsónána ovi</t>
  </si>
  <si>
    <t>1db gázzsámoly Pörböly konyha</t>
  </si>
  <si>
    <t>Eltérés</t>
  </si>
  <si>
    <t>%</t>
  </si>
  <si>
    <t>#</t>
  </si>
  <si>
    <t>Előző időszak</t>
  </si>
  <si>
    <t>Módosítások (+/-)</t>
  </si>
  <si>
    <t>Tárgyi időszak</t>
  </si>
  <si>
    <t>05</t>
  </si>
  <si>
    <t>A/II/1 Ingatlanok és a kapcsolódó vagyoni értékű jogok</t>
  </si>
  <si>
    <t>06</t>
  </si>
  <si>
    <t>A/II/2 Gépek, berendezések, felszerelések, járművek</t>
  </si>
  <si>
    <t>08</t>
  </si>
  <si>
    <t>A/II/4 Beruházások, felújítások</t>
  </si>
  <si>
    <t>10</t>
  </si>
  <si>
    <t>A/II Tárgyi eszközök  (=A/II/1+...+A/II/5)</t>
  </si>
  <si>
    <t>28</t>
  </si>
  <si>
    <t>A) NEMZETI VAGYONBA TARTOZÓ BEFEKTETETT ESZKÖZÖK (=A/I+A/II+A/III+A/IV)</t>
  </si>
  <si>
    <t>29</t>
  </si>
  <si>
    <t>B/I/1 Vásárolt készletek</t>
  </si>
  <si>
    <t>34</t>
  </si>
  <si>
    <t>B/I Készletek (=B/I/1+…+B/I/5)</t>
  </si>
  <si>
    <t>43</t>
  </si>
  <si>
    <t>B) NEMZETI VAGYONBA TARTOZÓ FORGÓESZKÖZÖK (= B/I+B/II)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</si>
  <si>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</si>
  <si>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</si>
  <si>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</si>
  <si>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</si>
  <si>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</si>
  <si>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</si>
  <si>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</si>
  <si>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</si>
  <si>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</si>
  <si>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</si>
  <si>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</si>
  <si>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</si>
  <si>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</si>
  <si>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</si>
  <si>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72</t>
  </si>
  <si>
    <t>D/I/4c - ebből: költségvetési évben esedékes követelések ellátási díjakra</t>
  </si>
  <si>
    <t>73</t>
  </si>
  <si>
    <t>D/I/4d - ebből: költségvetési évben esedékes követelések kiszámlázott általános forgalmi adóra</t>
  </si>
  <si>
    <t>101</t>
  </si>
  <si>
    <t>D/I Költségvetési évben esedékes követelések (=D/I/1+…+D/I/8)</t>
  </si>
  <si>
    <t>113</t>
  </si>
  <si>
    <t>D/II/4 Költségvetési évet követően esedékes követelések működési bevételre (=D/II/4a+…+D/II/4i)</t>
  </si>
  <si>
    <t>114</t>
  </si>
  <si>
    <t>D/II/4a - ebből: költségvetési évet követően esedékes követelések készletértékesítés ellenértékére, szolgáltatások ellenértékére, közvetített szolgáltatások ellenértékére</t>
  </si>
  <si>
    <t>116</t>
  </si>
  <si>
    <t>D/II/4c - ebből: költségvetési évet követően esedékes követelések ellátási díjakra</t>
  </si>
  <si>
    <t>117</t>
  </si>
  <si>
    <t>D/II/4d - ebből: költségvetési évet követően esedékes követelések kiszámlázott általános forgalmi adóra</t>
  </si>
  <si>
    <t>142</t>
  </si>
  <si>
    <t>D/II Költségvetési évet követően esedékes követelések (=D/II/1+…+D/II/8)</t>
  </si>
  <si>
    <t>143</t>
  </si>
  <si>
    <t>D/III/1 Adott előlegek (=D/III/1a+…+D/III/1f)</t>
  </si>
  <si>
    <t>148</t>
  </si>
  <si>
    <t>D/III/1e - ebből: foglalkoztatottaknak adott előlegek</t>
  </si>
  <si>
    <t>149</t>
  </si>
  <si>
    <t>D/III/1f - ebből: túlfizetések, téves és visszajáró kifizetések</t>
  </si>
  <si>
    <t>158</t>
  </si>
  <si>
    <t>D/III Követelés jellegű sajátos elszámolások (=D/III/1+…+D/III/9)</t>
  </si>
  <si>
    <t>159</t>
  </si>
  <si>
    <t>D) KÖVETELÉSEK  (=D/I+D/II+D/III)</t>
  </si>
  <si>
    <t>161</t>
  </si>
  <si>
    <t>E/I/2 Más előzetesen felszámított levonható általános forgalmi adó</t>
  </si>
  <si>
    <t>164</t>
  </si>
  <si>
    <t>E/I Előzetesen felszámított általános forgalmi adó elszámolása (=E/I/1+…+E/I/4)</t>
  </si>
  <si>
    <t>166</t>
  </si>
  <si>
    <t>E/II/2 Más fizetendő általános forgalmi adó</t>
  </si>
  <si>
    <t>167</t>
  </si>
  <si>
    <t>E/II Fizetendő általános forgalmi adó elszámolása (=E/II/1+E/II/2)</t>
  </si>
  <si>
    <t>168</t>
  </si>
  <si>
    <t>E/III/1 December havi illetmények, munkabérek elszámolása</t>
  </si>
  <si>
    <t>170</t>
  </si>
  <si>
    <t>E/III Egyéb sajátos eszközoldali elszámolások (=E/III/1+E/III/2)</t>
  </si>
  <si>
    <t>171</t>
  </si>
  <si>
    <t>E) EGYÉB SAJÁTOS ELSZÁMOLÁSOK (=E/I+E/II+E/III)</t>
  </si>
  <si>
    <t>173</t>
  </si>
  <si>
    <t>F/2 Költségek, ráfordítások aktív időbeli elhatárolása</t>
  </si>
  <si>
    <t>175</t>
  </si>
  <si>
    <t>F) AKTÍV IDŐBELI  ELHATÁROLÁSOK  (=F/1+F/2+F/3)</t>
  </si>
  <si>
    <t>176</t>
  </si>
  <si>
    <t>ESZKÖZÖK ÖSSZESEN (=A+B+C+D+E+F)</t>
  </si>
  <si>
    <t>177</t>
  </si>
  <si>
    <t>G/I  Nemzeti vagyon induláskori értéke</t>
  </si>
  <si>
    <t>179</t>
  </si>
  <si>
    <t>G/III Egyéb eszközök induláskori értéke és változásai</t>
  </si>
  <si>
    <t>180</t>
  </si>
  <si>
    <t>G/IV Felhalmozott eredmény</t>
  </si>
  <si>
    <t>182</t>
  </si>
  <si>
    <t>G/VI Mérleg szerinti eredmény</t>
  </si>
  <si>
    <t>183</t>
  </si>
  <si>
    <t>G/ SAJÁT TŐKE  (= G/I+…+G/VI)</t>
  </si>
  <si>
    <t>186</t>
  </si>
  <si>
    <t>H/I/3 Költségvetési évben esedékes kötelezettségek dologi kiadásokra</t>
  </si>
  <si>
    <t>188</t>
  </si>
  <si>
    <t>H/I/5 Költségvetési évben esedékes kötelezettségek egyéb működési célú kiadásokra (&gt;=H/I/5a+H/I/5b)</t>
  </si>
  <si>
    <t>191</t>
  </si>
  <si>
    <t>H/I/6 Költségvetési évben esedékes kötelezettségek beruházásokra</t>
  </si>
  <si>
    <t>209</t>
  </si>
  <si>
    <t>H/I Költségvetési évben esedékes kötelezettségek (=H/I/1+…+H/I/9)</t>
  </si>
  <si>
    <t>210</t>
  </si>
  <si>
    <t>H/II/1 Költségvetési évet követően esedékes kötelezettségek személyi juttatásokra</t>
  </si>
  <si>
    <t>212</t>
  </si>
  <si>
    <t>H/II/3 Költségvetési évet követően esedékes kötelezettségek dologi kiadásokra</t>
  </si>
  <si>
    <t>233</t>
  </si>
  <si>
    <t>H/II Költségvetési évet követően esedékes kötelezettségek (=H/II/1+…+H/II/9)</t>
  </si>
  <si>
    <t>244</t>
  </si>
  <si>
    <t>H) KÖTELEZETTSÉGEK (=H/I+H/II+H/III)</t>
  </si>
  <si>
    <t>247</t>
  </si>
  <si>
    <t>J/2 Költségek, ráfordítások passzív időbeli elhatárolása</t>
  </si>
  <si>
    <t>249</t>
  </si>
  <si>
    <t>J) PASSZÍV IDŐBELI ELHATÁROLÁSOK (=J/1+J/2+J/3)</t>
  </si>
  <si>
    <t>250</t>
  </si>
  <si>
    <t>FORRÁSOK ÖSSZESEN (=G+H+I+J)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</si>
</sst>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0_ ;\-#,##0\ "/>
    <numFmt numFmtId="173" formatCode="[$€-2]\ #\ ##,000_);[Red]\([$€-2]\ #\ ##,000\)"/>
    <numFmt numFmtId="174" formatCode="00"/>
    <numFmt numFmtId="175" formatCode="#,###__;\-#,###__"/>
    <numFmt numFmtId="176" formatCode="#,###\ _F_t;\-#,###\ _F_t"/>
    <numFmt numFmtId="177" formatCode="#,###__"/>
    <numFmt numFmtId="178" formatCode="[$¥€-2]\ #\ ##,000_);[Red]\([$€-2]\ #\ ##,000\)"/>
    <numFmt numFmtId="179" formatCode="0.0%"/>
  </numFmts>
  <fonts count="9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b/>
      <sz val="8"/>
      <name val="Arial"/>
      <family val="2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b/>
      <i/>
      <sz val="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Wingdings"/>
      <family val="0"/>
    </font>
    <font>
      <sz val="6"/>
      <name val="Times New Roman CE"/>
      <family val="0"/>
    </font>
    <font>
      <b/>
      <sz val="6"/>
      <name val="Times New Roman CE"/>
      <family val="0"/>
    </font>
    <font>
      <i/>
      <sz val="6"/>
      <name val="Times New Roman CE"/>
      <family val="0"/>
    </font>
    <font>
      <b/>
      <sz val="7"/>
      <name val="Times New Roman"/>
      <family val="1"/>
    </font>
    <font>
      <b/>
      <i/>
      <sz val="7"/>
      <name val="Times New Roman"/>
      <family val="1"/>
    </font>
    <font>
      <sz val="7"/>
      <name val="Times New Roman"/>
      <family val="1"/>
    </font>
    <font>
      <i/>
      <sz val="11"/>
      <name val="Times New Roman"/>
      <family val="1"/>
    </font>
    <font>
      <b/>
      <sz val="14"/>
      <name val="Times New Roman CE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Times New Roman CE"/>
      <family val="0"/>
    </font>
    <font>
      <sz val="10"/>
      <color indexed="10"/>
      <name val="Times New Roman CE"/>
      <family val="0"/>
    </font>
    <font>
      <sz val="10"/>
      <color indexed="9"/>
      <name val="Times New Roman CE"/>
      <family val="0"/>
    </font>
    <font>
      <sz val="12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 CE"/>
      <family val="0"/>
    </font>
    <font>
      <sz val="10"/>
      <color rgb="FFFF0000"/>
      <name val="Times New Roman CE"/>
      <family val="0"/>
    </font>
    <font>
      <sz val="10"/>
      <color theme="0"/>
      <name val="Times New Roman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gray125">
        <bgColor indexed="47"/>
      </patternFill>
    </fill>
    <fill>
      <patternFill patternType="solid">
        <fgColor rgb="FFFFC0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2" applyNumberFormat="0" applyFill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0" fillId="22" borderId="7" applyNumberFormat="0" applyFont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83" fillId="29" borderId="0" applyNumberFormat="0" applyBorder="0" applyAlignment="0" applyProtection="0"/>
    <xf numFmtId="0" fontId="84" fillId="30" borderId="8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8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31" borderId="0" applyNumberFormat="0" applyBorder="0" applyAlignment="0" applyProtection="0"/>
    <xf numFmtId="0" fontId="89" fillId="32" borderId="0" applyNumberFormat="0" applyBorder="0" applyAlignment="0" applyProtection="0"/>
    <xf numFmtId="0" fontId="90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2">
    <xf numFmtId="0" fontId="0" fillId="0" borderId="0" xfId="0" applyAlignment="1">
      <alignment/>
    </xf>
    <xf numFmtId="0" fontId="0" fillId="0" borderId="0" xfId="60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4" fillId="0" borderId="10" xfId="60" applyFont="1" applyFill="1" applyBorder="1" applyAlignment="1" applyProtection="1">
      <alignment horizontal="left" vertical="center" wrapText="1" indent="1"/>
      <protection/>
    </xf>
    <xf numFmtId="0" fontId="14" fillId="0" borderId="11" xfId="60" applyFont="1" applyFill="1" applyBorder="1" applyAlignment="1" applyProtection="1">
      <alignment horizontal="left" vertical="center" wrapText="1" indent="1"/>
      <protection/>
    </xf>
    <xf numFmtId="0" fontId="14" fillId="0" borderId="12" xfId="60" applyFont="1" applyFill="1" applyBorder="1" applyAlignment="1" applyProtection="1">
      <alignment horizontal="left" vertical="center" wrapText="1" indent="1"/>
      <protection/>
    </xf>
    <xf numFmtId="0" fontId="14" fillId="0" borderId="13" xfId="60" applyFont="1" applyFill="1" applyBorder="1" applyAlignment="1" applyProtection="1">
      <alignment horizontal="left" vertical="center" wrapText="1" indent="1"/>
      <protection/>
    </xf>
    <xf numFmtId="0" fontId="14" fillId="0" borderId="14" xfId="60" applyFont="1" applyFill="1" applyBorder="1" applyAlignment="1" applyProtection="1">
      <alignment horizontal="left" vertical="center" wrapText="1" indent="1"/>
      <protection/>
    </xf>
    <xf numFmtId="0" fontId="14" fillId="0" borderId="15" xfId="60" applyFont="1" applyFill="1" applyBorder="1" applyAlignment="1" applyProtection="1">
      <alignment horizontal="left" vertical="center" wrapText="1" indent="1"/>
      <protection/>
    </xf>
    <xf numFmtId="49" fontId="14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4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4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4" fillId="0" borderId="19" xfId="60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60" applyFont="1" applyFill="1" applyBorder="1" applyAlignment="1" applyProtection="1">
      <alignment horizontal="left" vertical="center" wrapText="1" indent="1"/>
      <protection/>
    </xf>
    <xf numFmtId="0" fontId="13" fillId="0" borderId="20" xfId="60" applyFont="1" applyFill="1" applyBorder="1" applyAlignment="1" applyProtection="1">
      <alignment horizontal="left" vertical="center" wrapText="1" indent="1"/>
      <protection/>
    </xf>
    <xf numFmtId="0" fontId="13" fillId="0" borderId="21" xfId="60" applyFont="1" applyFill="1" applyBorder="1" applyAlignment="1" applyProtection="1">
      <alignment horizontal="left" vertical="center" wrapText="1" indent="1"/>
      <protection/>
    </xf>
    <xf numFmtId="0" fontId="13" fillId="0" borderId="22" xfId="60" applyFont="1" applyFill="1" applyBorder="1" applyAlignment="1" applyProtection="1">
      <alignment horizontal="left" vertical="center" wrapText="1" indent="1"/>
      <protection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0" fontId="13" fillId="0" borderId="21" xfId="60" applyFont="1" applyFill="1" applyBorder="1" applyAlignment="1" applyProtection="1">
      <alignment vertical="center" wrapText="1"/>
      <protection/>
    </xf>
    <xf numFmtId="0" fontId="13" fillId="0" borderId="23" xfId="60" applyFont="1" applyFill="1" applyBorder="1" applyAlignment="1" applyProtection="1">
      <alignment vertical="center" wrapText="1"/>
      <protection/>
    </xf>
    <xf numFmtId="0" fontId="13" fillId="0" borderId="20" xfId="60" applyFont="1" applyFill="1" applyBorder="1" applyAlignment="1" applyProtection="1">
      <alignment horizontal="center" vertical="center" wrapText="1"/>
      <protection/>
    </xf>
    <xf numFmtId="0" fontId="13" fillId="0" borderId="21" xfId="60" applyFont="1" applyFill="1" applyBorder="1" applyAlignment="1" applyProtection="1">
      <alignment horizontal="center" vertical="center" wrapText="1"/>
      <protection/>
    </xf>
    <xf numFmtId="0" fontId="13" fillId="0" borderId="24" xfId="60" applyFont="1" applyFill="1" applyBorder="1" applyAlignment="1" applyProtection="1">
      <alignment horizontal="center" vertical="center" wrapText="1"/>
      <protection/>
    </xf>
    <xf numFmtId="0" fontId="2" fillId="0" borderId="0" xfId="60" applyFill="1">
      <alignment/>
      <protection/>
    </xf>
    <xf numFmtId="0" fontId="14" fillId="0" borderId="0" xfId="60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13" fillId="0" borderId="25" xfId="0" applyNumberFormat="1" applyFont="1" applyFill="1" applyBorder="1" applyAlignment="1" applyProtection="1">
      <alignment horizontal="center" vertical="center" wrapText="1"/>
      <protection/>
    </xf>
    <xf numFmtId="164" fontId="13" fillId="0" borderId="26" xfId="0" applyNumberFormat="1" applyFont="1" applyFill="1" applyBorder="1" applyAlignment="1" applyProtection="1">
      <alignment horizontal="center" vertical="center" wrapText="1"/>
      <protection/>
    </xf>
    <xf numFmtId="164" fontId="13" fillId="0" borderId="27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vertical="center" wrapText="1"/>
      <protection/>
    </xf>
    <xf numFmtId="164" fontId="1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Fill="1" applyAlignment="1">
      <alignment horizontal="center" vertical="center" wrapText="1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3" fillId="0" borderId="21" xfId="60" applyFont="1" applyFill="1" applyBorder="1" applyAlignment="1" applyProtection="1">
      <alignment horizontal="lef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0" xfId="0" applyNumberFormat="1" applyFont="1" applyFill="1" applyBorder="1" applyAlignment="1" applyProtection="1">
      <alignment horizontal="center" vertical="center" wrapText="1"/>
      <protection/>
    </xf>
    <xf numFmtId="164" fontId="7" fillId="0" borderId="21" xfId="0" applyNumberFormat="1" applyFont="1" applyFill="1" applyBorder="1" applyAlignment="1" applyProtection="1">
      <alignment horizontal="center" vertical="center" wrapText="1"/>
      <protection/>
    </xf>
    <xf numFmtId="164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0" fontId="13" fillId="0" borderId="21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8" fillId="0" borderId="21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7" fillId="0" borderId="15" xfId="0" applyFont="1" applyBorder="1" applyAlignment="1" applyProtection="1">
      <alignment horizontal="left" vertical="center" wrapText="1" indent="1"/>
      <protection/>
    </xf>
    <xf numFmtId="164" fontId="13" fillId="0" borderId="24" xfId="60" applyNumberFormat="1" applyFont="1" applyFill="1" applyBorder="1" applyAlignment="1" applyProtection="1">
      <alignment horizontal="right" vertical="center" wrapText="1" indent="1"/>
      <protection/>
    </xf>
    <xf numFmtId="0" fontId="5" fillId="0" borderId="29" xfId="0" applyFont="1" applyFill="1" applyBorder="1" applyAlignment="1" applyProtection="1">
      <alignment horizontal="right" vertical="center"/>
      <protection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3" fillId="0" borderId="33" xfId="0" applyNumberFormat="1" applyFont="1" applyFill="1" applyBorder="1" applyAlignment="1" applyProtection="1">
      <alignment horizontal="center" vertical="center" wrapText="1"/>
      <protection/>
    </xf>
    <xf numFmtId="164" fontId="13" fillId="0" borderId="20" xfId="0" applyNumberFormat="1" applyFont="1" applyFill="1" applyBorder="1" applyAlignment="1" applyProtection="1">
      <alignment horizontal="center" vertical="center" wrapText="1"/>
      <protection/>
    </xf>
    <xf numFmtId="164" fontId="13" fillId="0" borderId="21" xfId="0" applyNumberFormat="1" applyFont="1" applyFill="1" applyBorder="1" applyAlignment="1" applyProtection="1">
      <alignment horizontal="center" vertical="center" wrapText="1"/>
      <protection/>
    </xf>
    <xf numFmtId="164" fontId="13" fillId="0" borderId="24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28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0" applyFont="1" applyFill="1" applyAlignment="1" applyProtection="1">
      <alignment horizontal="right" vertical="center" wrapText="1" indent="1"/>
      <protection/>
    </xf>
    <xf numFmtId="0" fontId="2" fillId="0" borderId="0" xfId="60" applyFont="1" applyFill="1">
      <alignment/>
      <protection/>
    </xf>
    <xf numFmtId="0" fontId="2" fillId="0" borderId="0" xfId="60" applyFont="1" applyFill="1" applyAlignment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7" fillId="0" borderId="36" xfId="60" applyFont="1" applyFill="1" applyBorder="1" applyAlignment="1" applyProtection="1">
      <alignment horizontal="center" vertical="center" wrapText="1"/>
      <protection/>
    </xf>
    <xf numFmtId="164" fontId="13" fillId="0" borderId="37" xfId="0" applyNumberFormat="1" applyFont="1" applyFill="1" applyBorder="1" applyAlignment="1" applyProtection="1">
      <alignment horizontal="center" vertical="center" wrapText="1"/>
      <protection/>
    </xf>
    <xf numFmtId="164" fontId="13" fillId="0" borderId="32" xfId="0" applyNumberFormat="1" applyFont="1" applyFill="1" applyBorder="1" applyAlignment="1" applyProtection="1">
      <alignment vertical="center" wrapText="1"/>
      <protection/>
    </xf>
    <xf numFmtId="49" fontId="14" fillId="0" borderId="38" xfId="0" applyNumberFormat="1" applyFont="1" applyFill="1" applyBorder="1" applyAlignment="1">
      <alignment horizontal="left" vertical="center"/>
    </xf>
    <xf numFmtId="49" fontId="19" fillId="0" borderId="39" xfId="0" applyNumberFormat="1" applyFont="1" applyFill="1" applyBorder="1" applyAlignment="1" quotePrefix="1">
      <alignment horizontal="left" vertical="center" indent="1"/>
    </xf>
    <xf numFmtId="49" fontId="14" fillId="0" borderId="39" xfId="0" applyNumberFormat="1" applyFont="1" applyFill="1" applyBorder="1" applyAlignment="1">
      <alignment horizontal="left" vertical="center"/>
    </xf>
    <xf numFmtId="49" fontId="14" fillId="0" borderId="40" xfId="0" applyNumberFormat="1" applyFont="1" applyFill="1" applyBorder="1" applyAlignment="1" applyProtection="1">
      <alignment horizontal="left" vertical="center"/>
      <protection locked="0"/>
    </xf>
    <xf numFmtId="49" fontId="13" fillId="0" borderId="41" xfId="0" applyNumberFormat="1" applyFont="1" applyFill="1" applyBorder="1" applyAlignment="1" applyProtection="1">
      <alignment horizontal="left" vertical="center" indent="1"/>
      <protection locked="0"/>
    </xf>
    <xf numFmtId="49" fontId="13" fillId="0" borderId="42" xfId="0" applyNumberFormat="1" applyFont="1" applyFill="1" applyBorder="1" applyAlignment="1" applyProtection="1">
      <alignment vertical="center"/>
      <protection locked="0"/>
    </xf>
    <xf numFmtId="49" fontId="13" fillId="0" borderId="42" xfId="0" applyNumberFormat="1" applyFont="1" applyFill="1" applyBorder="1" applyAlignment="1" applyProtection="1">
      <alignment horizontal="right" vertical="center"/>
      <protection locked="0"/>
    </xf>
    <xf numFmtId="3" fontId="14" fillId="0" borderId="42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29" xfId="0" applyNumberFormat="1" applyFont="1" applyFill="1" applyBorder="1" applyAlignment="1" applyProtection="1">
      <alignment vertical="center"/>
      <protection locked="0"/>
    </xf>
    <xf numFmtId="49" fontId="13" fillId="0" borderId="29" xfId="0" applyNumberFormat="1" applyFont="1" applyFill="1" applyBorder="1" applyAlignment="1" applyProtection="1">
      <alignment horizontal="right" vertical="center"/>
      <protection locked="0"/>
    </xf>
    <xf numFmtId="3" fontId="14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18" xfId="0" applyNumberFormat="1" applyFont="1" applyFill="1" applyBorder="1" applyAlignment="1">
      <alignment horizontal="left" vertical="center"/>
    </xf>
    <xf numFmtId="49" fontId="14" fillId="0" borderId="17" xfId="0" applyNumberFormat="1" applyFont="1" applyFill="1" applyBorder="1" applyAlignment="1">
      <alignment horizontal="left" vertical="center"/>
    </xf>
    <xf numFmtId="49" fontId="14" fillId="0" borderId="17" xfId="0" applyNumberFormat="1" applyFont="1" applyFill="1" applyBorder="1" applyAlignment="1" applyProtection="1">
      <alignment horizontal="left" vertical="center"/>
      <protection locked="0"/>
    </xf>
    <xf numFmtId="49" fontId="14" fillId="0" borderId="28" xfId="0" applyNumberFormat="1" applyFont="1" applyFill="1" applyBorder="1" applyAlignment="1" applyProtection="1">
      <alignment horizontal="left" vertical="center"/>
      <protection locked="0"/>
    </xf>
    <xf numFmtId="171" fontId="13" fillId="0" borderId="33" xfId="0" applyNumberFormat="1" applyFont="1" applyFill="1" applyBorder="1" applyAlignment="1">
      <alignment horizontal="left" vertical="center" wrapText="1" indent="1"/>
    </xf>
    <xf numFmtId="164" fontId="13" fillId="0" borderId="33" xfId="0" applyNumberFormat="1" applyFont="1" applyFill="1" applyBorder="1" applyAlignment="1">
      <alignment horizontal="center" vertical="center" wrapText="1"/>
    </xf>
    <xf numFmtId="4" fontId="13" fillId="0" borderId="43" xfId="0" applyNumberFormat="1" applyFont="1" applyFill="1" applyBorder="1" applyAlignment="1">
      <alignment horizontal="right" vertical="center" wrapText="1"/>
    </xf>
    <xf numFmtId="4" fontId="13" fillId="0" borderId="35" xfId="0" applyNumberFormat="1" applyFont="1" applyFill="1" applyBorder="1" applyAlignment="1">
      <alignment horizontal="right" vertical="center" wrapText="1"/>
    </xf>
    <xf numFmtId="4" fontId="13" fillId="0" borderId="44" xfId="0" applyNumberFormat="1" applyFont="1" applyFill="1" applyBorder="1" applyAlignment="1">
      <alignment horizontal="right" vertical="center" wrapText="1"/>
    </xf>
    <xf numFmtId="164" fontId="13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1" xfId="60" applyNumberFormat="1" applyFont="1" applyFill="1" applyBorder="1" applyAlignment="1" applyProtection="1">
      <alignment horizontal="right" vertical="center" wrapText="1" indent="1"/>
      <protection/>
    </xf>
    <xf numFmtId="164" fontId="14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60" applyNumberFormat="1" applyFont="1" applyFill="1" applyBorder="1" applyAlignment="1" applyProtection="1">
      <alignment horizontal="right" vertical="center" wrapText="1" indent="1"/>
      <protection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5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Font="1" applyBorder="1" applyAlignment="1">
      <alignment horizontal="center" vertical="center" wrapText="1"/>
    </xf>
    <xf numFmtId="164" fontId="1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45" xfId="0" applyFont="1" applyFill="1" applyBorder="1" applyAlignment="1" applyProtection="1">
      <alignment horizontal="center" vertical="center" wrapText="1"/>
      <protection/>
    </xf>
    <xf numFmtId="0" fontId="13" fillId="0" borderId="46" xfId="0" applyFont="1" applyFill="1" applyBorder="1" applyAlignment="1" applyProtection="1">
      <alignment horizontal="center" vertical="center" wrapText="1"/>
      <protection/>
    </xf>
    <xf numFmtId="164" fontId="14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8" xfId="0" applyNumberFormat="1" applyFill="1" applyBorder="1" applyAlignment="1" applyProtection="1">
      <alignment horizontal="left" vertical="center" wrapText="1" indent="1"/>
      <protection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29" xfId="60" applyNumberFormat="1" applyFont="1" applyFill="1" applyBorder="1" applyAlignment="1" applyProtection="1">
      <alignment horizontal="left" vertical="center"/>
      <protection/>
    </xf>
    <xf numFmtId="0" fontId="13" fillId="0" borderId="45" xfId="60" applyFont="1" applyFill="1" applyBorder="1" applyAlignment="1" applyProtection="1">
      <alignment horizontal="center" vertical="center" wrapTex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0" applyFont="1" applyBorder="1" applyAlignment="1" applyProtection="1">
      <alignment horizontal="left" wrapText="1" indent="1"/>
      <protection/>
    </xf>
    <xf numFmtId="164" fontId="14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horizontal="left" wrapText="1" indent="1"/>
      <protection/>
    </xf>
    <xf numFmtId="164" fontId="14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5" xfId="0" applyFont="1" applyBorder="1" applyAlignment="1" applyProtection="1">
      <alignment horizontal="left" wrapText="1" indent="1"/>
      <protection/>
    </xf>
    <xf numFmtId="164" fontId="14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/>
    </xf>
    <xf numFmtId="164" fontId="14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1" xfId="0" applyFont="1" applyBorder="1" applyAlignment="1" applyProtection="1">
      <alignment wrapText="1"/>
      <protection/>
    </xf>
    <xf numFmtId="0" fontId="18" fillId="0" borderId="26" xfId="0" applyFont="1" applyBorder="1" applyAlignment="1" applyProtection="1">
      <alignment wrapText="1"/>
      <protection/>
    </xf>
    <xf numFmtId="0" fontId="6" fillId="0" borderId="42" xfId="60" applyFont="1" applyFill="1" applyBorder="1" applyAlignment="1" applyProtection="1">
      <alignment horizontal="center" vertical="center" wrapText="1"/>
      <protection/>
    </xf>
    <xf numFmtId="0" fontId="6" fillId="0" borderId="42" xfId="60" applyFont="1" applyFill="1" applyBorder="1" applyAlignment="1" applyProtection="1">
      <alignment vertical="center" wrapText="1"/>
      <protection/>
    </xf>
    <xf numFmtId="164" fontId="6" fillId="0" borderId="42" xfId="60" applyNumberFormat="1" applyFont="1" applyFill="1" applyBorder="1" applyAlignment="1" applyProtection="1">
      <alignment horizontal="right" vertical="center" wrapText="1" indent="1"/>
      <protection/>
    </xf>
    <xf numFmtId="0" fontId="14" fillId="0" borderId="42" xfId="60" applyFont="1" applyFill="1" applyBorder="1" applyAlignment="1" applyProtection="1">
      <alignment horizontal="right" vertical="center" wrapText="1" indent="1"/>
      <protection locked="0"/>
    </xf>
    <xf numFmtId="164" fontId="14" fillId="0" borderId="42" xfId="6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60" applyFont="1" applyFill="1" applyBorder="1">
      <alignment/>
      <protection/>
    </xf>
    <xf numFmtId="164" fontId="1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8" xfId="60" applyNumberFormat="1" applyFont="1" applyFill="1" applyBorder="1" applyAlignment="1" applyProtection="1">
      <alignment horizontal="center" vertical="center" wrapText="1"/>
      <protection/>
    </xf>
    <xf numFmtId="49" fontId="14" fillId="0" borderId="17" xfId="6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Font="1" applyBorder="1" applyAlignment="1" applyProtection="1">
      <alignment horizontal="center" wrapText="1"/>
      <protection/>
    </xf>
    <xf numFmtId="0" fontId="18" fillId="0" borderId="25" xfId="0" applyFont="1" applyBorder="1" applyAlignment="1" applyProtection="1">
      <alignment horizontal="center" wrapText="1"/>
      <protection/>
    </xf>
    <xf numFmtId="0" fontId="13" fillId="0" borderId="22" xfId="60" applyFont="1" applyFill="1" applyBorder="1" applyAlignment="1" applyProtection="1">
      <alignment horizontal="center" vertical="center" wrapText="1"/>
      <protection/>
    </xf>
    <xf numFmtId="49" fontId="14" fillId="0" borderId="19" xfId="60" applyNumberFormat="1" applyFont="1" applyFill="1" applyBorder="1" applyAlignment="1" applyProtection="1">
      <alignment horizontal="center" vertical="center" wrapText="1"/>
      <protection/>
    </xf>
    <xf numFmtId="49" fontId="14" fillId="0" borderId="16" xfId="6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vertical="center" wrapText="1"/>
      <protection/>
    </xf>
    <xf numFmtId="0" fontId="18" fillId="0" borderId="26" xfId="0" applyFont="1" applyBorder="1" applyAlignment="1" applyProtection="1">
      <alignment vertical="center" wrapText="1"/>
      <protection/>
    </xf>
    <xf numFmtId="164" fontId="14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/>
    </xf>
    <xf numFmtId="164" fontId="14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4" fillId="0" borderId="57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4" fontId="13" fillId="0" borderId="33" xfId="0" applyNumberFormat="1" applyFont="1" applyFill="1" applyBorder="1" applyAlignment="1" applyProtection="1">
      <alignment vertical="center" wrapText="1"/>
      <protection locked="0"/>
    </xf>
    <xf numFmtId="0" fontId="17" fillId="0" borderId="12" xfId="0" applyFont="1" applyBorder="1" applyAlignment="1" applyProtection="1">
      <alignment horizontal="left" vertical="center" wrapText="1" indent="1"/>
      <protection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8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9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4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5" fillId="0" borderId="0" xfId="0" applyNumberFormat="1" applyFont="1" applyFill="1" applyAlignment="1" applyProtection="1">
      <alignment horizontal="right" wrapText="1"/>
      <protection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5" xfId="0" applyNumberFormat="1" applyFont="1" applyFill="1" applyBorder="1" applyAlignment="1" applyProtection="1">
      <alignment vertical="center" wrapText="1"/>
      <protection locked="0"/>
    </xf>
    <xf numFmtId="164" fontId="7" fillId="0" borderId="21" xfId="0" applyNumberFormat="1" applyFont="1" applyFill="1" applyBorder="1" applyAlignment="1" applyProtection="1">
      <alignment vertical="center" wrapText="1"/>
      <protection/>
    </xf>
    <xf numFmtId="164" fontId="7" fillId="33" borderId="21" xfId="0" applyNumberFormat="1" applyFont="1" applyFill="1" applyBorder="1" applyAlignment="1" applyProtection="1">
      <alignment vertical="center" wrapText="1"/>
      <protection/>
    </xf>
    <xf numFmtId="164" fontId="13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45" xfId="0" applyNumberFormat="1" applyFont="1" applyFill="1" applyBorder="1" applyAlignment="1" applyProtection="1">
      <alignment vertical="center" wrapText="1"/>
      <protection/>
    </xf>
    <xf numFmtId="0" fontId="18" fillId="0" borderId="20" xfId="0" applyFont="1" applyBorder="1" applyAlignment="1" applyProtection="1">
      <alignment horizontal="center" vertical="center" wrapText="1"/>
      <protection/>
    </xf>
    <xf numFmtId="0" fontId="13" fillId="0" borderId="21" xfId="0" applyFont="1" applyFill="1" applyBorder="1" applyAlignment="1" applyProtection="1">
      <alignment horizontal="left" vertical="center" wrapText="1" indent="1"/>
      <protection/>
    </xf>
    <xf numFmtId="49" fontId="14" fillId="0" borderId="19" xfId="0" applyNumberFormat="1" applyFont="1" applyFill="1" applyBorder="1" applyAlignment="1" applyProtection="1">
      <alignment horizontal="center" vertical="center" wrapText="1"/>
      <protection/>
    </xf>
    <xf numFmtId="49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49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60" applyFont="1" applyFill="1" applyBorder="1" applyAlignment="1" applyProtection="1">
      <alignment horizontal="left" vertical="center" wrapText="1" indent="1"/>
      <protection/>
    </xf>
    <xf numFmtId="0" fontId="14" fillId="0" borderId="11" xfId="60" applyFont="1" applyFill="1" applyBorder="1" applyAlignment="1" applyProtection="1">
      <alignment horizontal="left" vertical="center" wrapText="1" indent="1"/>
      <protection/>
    </xf>
    <xf numFmtId="0" fontId="14" fillId="0" borderId="26" xfId="60" applyFont="1" applyFill="1" applyBorder="1" applyAlignment="1" applyProtection="1" quotePrefix="1">
      <alignment horizontal="left" vertical="center" wrapText="1" indent="1"/>
      <protection/>
    </xf>
    <xf numFmtId="0" fontId="14" fillId="0" borderId="26" xfId="60" applyFont="1" applyFill="1" applyBorder="1" applyAlignment="1" applyProtection="1">
      <alignment horizontal="lef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21" xfId="0" applyFont="1" applyFill="1" applyBorder="1" applyAlignment="1" applyProtection="1">
      <alignment horizontal="left" vertical="center" wrapText="1" indent="1"/>
      <protection/>
    </xf>
    <xf numFmtId="0" fontId="7" fillId="0" borderId="61" xfId="60" applyFont="1" applyFill="1" applyBorder="1" applyAlignment="1" applyProtection="1">
      <alignment horizontal="center" vertical="center" wrapText="1"/>
      <protection/>
    </xf>
    <xf numFmtId="164" fontId="14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2" xfId="6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 horizontal="center" vertical="center" wrapText="1"/>
      <protection/>
    </xf>
    <xf numFmtId="0" fontId="23" fillId="0" borderId="46" xfId="0" applyFont="1" applyBorder="1" applyAlignment="1" applyProtection="1">
      <alignment horizontal="left" vertical="center" wrapText="1" indent="1"/>
      <protection/>
    </xf>
    <xf numFmtId="164" fontId="13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4" fillId="0" borderId="18" xfId="0" applyFont="1" applyFill="1" applyBorder="1" applyAlignment="1" applyProtection="1">
      <alignment horizontal="right" vertical="center" wrapText="1" indent="1"/>
      <protection/>
    </xf>
    <xf numFmtId="0" fontId="14" fillId="0" borderId="12" xfId="0" applyFont="1" applyFill="1" applyBorder="1" applyAlignment="1" applyProtection="1">
      <alignment horizontal="left" vertical="center" wrapText="1"/>
      <protection locked="0"/>
    </xf>
    <xf numFmtId="164" fontId="14" fillId="0" borderId="12" xfId="0" applyNumberFormat="1" applyFont="1" applyFill="1" applyBorder="1" applyAlignment="1" applyProtection="1">
      <alignment vertical="center" wrapText="1"/>
      <protection locked="0"/>
    </xf>
    <xf numFmtId="164" fontId="14" fillId="0" borderId="12" xfId="0" applyNumberFormat="1" applyFont="1" applyFill="1" applyBorder="1" applyAlignment="1" applyProtection="1">
      <alignment vertical="center" wrapText="1"/>
      <protection/>
    </xf>
    <xf numFmtId="164" fontId="14" fillId="0" borderId="31" xfId="0" applyNumberFormat="1" applyFont="1" applyFill="1" applyBorder="1" applyAlignment="1" applyProtection="1">
      <alignment vertical="center" wrapText="1"/>
      <protection locked="0"/>
    </xf>
    <xf numFmtId="0" fontId="14" fillId="0" borderId="17" xfId="0" applyFont="1" applyFill="1" applyBorder="1" applyAlignment="1" applyProtection="1">
      <alignment horizontal="right" vertical="center" wrapText="1" indent="1"/>
      <protection/>
    </xf>
    <xf numFmtId="0" fontId="14" fillId="0" borderId="11" xfId="0" applyFont="1" applyFill="1" applyBorder="1" applyAlignment="1" applyProtection="1">
      <alignment horizontal="left" vertical="center" wrapText="1"/>
      <protection locked="0"/>
    </xf>
    <xf numFmtId="164" fontId="14" fillId="0" borderId="32" xfId="0" applyNumberFormat="1" applyFont="1" applyFill="1" applyBorder="1" applyAlignment="1" applyProtection="1">
      <alignment vertical="center" wrapText="1"/>
      <protection locked="0"/>
    </xf>
    <xf numFmtId="164" fontId="14" fillId="0" borderId="63" xfId="0" applyNumberFormat="1" applyFont="1" applyFill="1" applyBorder="1" applyAlignment="1" applyProtection="1">
      <alignment vertical="center" wrapText="1"/>
      <protection locked="0"/>
    </xf>
    <xf numFmtId="164" fontId="13" fillId="0" borderId="24" xfId="0" applyNumberFormat="1" applyFont="1" applyFill="1" applyBorder="1" applyAlignment="1" applyProtection="1">
      <alignment vertical="center" wrapText="1"/>
      <protection/>
    </xf>
    <xf numFmtId="0" fontId="2" fillId="0" borderId="0" xfId="60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7" fillId="0" borderId="20" xfId="60" applyFont="1" applyFill="1" applyBorder="1" applyAlignment="1" applyProtection="1">
      <alignment horizontal="center" vertical="center" wrapText="1"/>
      <protection/>
    </xf>
    <xf numFmtId="0" fontId="7" fillId="0" borderId="21" xfId="60" applyFont="1" applyFill="1" applyBorder="1" applyAlignment="1" applyProtection="1">
      <alignment horizontal="center" vertical="center" wrapText="1"/>
      <protection/>
    </xf>
    <xf numFmtId="0" fontId="7" fillId="0" borderId="46" xfId="60" applyFont="1" applyFill="1" applyBorder="1" applyAlignment="1" applyProtection="1">
      <alignment horizontal="center" vertical="center" wrapText="1"/>
      <protection/>
    </xf>
    <xf numFmtId="0" fontId="7" fillId="0" borderId="45" xfId="60" applyFont="1" applyFill="1" applyBorder="1" applyAlignment="1" applyProtection="1">
      <alignment horizontal="center" vertical="center" wrapText="1"/>
      <protection/>
    </xf>
    <xf numFmtId="0" fontId="14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4" fillId="0" borderId="42" xfId="60" applyFont="1" applyFill="1" applyBorder="1" applyAlignment="1" applyProtection="1">
      <alignment horizontal="right" vertical="center" wrapText="1" indent="1"/>
      <protection/>
    </xf>
    <xf numFmtId="164" fontId="14" fillId="0" borderId="4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1" xfId="60" applyNumberFormat="1" applyFont="1" applyFill="1" applyBorder="1" applyAlignment="1" applyProtection="1">
      <alignment horizontal="right" vertical="center" wrapTex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/>
      <protection/>
    </xf>
    <xf numFmtId="0" fontId="2" fillId="0" borderId="0" xfId="60" applyFont="1" applyFill="1" applyProtection="1">
      <alignment/>
      <protection/>
    </xf>
    <xf numFmtId="0" fontId="6" fillId="0" borderId="0" xfId="60" applyFont="1" applyFill="1" applyProtection="1">
      <alignment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13" fillId="0" borderId="41" xfId="0" applyNumberFormat="1" applyFont="1" applyFill="1" applyBorder="1" applyAlignment="1" applyProtection="1">
      <alignment horizontal="center" vertical="center" wrapText="1"/>
      <protection/>
    </xf>
    <xf numFmtId="164" fontId="13" fillId="0" borderId="33" xfId="0" applyNumberFormat="1" applyFont="1" applyFill="1" applyBorder="1" applyAlignment="1" applyProtection="1">
      <alignment horizontal="center" vertical="center" wrapText="1"/>
      <protection/>
    </xf>
    <xf numFmtId="164" fontId="13" fillId="0" borderId="54" xfId="0" applyNumberFormat="1" applyFont="1" applyFill="1" applyBorder="1" applyAlignment="1" applyProtection="1">
      <alignment horizontal="center" vertical="center" wrapText="1"/>
      <protection/>
    </xf>
    <xf numFmtId="164" fontId="13" fillId="0" borderId="24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164" fontId="13" fillId="0" borderId="20" xfId="0" applyNumberFormat="1" applyFont="1" applyFill="1" applyBorder="1" applyAlignment="1" applyProtection="1">
      <alignment horizontal="center" vertical="center" wrapText="1"/>
      <protection/>
    </xf>
    <xf numFmtId="164" fontId="1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33" borderId="54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33" xfId="0" applyNumberFormat="1" applyFont="1" applyFill="1" applyBorder="1" applyAlignment="1" applyProtection="1">
      <alignment vertical="center" wrapText="1"/>
      <protection/>
    </xf>
    <xf numFmtId="164" fontId="14" fillId="0" borderId="20" xfId="0" applyNumberFormat="1" applyFont="1" applyFill="1" applyBorder="1" applyAlignment="1" applyProtection="1">
      <alignment vertical="center" wrapText="1"/>
      <protection/>
    </xf>
    <xf numFmtId="164" fontId="14" fillId="0" borderId="21" xfId="0" applyNumberFormat="1" applyFont="1" applyFill="1" applyBorder="1" applyAlignment="1" applyProtection="1">
      <alignment vertical="center" wrapText="1"/>
      <protection/>
    </xf>
    <xf numFmtId="164" fontId="14" fillId="0" borderId="24" xfId="0" applyNumberFormat="1" applyFont="1" applyFill="1" applyBorder="1" applyAlignment="1" applyProtection="1">
      <alignment vertical="center" wrapText="1"/>
      <protection/>
    </xf>
    <xf numFmtId="164" fontId="13" fillId="0" borderId="17" xfId="0" applyNumberFormat="1" applyFont="1" applyFill="1" applyBorder="1" applyAlignment="1" applyProtection="1">
      <alignment horizontal="center" vertical="center" wrapText="1"/>
      <protection/>
    </xf>
    <xf numFmtId="164" fontId="14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35" xfId="0" applyNumberFormat="1" applyFont="1" applyFill="1" applyBorder="1" applyAlignment="1" applyProtection="1">
      <alignment vertical="center" wrapText="1"/>
      <protection locked="0"/>
    </xf>
    <xf numFmtId="164" fontId="14" fillId="0" borderId="17" xfId="0" applyNumberFormat="1" applyFont="1" applyFill="1" applyBorder="1" applyAlignment="1" applyProtection="1">
      <alignment vertical="center" wrapText="1"/>
      <protection locked="0"/>
    </xf>
    <xf numFmtId="164" fontId="14" fillId="0" borderId="35" xfId="0" applyNumberFormat="1" applyFont="1" applyFill="1" applyBorder="1" applyAlignment="1" applyProtection="1">
      <alignment vertical="center" wrapText="1"/>
      <protection/>
    </xf>
    <xf numFmtId="164" fontId="13" fillId="0" borderId="28" xfId="0" applyNumberFormat="1" applyFont="1" applyFill="1" applyBorder="1" applyAlignment="1" applyProtection="1">
      <alignment horizontal="center" vertical="center" wrapText="1"/>
      <protection/>
    </xf>
    <xf numFmtId="164" fontId="14" fillId="0" borderId="64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64" xfId="0" applyNumberFormat="1" applyFont="1" applyFill="1" applyBorder="1" applyAlignment="1" applyProtection="1">
      <alignment vertical="center" wrapText="1"/>
      <protection locked="0"/>
    </xf>
    <xf numFmtId="164" fontId="14" fillId="0" borderId="28" xfId="0" applyNumberFormat="1" applyFont="1" applyFill="1" applyBorder="1" applyAlignment="1" applyProtection="1">
      <alignment vertical="center" wrapText="1"/>
      <protection locked="0"/>
    </xf>
    <xf numFmtId="164" fontId="14" fillId="0" borderId="64" xfId="0" applyNumberFormat="1" applyFont="1" applyFill="1" applyBorder="1" applyAlignment="1" applyProtection="1">
      <alignment vertical="center" wrapText="1"/>
      <protection/>
    </xf>
    <xf numFmtId="164" fontId="1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center" vertical="center" wrapText="1"/>
      <protection/>
    </xf>
    <xf numFmtId="164" fontId="14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48" xfId="0" applyNumberFormat="1" applyFont="1" applyFill="1" applyBorder="1" applyAlignment="1" applyProtection="1">
      <alignment vertical="center" wrapText="1"/>
      <protection locked="0"/>
    </xf>
    <xf numFmtId="164" fontId="14" fillId="0" borderId="16" xfId="0" applyNumberFormat="1" applyFont="1" applyFill="1" applyBorder="1" applyAlignment="1" applyProtection="1">
      <alignment vertical="center" wrapText="1"/>
      <protection locked="0"/>
    </xf>
    <xf numFmtId="164" fontId="14" fillId="0" borderId="10" xfId="0" applyNumberFormat="1" applyFont="1" applyFill="1" applyBorder="1" applyAlignment="1" applyProtection="1">
      <alignment vertical="center" wrapText="1"/>
      <protection locked="0"/>
    </xf>
    <xf numFmtId="164" fontId="14" fillId="0" borderId="65" xfId="0" applyNumberFormat="1" applyFont="1" applyFill="1" applyBorder="1" applyAlignment="1" applyProtection="1">
      <alignment vertical="center" wrapText="1"/>
      <protection locked="0"/>
    </xf>
    <xf numFmtId="164" fontId="14" fillId="0" borderId="48" xfId="0" applyNumberFormat="1" applyFont="1" applyFill="1" applyBorder="1" applyAlignment="1" applyProtection="1">
      <alignment vertical="center" wrapText="1"/>
      <protection/>
    </xf>
    <xf numFmtId="0" fontId="7" fillId="0" borderId="21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/>
    </xf>
    <xf numFmtId="0" fontId="14" fillId="0" borderId="11" xfId="0" applyFont="1" applyFill="1" applyBorder="1" applyAlignment="1" applyProtection="1">
      <alignment vertical="center" wrapText="1"/>
      <protection/>
    </xf>
    <xf numFmtId="164" fontId="14" fillId="0" borderId="11" xfId="0" applyNumberFormat="1" applyFont="1" applyFill="1" applyBorder="1" applyAlignment="1" applyProtection="1">
      <alignment vertical="center"/>
      <protection locked="0"/>
    </xf>
    <xf numFmtId="164" fontId="14" fillId="0" borderId="30" xfId="0" applyNumberFormat="1" applyFont="1" applyFill="1" applyBorder="1" applyAlignment="1" applyProtection="1">
      <alignment vertical="center"/>
      <protection locked="0"/>
    </xf>
    <xf numFmtId="164" fontId="13" fillId="0" borderId="30" xfId="0" applyNumberFormat="1" applyFont="1" applyFill="1" applyBorder="1" applyAlignment="1" applyProtection="1">
      <alignment vertical="center"/>
      <protection/>
    </xf>
    <xf numFmtId="164" fontId="13" fillId="0" borderId="32" xfId="0" applyNumberFormat="1" applyFont="1" applyFill="1" applyBorder="1" applyAlignment="1" applyProtection="1">
      <alignment vertical="center"/>
      <protection/>
    </xf>
    <xf numFmtId="0" fontId="14" fillId="0" borderId="28" xfId="0" applyFont="1" applyFill="1" applyBorder="1" applyAlignment="1" applyProtection="1">
      <alignment horizontal="center" vertical="center"/>
      <protection/>
    </xf>
    <xf numFmtId="0" fontId="14" fillId="0" borderId="15" xfId="0" applyFont="1" applyFill="1" applyBorder="1" applyAlignment="1" applyProtection="1">
      <alignment vertical="center" wrapText="1"/>
      <protection/>
    </xf>
    <xf numFmtId="164" fontId="14" fillId="0" borderId="15" xfId="0" applyNumberFormat="1" applyFont="1" applyFill="1" applyBorder="1" applyAlignment="1" applyProtection="1">
      <alignment vertical="center"/>
      <protection locked="0"/>
    </xf>
    <xf numFmtId="164" fontId="14" fillId="0" borderId="66" xfId="0" applyNumberFormat="1" applyFont="1" applyFill="1" applyBorder="1" applyAlignment="1" applyProtection="1">
      <alignment vertical="center"/>
      <protection locked="0"/>
    </xf>
    <xf numFmtId="0" fontId="14" fillId="0" borderId="67" xfId="0" applyFont="1" applyFill="1" applyBorder="1" applyAlignment="1" applyProtection="1">
      <alignment horizontal="center" vertical="center"/>
      <protection/>
    </xf>
    <xf numFmtId="0" fontId="14" fillId="0" borderId="36" xfId="0" applyFont="1" applyFill="1" applyBorder="1" applyAlignment="1" applyProtection="1">
      <alignment vertical="center" wrapText="1"/>
      <protection/>
    </xf>
    <xf numFmtId="164" fontId="14" fillId="0" borderId="36" xfId="0" applyNumberFormat="1" applyFont="1" applyFill="1" applyBorder="1" applyAlignment="1" applyProtection="1">
      <alignment vertical="center"/>
      <protection locked="0"/>
    </xf>
    <xf numFmtId="164" fontId="14" fillId="0" borderId="68" xfId="0" applyNumberFormat="1" applyFont="1" applyFill="1" applyBorder="1" applyAlignment="1" applyProtection="1">
      <alignment vertical="center"/>
      <protection locked="0"/>
    </xf>
    <xf numFmtId="164" fontId="13" fillId="0" borderId="21" xfId="0" applyNumberFormat="1" applyFont="1" applyFill="1" applyBorder="1" applyAlignment="1" applyProtection="1">
      <alignment vertical="center"/>
      <protection/>
    </xf>
    <xf numFmtId="164" fontId="13" fillId="0" borderId="54" xfId="0" applyNumberFormat="1" applyFont="1" applyFill="1" applyBorder="1" applyAlignment="1" applyProtection="1">
      <alignment vertical="center"/>
      <protection/>
    </xf>
    <xf numFmtId="164" fontId="13" fillId="0" borderId="2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164" fontId="13" fillId="0" borderId="61" xfId="0" applyNumberFormat="1" applyFont="1" applyFill="1" applyBorder="1" applyAlignment="1" applyProtection="1">
      <alignment vertical="center"/>
      <protection/>
    </xf>
    <xf numFmtId="164" fontId="7" fillId="0" borderId="21" xfId="0" applyNumberFormat="1" applyFont="1" applyFill="1" applyBorder="1" applyAlignment="1" applyProtection="1">
      <alignment vertical="center"/>
      <protection/>
    </xf>
    <xf numFmtId="0" fontId="22" fillId="0" borderId="0" xfId="62" applyFill="1" applyProtection="1">
      <alignment/>
      <protection/>
    </xf>
    <xf numFmtId="0" fontId="27" fillId="0" borderId="0" xfId="62" applyFont="1" applyFill="1" applyProtection="1">
      <alignment/>
      <protection/>
    </xf>
    <xf numFmtId="0" fontId="21" fillId="0" borderId="67" xfId="62" applyFont="1" applyFill="1" applyBorder="1" applyAlignment="1" applyProtection="1">
      <alignment horizontal="center" vertical="center" wrapText="1"/>
      <protection/>
    </xf>
    <xf numFmtId="0" fontId="21" fillId="0" borderId="36" xfId="62" applyFont="1" applyFill="1" applyBorder="1" applyAlignment="1" applyProtection="1">
      <alignment horizontal="center" vertical="center" wrapText="1"/>
      <protection/>
    </xf>
    <xf numFmtId="0" fontId="21" fillId="0" borderId="61" xfId="62" applyFont="1" applyFill="1" applyBorder="1" applyAlignment="1" applyProtection="1">
      <alignment horizontal="center" vertical="center" wrapText="1"/>
      <protection/>
    </xf>
    <xf numFmtId="0" fontId="18" fillId="0" borderId="19" xfId="62" applyFont="1" applyFill="1" applyBorder="1" applyAlignment="1" applyProtection="1">
      <alignment vertical="center" wrapText="1"/>
      <protection/>
    </xf>
    <xf numFmtId="174" fontId="14" fillId="0" borderId="13" xfId="61" applyNumberFormat="1" applyFont="1" applyFill="1" applyBorder="1" applyAlignment="1" applyProtection="1">
      <alignment horizontal="center" vertical="center"/>
      <protection/>
    </xf>
    <xf numFmtId="0" fontId="18" fillId="0" borderId="17" xfId="62" applyFont="1" applyFill="1" applyBorder="1" applyAlignment="1" applyProtection="1">
      <alignment vertical="center" wrapText="1"/>
      <protection/>
    </xf>
    <xf numFmtId="174" fontId="14" fillId="0" borderId="11" xfId="61" applyNumberFormat="1" applyFont="1" applyFill="1" applyBorder="1" applyAlignment="1" applyProtection="1">
      <alignment horizontal="center" vertical="center"/>
      <protection/>
    </xf>
    <xf numFmtId="0" fontId="30" fillId="0" borderId="17" xfId="62" applyFont="1" applyFill="1" applyBorder="1" applyAlignment="1" applyProtection="1">
      <alignment horizontal="left" vertical="center" wrapText="1" indent="1"/>
      <protection/>
    </xf>
    <xf numFmtId="0" fontId="18" fillId="0" borderId="67" xfId="62" applyFont="1" applyFill="1" applyBorder="1" applyAlignment="1" applyProtection="1">
      <alignment vertical="center" wrapText="1"/>
      <protection/>
    </xf>
    <xf numFmtId="174" fontId="14" fillId="0" borderId="36" xfId="61" applyNumberFormat="1" applyFont="1" applyFill="1" applyBorder="1" applyAlignment="1" applyProtection="1">
      <alignment horizontal="center" vertical="center"/>
      <protection/>
    </xf>
    <xf numFmtId="0" fontId="17" fillId="0" borderId="0" xfId="62" applyFont="1" applyFill="1" applyProtection="1">
      <alignment/>
      <protection/>
    </xf>
    <xf numFmtId="3" fontId="22" fillId="0" borderId="0" xfId="62" applyNumberFormat="1" applyFont="1" applyFill="1" applyProtection="1">
      <alignment/>
      <protection/>
    </xf>
    <xf numFmtId="0" fontId="22" fillId="0" borderId="0" xfId="62" applyFont="1" applyFill="1" applyProtection="1">
      <alignment/>
      <protection/>
    </xf>
    <xf numFmtId="0" fontId="22" fillId="0" borderId="0" xfId="62" applyFill="1" applyAlignment="1" applyProtection="1">
      <alignment horizontal="center"/>
      <protection/>
    </xf>
    <xf numFmtId="0" fontId="0" fillId="0" borderId="0" xfId="61" applyFill="1" applyAlignment="1" applyProtection="1">
      <alignment vertical="center"/>
      <protection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13" fillId="0" borderId="67" xfId="61" applyNumberFormat="1" applyFont="1" applyFill="1" applyBorder="1" applyAlignment="1" applyProtection="1">
      <alignment horizontal="center" vertical="center" wrapText="1"/>
      <protection/>
    </xf>
    <xf numFmtId="49" fontId="13" fillId="0" borderId="36" xfId="61" applyNumberFormat="1" applyFont="1" applyFill="1" applyBorder="1" applyAlignment="1" applyProtection="1">
      <alignment horizontal="center" vertical="center"/>
      <protection/>
    </xf>
    <xf numFmtId="49" fontId="13" fillId="0" borderId="61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174" fontId="14" fillId="0" borderId="12" xfId="61" applyNumberFormat="1" applyFont="1" applyFill="1" applyBorder="1" applyAlignment="1" applyProtection="1">
      <alignment horizontal="center" vertical="center"/>
      <protection/>
    </xf>
    <xf numFmtId="176" fontId="14" fillId="0" borderId="31" xfId="61" applyNumberFormat="1" applyFont="1" applyFill="1" applyBorder="1" applyAlignment="1" applyProtection="1">
      <alignment vertical="center"/>
      <protection locked="0"/>
    </xf>
    <xf numFmtId="176" fontId="14" fillId="0" borderId="32" xfId="61" applyNumberFormat="1" applyFont="1" applyFill="1" applyBorder="1" applyAlignment="1" applyProtection="1">
      <alignment vertical="center"/>
      <protection locked="0"/>
    </xf>
    <xf numFmtId="176" fontId="13" fillId="0" borderId="32" xfId="61" applyNumberFormat="1" applyFont="1" applyFill="1" applyBorder="1" applyAlignment="1" applyProtection="1">
      <alignment vertical="center"/>
      <protection/>
    </xf>
    <xf numFmtId="176" fontId="13" fillId="0" borderId="32" xfId="61" applyNumberFormat="1" applyFont="1" applyFill="1" applyBorder="1" applyAlignment="1" applyProtection="1">
      <alignment vertical="center"/>
      <protection locked="0"/>
    </xf>
    <xf numFmtId="0" fontId="0" fillId="0" borderId="0" xfId="61" applyFont="1" applyFill="1" applyAlignment="1" applyProtection="1">
      <alignment vertical="center"/>
      <protection/>
    </xf>
    <xf numFmtId="0" fontId="13" fillId="0" borderId="67" xfId="61" applyFont="1" applyFill="1" applyBorder="1" applyAlignment="1" applyProtection="1">
      <alignment horizontal="left" vertical="center" wrapText="1"/>
      <protection/>
    </xf>
    <xf numFmtId="176" fontId="13" fillId="0" borderId="61" xfId="61" applyNumberFormat="1" applyFont="1" applyFill="1" applyBorder="1" applyAlignment="1" applyProtection="1">
      <alignment vertical="center"/>
      <protection/>
    </xf>
    <xf numFmtId="0" fontId="12" fillId="0" borderId="0" xfId="61" applyFont="1" applyFill="1" applyAlignment="1" applyProtection="1">
      <alignment horizontal="center" vertical="center"/>
      <protection/>
    </xf>
    <xf numFmtId="0" fontId="22" fillId="0" borderId="0" xfId="62" applyFill="1">
      <alignment/>
      <protection/>
    </xf>
    <xf numFmtId="0" fontId="16" fillId="0" borderId="20" xfId="62" applyFont="1" applyFill="1" applyBorder="1" applyAlignment="1">
      <alignment horizontal="center" vertical="center"/>
      <protection/>
    </xf>
    <xf numFmtId="0" fontId="16" fillId="0" borderId="21" xfId="62" applyFont="1" applyFill="1" applyBorder="1" applyAlignment="1">
      <alignment horizontal="center" vertical="center" wrapText="1"/>
      <protection/>
    </xf>
    <xf numFmtId="0" fontId="16" fillId="0" borderId="24" xfId="62" applyFont="1" applyFill="1" applyBorder="1" applyAlignment="1">
      <alignment horizontal="center" vertical="center" wrapText="1"/>
      <protection/>
    </xf>
    <xf numFmtId="0" fontId="17" fillId="0" borderId="17" xfId="62" applyFont="1" applyFill="1" applyBorder="1" applyProtection="1">
      <alignment/>
      <protection locked="0"/>
    </xf>
    <xf numFmtId="0" fontId="17" fillId="0" borderId="12" xfId="62" applyFont="1" applyFill="1" applyBorder="1" applyAlignment="1">
      <alignment horizontal="right" indent="1"/>
      <protection/>
    </xf>
    <xf numFmtId="3" fontId="17" fillId="0" borderId="12" xfId="62" applyNumberFormat="1" applyFont="1" applyFill="1" applyBorder="1" applyProtection="1">
      <alignment/>
      <protection locked="0"/>
    </xf>
    <xf numFmtId="3" fontId="17" fillId="0" borderId="31" xfId="62" applyNumberFormat="1" applyFont="1" applyFill="1" applyBorder="1" applyProtection="1">
      <alignment/>
      <protection locked="0"/>
    </xf>
    <xf numFmtId="0" fontId="17" fillId="0" borderId="11" xfId="62" applyFont="1" applyFill="1" applyBorder="1" applyAlignment="1">
      <alignment horizontal="right" indent="1"/>
      <protection/>
    </xf>
    <xf numFmtId="3" fontId="17" fillId="0" borderId="11" xfId="62" applyNumberFormat="1" applyFont="1" applyFill="1" applyBorder="1" applyProtection="1">
      <alignment/>
      <protection locked="0"/>
    </xf>
    <xf numFmtId="3" fontId="17" fillId="0" borderId="32" xfId="62" applyNumberFormat="1" applyFont="1" applyFill="1" applyBorder="1" applyProtection="1">
      <alignment/>
      <protection locked="0"/>
    </xf>
    <xf numFmtId="0" fontId="17" fillId="0" borderId="28" xfId="62" applyFont="1" applyFill="1" applyBorder="1" applyProtection="1">
      <alignment/>
      <protection locked="0"/>
    </xf>
    <xf numFmtId="0" fontId="17" fillId="0" borderId="15" xfId="62" applyFont="1" applyFill="1" applyBorder="1" applyAlignment="1">
      <alignment horizontal="right" indent="1"/>
      <protection/>
    </xf>
    <xf numFmtId="3" fontId="17" fillId="0" borderId="15" xfId="62" applyNumberFormat="1" applyFont="1" applyFill="1" applyBorder="1" applyProtection="1">
      <alignment/>
      <protection locked="0"/>
    </xf>
    <xf numFmtId="3" fontId="17" fillId="0" borderId="63" xfId="62" applyNumberFormat="1" applyFont="1" applyFill="1" applyBorder="1" applyProtection="1">
      <alignment/>
      <protection locked="0"/>
    </xf>
    <xf numFmtId="0" fontId="18" fillId="0" borderId="20" xfId="62" applyFont="1" applyFill="1" applyBorder="1" applyProtection="1">
      <alignment/>
      <protection locked="0"/>
    </xf>
    <xf numFmtId="0" fontId="17" fillId="0" borderId="21" xfId="62" applyFont="1" applyFill="1" applyBorder="1" applyAlignment="1">
      <alignment horizontal="right" indent="1"/>
      <protection/>
    </xf>
    <xf numFmtId="3" fontId="17" fillId="0" borderId="21" xfId="62" applyNumberFormat="1" applyFont="1" applyFill="1" applyBorder="1" applyProtection="1">
      <alignment/>
      <protection locked="0"/>
    </xf>
    <xf numFmtId="176" fontId="13" fillId="0" borderId="24" xfId="61" applyNumberFormat="1" applyFont="1" applyFill="1" applyBorder="1" applyAlignment="1" applyProtection="1">
      <alignment vertical="center"/>
      <protection/>
    </xf>
    <xf numFmtId="0" fontId="17" fillId="0" borderId="18" xfId="62" applyFont="1" applyFill="1" applyBorder="1" applyProtection="1">
      <alignment/>
      <protection locked="0"/>
    </xf>
    <xf numFmtId="3" fontId="17" fillId="0" borderId="69" xfId="62" applyNumberFormat="1" applyFont="1" applyFill="1" applyBorder="1">
      <alignment/>
      <protection/>
    </xf>
    <xf numFmtId="0" fontId="31" fillId="0" borderId="0" xfId="62" applyFont="1" applyFill="1">
      <alignment/>
      <protection/>
    </xf>
    <xf numFmtId="0" fontId="24" fillId="0" borderId="0" xfId="62" applyFont="1" applyFill="1">
      <alignment/>
      <protection/>
    </xf>
    <xf numFmtId="0" fontId="17" fillId="0" borderId="0" xfId="62" applyFont="1" applyFill="1">
      <alignment/>
      <protection/>
    </xf>
    <xf numFmtId="0" fontId="22" fillId="0" borderId="0" xfId="62" applyFont="1" applyFill="1">
      <alignment/>
      <protection/>
    </xf>
    <xf numFmtId="3" fontId="22" fillId="0" borderId="0" xfId="62" applyNumberFormat="1" applyFont="1" applyFill="1" applyAlignment="1">
      <alignment horizontal="center"/>
      <protection/>
    </xf>
    <xf numFmtId="0" fontId="22" fillId="0" borderId="0" xfId="62" applyFont="1" applyFill="1" applyAlignment="1">
      <alignment/>
      <protection/>
    </xf>
    <xf numFmtId="0" fontId="0" fillId="0" borderId="0" xfId="0" applyAlignment="1" applyProtection="1">
      <alignment/>
      <protection/>
    </xf>
    <xf numFmtId="0" fontId="34" fillId="0" borderId="0" xfId="0" applyFont="1" applyAlignment="1" applyProtection="1">
      <alignment horizontal="center"/>
      <protection/>
    </xf>
    <xf numFmtId="0" fontId="36" fillId="0" borderId="12" xfId="0" applyFont="1" applyBorder="1" applyAlignment="1" applyProtection="1">
      <alignment horizontal="left" vertical="top" wrapText="1"/>
      <protection locked="0"/>
    </xf>
    <xf numFmtId="9" fontId="36" fillId="0" borderId="12" xfId="70" applyFont="1" applyBorder="1" applyAlignment="1" applyProtection="1">
      <alignment horizontal="center" vertical="center" wrapText="1"/>
      <protection locked="0"/>
    </xf>
    <xf numFmtId="166" fontId="36" fillId="0" borderId="12" xfId="42" applyNumberFormat="1" applyFont="1" applyBorder="1" applyAlignment="1" applyProtection="1">
      <alignment horizontal="center" vertical="center" wrapText="1"/>
      <protection locked="0"/>
    </xf>
    <xf numFmtId="166" fontId="36" fillId="0" borderId="31" xfId="42" applyNumberFormat="1" applyFont="1" applyBorder="1" applyAlignment="1" applyProtection="1">
      <alignment horizontal="center" vertical="top" wrapText="1"/>
      <protection locked="0"/>
    </xf>
    <xf numFmtId="0" fontId="36" fillId="0" borderId="11" xfId="0" applyFont="1" applyBorder="1" applyAlignment="1" applyProtection="1">
      <alignment horizontal="left" vertical="top" wrapText="1"/>
      <protection locked="0"/>
    </xf>
    <xf numFmtId="9" fontId="36" fillId="0" borderId="11" xfId="70" applyFont="1" applyBorder="1" applyAlignment="1" applyProtection="1">
      <alignment horizontal="center" vertical="center" wrapText="1"/>
      <protection locked="0"/>
    </xf>
    <xf numFmtId="166" fontId="36" fillId="0" borderId="11" xfId="42" applyNumberFormat="1" applyFont="1" applyBorder="1" applyAlignment="1" applyProtection="1">
      <alignment horizontal="center" vertical="center" wrapText="1"/>
      <protection locked="0"/>
    </xf>
    <xf numFmtId="166" fontId="36" fillId="0" borderId="32" xfId="42" applyNumberFormat="1" applyFont="1" applyBorder="1" applyAlignment="1" applyProtection="1">
      <alignment horizontal="center" vertical="top" wrapText="1"/>
      <protection locked="0"/>
    </xf>
    <xf numFmtId="0" fontId="36" fillId="0" borderId="15" xfId="0" applyFont="1" applyBorder="1" applyAlignment="1" applyProtection="1">
      <alignment horizontal="left" vertical="top" wrapText="1"/>
      <protection locked="0"/>
    </xf>
    <xf numFmtId="9" fontId="36" fillId="0" borderId="15" xfId="70" applyFont="1" applyBorder="1" applyAlignment="1" applyProtection="1">
      <alignment horizontal="center" vertical="center" wrapText="1"/>
      <protection locked="0"/>
    </xf>
    <xf numFmtId="166" fontId="36" fillId="0" borderId="15" xfId="42" applyNumberFormat="1" applyFont="1" applyBorder="1" applyAlignment="1" applyProtection="1">
      <alignment horizontal="center" vertical="center" wrapText="1"/>
      <protection locked="0"/>
    </xf>
    <xf numFmtId="166" fontId="36" fillId="0" borderId="63" xfId="42" applyNumberFormat="1" applyFont="1" applyBorder="1" applyAlignment="1" applyProtection="1">
      <alignment horizontal="center" vertical="top" wrapText="1"/>
      <protection locked="0"/>
    </xf>
    <xf numFmtId="0" fontId="34" fillId="34" borderId="21" xfId="0" applyFont="1" applyFill="1" applyBorder="1" applyAlignment="1" applyProtection="1">
      <alignment horizontal="center" vertical="top" wrapText="1"/>
      <protection/>
    </xf>
    <xf numFmtId="166" fontId="36" fillId="0" borderId="21" xfId="42" applyNumberFormat="1" applyFont="1" applyBorder="1" applyAlignment="1" applyProtection="1">
      <alignment horizontal="center" vertical="center" wrapText="1"/>
      <protection/>
    </xf>
    <xf numFmtId="166" fontId="36" fillId="0" borderId="24" xfId="42" applyNumberFormat="1" applyFont="1" applyBorder="1" applyAlignment="1" applyProtection="1">
      <alignment horizontal="center" vertical="top" wrapText="1"/>
      <protection/>
    </xf>
    <xf numFmtId="0" fontId="3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left" vertical="center" wrapText="1" indent="1"/>
      <protection locked="0"/>
    </xf>
    <xf numFmtId="177" fontId="7" fillId="0" borderId="31" xfId="0" applyNumberFormat="1" applyFont="1" applyFill="1" applyBorder="1" applyAlignment="1" applyProtection="1">
      <alignment horizontal="right" vertical="center"/>
      <protection/>
    </xf>
    <xf numFmtId="0" fontId="0" fillId="0" borderId="17" xfId="0" applyFill="1" applyBorder="1" applyAlignment="1">
      <alignment horizontal="center" vertical="center"/>
    </xf>
    <xf numFmtId="0" fontId="37" fillId="0" borderId="11" xfId="0" applyFont="1" applyFill="1" applyBorder="1" applyAlignment="1">
      <alignment horizontal="left" vertical="center" indent="5"/>
    </xf>
    <xf numFmtId="177" fontId="12" fillId="0" borderId="32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>
      <alignment horizontal="left" vertical="center" indent="1"/>
    </xf>
    <xf numFmtId="0" fontId="0" fillId="0" borderId="28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indent="1"/>
    </xf>
    <xf numFmtId="177" fontId="12" fillId="0" borderId="63" xfId="0" applyNumberFormat="1" applyFont="1" applyFill="1" applyBorder="1" applyAlignment="1" applyProtection="1">
      <alignment horizontal="right" vertical="center"/>
      <protection locked="0"/>
    </xf>
    <xf numFmtId="0" fontId="0" fillId="0" borderId="19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left" vertical="center" wrapText="1" indent="1"/>
      <protection locked="0"/>
    </xf>
    <xf numFmtId="177" fontId="7" fillId="0" borderId="70" xfId="0" applyNumberFormat="1" applyFont="1" applyFill="1" applyBorder="1" applyAlignment="1" applyProtection="1">
      <alignment horizontal="right" vertical="center"/>
      <protection/>
    </xf>
    <xf numFmtId="0" fontId="0" fillId="0" borderId="67" xfId="0" applyFill="1" applyBorder="1" applyAlignment="1">
      <alignment horizontal="center" vertical="center"/>
    </xf>
    <xf numFmtId="0" fontId="37" fillId="0" borderId="36" xfId="0" applyFont="1" applyFill="1" applyBorder="1" applyAlignment="1">
      <alignment horizontal="left" vertical="center" indent="5"/>
    </xf>
    <xf numFmtId="177" fontId="12" fillId="0" borderId="61" xfId="0" applyNumberFormat="1" applyFont="1" applyFill="1" applyBorder="1" applyAlignment="1" applyProtection="1">
      <alignment horizontal="right" vertical="center"/>
      <protection locked="0"/>
    </xf>
    <xf numFmtId="0" fontId="0" fillId="0" borderId="36" xfId="0" applyFill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/>
    </xf>
    <xf numFmtId="0" fontId="3" fillId="0" borderId="46" xfId="0" applyFont="1" applyBorder="1" applyAlignment="1">
      <alignment vertical="center" wrapText="1"/>
    </xf>
    <xf numFmtId="0" fontId="3" fillId="0" borderId="25" xfId="0" applyFont="1" applyBorder="1" applyAlignment="1">
      <alignment horizontal="left" vertical="center"/>
    </xf>
    <xf numFmtId="0" fontId="3" fillId="0" borderId="71" xfId="0" applyFont="1" applyBorder="1" applyAlignment="1">
      <alignment vertical="center" wrapText="1"/>
    </xf>
    <xf numFmtId="164" fontId="5" fillId="0" borderId="0" xfId="0" applyNumberFormat="1" applyFont="1" applyFill="1" applyAlignment="1">
      <alignment horizontal="right" vertical="center" wrapText="1"/>
    </xf>
    <xf numFmtId="164" fontId="7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45" xfId="0" applyNumberFormat="1" applyFont="1" applyFill="1" applyBorder="1" applyAlignment="1" applyProtection="1">
      <alignment horizontal="right" vertical="center" wrapText="1" indent="1"/>
      <protection/>
    </xf>
    <xf numFmtId="3" fontId="38" fillId="0" borderId="72" xfId="0" applyNumberFormat="1" applyFont="1" applyFill="1" applyBorder="1" applyAlignment="1" applyProtection="1">
      <alignment horizontal="right" vertical="center"/>
      <protection locked="0"/>
    </xf>
    <xf numFmtId="3" fontId="38" fillId="0" borderId="72" xfId="0" applyNumberFormat="1" applyFont="1" applyFill="1" applyBorder="1" applyAlignment="1" applyProtection="1">
      <alignment horizontal="right" vertical="center" wrapText="1"/>
      <protection locked="0"/>
    </xf>
    <xf numFmtId="3" fontId="38" fillId="0" borderId="43" xfId="0" applyNumberFormat="1" applyFont="1" applyFill="1" applyBorder="1" applyAlignment="1" applyProtection="1">
      <alignment horizontal="right" vertical="center" wrapText="1"/>
      <protection locked="0"/>
    </xf>
    <xf numFmtId="164" fontId="39" fillId="0" borderId="43" xfId="0" applyNumberFormat="1" applyFont="1" applyFill="1" applyBorder="1" applyAlignment="1">
      <alignment horizontal="right" vertical="center" wrapText="1"/>
    </xf>
    <xf numFmtId="3" fontId="40" fillId="0" borderId="35" xfId="0" applyNumberFormat="1" applyFont="1" applyFill="1" applyBorder="1" applyAlignment="1" applyProtection="1">
      <alignment horizontal="right" vertical="center"/>
      <protection locked="0"/>
    </xf>
    <xf numFmtId="3" fontId="40" fillId="0" borderId="35" xfId="0" applyNumberFormat="1" applyFont="1" applyFill="1" applyBorder="1" applyAlignment="1" applyProtection="1">
      <alignment horizontal="right" vertical="center" wrapText="1"/>
      <protection locked="0"/>
    </xf>
    <xf numFmtId="164" fontId="39" fillId="0" borderId="35" xfId="0" applyNumberFormat="1" applyFont="1" applyFill="1" applyBorder="1" applyAlignment="1">
      <alignment horizontal="right" vertical="center" wrapText="1"/>
    </xf>
    <xf numFmtId="3" fontId="38" fillId="0" borderId="35" xfId="0" applyNumberFormat="1" applyFont="1" applyFill="1" applyBorder="1" applyAlignment="1" applyProtection="1">
      <alignment horizontal="right" vertical="center"/>
      <protection locked="0"/>
    </xf>
    <xf numFmtId="3" fontId="38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38" fillId="0" borderId="64" xfId="0" applyNumberFormat="1" applyFont="1" applyFill="1" applyBorder="1" applyAlignment="1" applyProtection="1">
      <alignment horizontal="right" vertical="center"/>
      <protection locked="0"/>
    </xf>
    <xf numFmtId="3" fontId="38" fillId="0" borderId="64" xfId="0" applyNumberFormat="1" applyFont="1" applyFill="1" applyBorder="1" applyAlignment="1" applyProtection="1">
      <alignment horizontal="right" vertical="center" wrapText="1"/>
      <protection locked="0"/>
    </xf>
    <xf numFmtId="164" fontId="39" fillId="0" borderId="33" xfId="0" applyNumberFormat="1" applyFont="1" applyFill="1" applyBorder="1" applyAlignment="1">
      <alignment vertical="center"/>
    </xf>
    <xf numFmtId="164" fontId="39" fillId="0" borderId="72" xfId="0" applyNumberFormat="1" applyFont="1" applyFill="1" applyBorder="1" applyAlignment="1" applyProtection="1">
      <alignment horizontal="right" vertical="center" wrapText="1"/>
      <protection/>
    </xf>
    <xf numFmtId="164" fontId="39" fillId="0" borderId="35" xfId="0" applyNumberFormat="1" applyFont="1" applyFill="1" applyBorder="1" applyAlignment="1" applyProtection="1">
      <alignment horizontal="right" vertical="center" wrapText="1"/>
      <protection/>
    </xf>
    <xf numFmtId="3" fontId="38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8" fillId="0" borderId="44" xfId="0" applyNumberFormat="1" applyFont="1" applyFill="1" applyBorder="1" applyAlignment="1" applyProtection="1">
      <alignment horizontal="right" vertical="center" wrapText="1"/>
      <protection locked="0"/>
    </xf>
    <xf numFmtId="164" fontId="39" fillId="0" borderId="33" xfId="0" applyNumberFormat="1" applyFont="1" applyFill="1" applyBorder="1" applyAlignment="1">
      <alignment horizontal="right" vertical="center" wrapText="1"/>
    </xf>
    <xf numFmtId="175" fontId="41" fillId="0" borderId="13" xfId="62" applyNumberFormat="1" applyFont="1" applyFill="1" applyBorder="1" applyAlignment="1" applyProtection="1">
      <alignment horizontal="right" vertical="center" wrapText="1"/>
      <protection locked="0"/>
    </xf>
    <xf numFmtId="175" fontId="41" fillId="0" borderId="70" xfId="62" applyNumberFormat="1" applyFont="1" applyFill="1" applyBorder="1" applyAlignment="1" applyProtection="1">
      <alignment horizontal="right" vertical="center" wrapText="1"/>
      <protection locked="0"/>
    </xf>
    <xf numFmtId="175" fontId="41" fillId="0" borderId="11" xfId="62" applyNumberFormat="1" applyFont="1" applyFill="1" applyBorder="1" applyAlignment="1" applyProtection="1">
      <alignment horizontal="right" vertical="center" wrapText="1"/>
      <protection/>
    </xf>
    <xf numFmtId="175" fontId="41" fillId="0" borderId="32" xfId="62" applyNumberFormat="1" applyFont="1" applyFill="1" applyBorder="1" applyAlignment="1" applyProtection="1">
      <alignment horizontal="right" vertical="center" wrapText="1"/>
      <protection/>
    </xf>
    <xf numFmtId="175" fontId="42" fillId="0" borderId="11" xfId="62" applyNumberFormat="1" applyFont="1" applyFill="1" applyBorder="1" applyAlignment="1" applyProtection="1">
      <alignment horizontal="right" vertical="center" wrapText="1"/>
      <protection locked="0"/>
    </xf>
    <xf numFmtId="175" fontId="42" fillId="0" borderId="32" xfId="62" applyNumberFormat="1" applyFont="1" applyFill="1" applyBorder="1" applyAlignment="1" applyProtection="1">
      <alignment horizontal="right" vertical="center" wrapText="1"/>
      <protection locked="0"/>
    </xf>
    <xf numFmtId="175" fontId="43" fillId="0" borderId="11" xfId="62" applyNumberFormat="1" applyFont="1" applyFill="1" applyBorder="1" applyAlignment="1" applyProtection="1">
      <alignment horizontal="right" vertical="center" wrapText="1"/>
      <protection locked="0"/>
    </xf>
    <xf numFmtId="175" fontId="43" fillId="0" borderId="32" xfId="62" applyNumberFormat="1" applyFont="1" applyFill="1" applyBorder="1" applyAlignment="1" applyProtection="1">
      <alignment horizontal="right" vertical="center" wrapText="1"/>
      <protection locked="0"/>
    </xf>
    <xf numFmtId="175" fontId="43" fillId="0" borderId="11" xfId="62" applyNumberFormat="1" applyFont="1" applyFill="1" applyBorder="1" applyAlignment="1" applyProtection="1">
      <alignment horizontal="right" vertical="center" wrapText="1"/>
      <protection/>
    </xf>
    <xf numFmtId="175" fontId="43" fillId="0" borderId="32" xfId="62" applyNumberFormat="1" applyFont="1" applyFill="1" applyBorder="1" applyAlignment="1" applyProtection="1">
      <alignment horizontal="right" vertical="center" wrapText="1"/>
      <protection/>
    </xf>
    <xf numFmtId="175" fontId="41" fillId="0" borderId="36" xfId="62" applyNumberFormat="1" applyFont="1" applyFill="1" applyBorder="1" applyAlignment="1" applyProtection="1">
      <alignment horizontal="right" vertical="center" wrapText="1"/>
      <protection/>
    </xf>
    <xf numFmtId="175" fontId="41" fillId="0" borderId="61" xfId="62" applyNumberFormat="1" applyFont="1" applyFill="1" applyBorder="1" applyAlignment="1" applyProtection="1">
      <alignment horizontal="right" vertical="center" wrapText="1"/>
      <protection/>
    </xf>
    <xf numFmtId="164" fontId="7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91" fillId="0" borderId="0" xfId="60" applyNumberFormat="1" applyFont="1" applyFill="1">
      <alignment/>
      <protection/>
    </xf>
    <xf numFmtId="0" fontId="9" fillId="0" borderId="0" xfId="0" applyFont="1" applyAlignment="1" applyProtection="1">
      <alignment horizontal="right"/>
      <protection locked="0"/>
    </xf>
    <xf numFmtId="0" fontId="2" fillId="0" borderId="0" xfId="60" applyFont="1" applyFill="1" applyProtection="1">
      <alignment/>
      <protection locked="0"/>
    </xf>
    <xf numFmtId="0" fontId="2" fillId="0" borderId="0" xfId="60" applyFont="1" applyFill="1" applyAlignment="1" applyProtection="1">
      <alignment horizontal="right" vertical="center" indent="1"/>
      <protection locked="0"/>
    </xf>
    <xf numFmtId="164" fontId="20" fillId="0" borderId="29" xfId="60" applyNumberFormat="1" applyFont="1" applyFill="1" applyBorder="1" applyAlignment="1" applyProtection="1">
      <alignment horizontal="left" vertical="center"/>
      <protection locked="0"/>
    </xf>
    <xf numFmtId="0" fontId="5" fillId="0" borderId="29" xfId="0" applyFont="1" applyFill="1" applyBorder="1" applyAlignment="1" applyProtection="1">
      <alignment horizontal="right" vertical="center"/>
      <protection locked="0"/>
    </xf>
    <xf numFmtId="0" fontId="7" fillId="0" borderId="36" xfId="60" applyFont="1" applyFill="1" applyBorder="1" applyAlignment="1" applyProtection="1">
      <alignment horizontal="center" vertical="center" wrapText="1"/>
      <protection locked="0"/>
    </xf>
    <xf numFmtId="0" fontId="7" fillId="0" borderId="61" xfId="60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Continuous" vertical="center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 vertical="center"/>
      <protection locked="0"/>
    </xf>
    <xf numFmtId="164" fontId="7" fillId="0" borderId="20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21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24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0" applyNumberFormat="1" applyFont="1" applyFill="1" applyAlignment="1" applyProtection="1">
      <alignment vertical="center" wrapText="1"/>
      <protection locked="0"/>
    </xf>
    <xf numFmtId="164" fontId="13" fillId="0" borderId="33" xfId="0" applyNumberFormat="1" applyFont="1" applyFill="1" applyBorder="1" applyAlignment="1" applyProtection="1">
      <alignment horizontal="center" vertical="center"/>
      <protection locked="0"/>
    </xf>
    <xf numFmtId="164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73" xfId="0" applyNumberFormat="1" applyFont="1" applyFill="1" applyBorder="1" applyAlignment="1" applyProtection="1">
      <alignment horizontal="center" vertical="center"/>
      <protection locked="0"/>
    </xf>
    <xf numFmtId="164" fontId="13" fillId="0" borderId="74" xfId="0" applyNumberFormat="1" applyFont="1" applyFill="1" applyBorder="1" applyAlignment="1" applyProtection="1">
      <alignment horizontal="center" vertical="center"/>
      <protection locked="0"/>
    </xf>
    <xf numFmtId="164" fontId="13" fillId="0" borderId="74" xfId="0" applyNumberFormat="1" applyFont="1" applyFill="1" applyBorder="1" applyAlignment="1" applyProtection="1">
      <alignment horizontal="center" vertical="center" wrapText="1"/>
      <protection locked="0"/>
    </xf>
    <xf numFmtId="171" fontId="21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0" xfId="0" applyNumberFormat="1" applyFont="1" applyFill="1" applyAlignment="1" applyProtection="1">
      <alignment horizontal="left" vertical="center" wrapText="1"/>
      <protection locked="0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7" fillId="0" borderId="57" xfId="0" applyFont="1" applyFill="1" applyBorder="1" applyAlignment="1" applyProtection="1" quotePrefix="1">
      <alignment horizontal="right" vertical="center" indent="1"/>
      <protection locked="0"/>
    </xf>
    <xf numFmtId="0" fontId="7" fillId="0" borderId="75" xfId="0" applyFont="1" applyFill="1" applyBorder="1" applyAlignment="1" applyProtection="1">
      <alignment horizontal="center" vertical="center" wrapText="1"/>
      <protection locked="0"/>
    </xf>
    <xf numFmtId="0" fontId="7" fillId="0" borderId="59" xfId="0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7" fillId="0" borderId="41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76" xfId="0" applyFont="1" applyFill="1" applyBorder="1" applyAlignment="1" applyProtection="1">
      <alignment horizontal="center" vertical="center" wrapText="1"/>
      <protection locked="0"/>
    </xf>
    <xf numFmtId="0" fontId="7" fillId="0" borderId="77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right" vertical="center" wrapText="1" indent="1"/>
      <protection/>
    </xf>
    <xf numFmtId="0" fontId="3" fillId="0" borderId="77" xfId="0" applyFont="1" applyFill="1" applyBorder="1" applyAlignment="1" applyProtection="1">
      <alignment horizontal="right" vertical="center" wrapText="1" indent="1"/>
      <protection/>
    </xf>
    <xf numFmtId="0" fontId="3" fillId="0" borderId="21" xfId="0" applyFont="1" applyFill="1" applyBorder="1" applyAlignment="1" applyProtection="1">
      <alignment horizontal="right" vertical="center" wrapText="1" indent="1"/>
      <protection/>
    </xf>
    <xf numFmtId="0" fontId="3" fillId="0" borderId="24" xfId="0" applyFont="1" applyFill="1" applyBorder="1" applyAlignment="1" applyProtection="1">
      <alignment horizontal="right" vertical="center" wrapText="1" indent="1"/>
      <protection/>
    </xf>
    <xf numFmtId="164" fontId="92" fillId="0" borderId="0" xfId="0" applyNumberFormat="1" applyFont="1" applyFill="1" applyAlignment="1" applyProtection="1">
      <alignment horizontal="right" vertical="center" wrapText="1" indent="1"/>
      <protection/>
    </xf>
    <xf numFmtId="49" fontId="7" fillId="0" borderId="70" xfId="0" applyNumberFormat="1" applyFont="1" applyFill="1" applyBorder="1" applyAlignment="1" applyProtection="1">
      <alignment horizontal="right" vertical="center" indent="1"/>
      <protection locked="0"/>
    </xf>
    <xf numFmtId="49" fontId="7" fillId="0" borderId="59" xfId="0" applyNumberFormat="1" applyFont="1" applyFill="1" applyBorder="1" applyAlignment="1" applyProtection="1">
      <alignment horizontal="right" vertical="center" indent="1"/>
      <protection locked="0"/>
    </xf>
    <xf numFmtId="0" fontId="7" fillId="0" borderId="20" xfId="60" applyFont="1" applyFill="1" applyBorder="1" applyAlignment="1" applyProtection="1">
      <alignment horizontal="center" vertical="center" wrapText="1"/>
      <protection locked="0"/>
    </xf>
    <xf numFmtId="0" fontId="7" fillId="0" borderId="21" xfId="60" applyFont="1" applyFill="1" applyBorder="1" applyAlignment="1" applyProtection="1">
      <alignment horizontal="center" vertical="center" wrapText="1"/>
      <protection locked="0"/>
    </xf>
    <xf numFmtId="0" fontId="7" fillId="0" borderId="46" xfId="60" applyFont="1" applyFill="1" applyBorder="1" applyAlignment="1" applyProtection="1">
      <alignment horizontal="center" vertical="center" wrapText="1"/>
      <protection locked="0"/>
    </xf>
    <xf numFmtId="0" fontId="7" fillId="0" borderId="45" xfId="60" applyFont="1" applyFill="1" applyBorder="1" applyAlignment="1" applyProtection="1">
      <alignment horizontal="center" vertical="center" wrapText="1"/>
      <protection locked="0"/>
    </xf>
    <xf numFmtId="164" fontId="91" fillId="0" borderId="0" xfId="60" applyNumberFormat="1" applyFont="1" applyFill="1" applyProtection="1">
      <alignment/>
      <protection/>
    </xf>
    <xf numFmtId="0" fontId="91" fillId="0" borderId="0" xfId="60" applyFont="1" applyFill="1" applyProtection="1">
      <alignment/>
      <protection/>
    </xf>
    <xf numFmtId="164" fontId="5" fillId="0" borderId="0" xfId="0" applyNumberFormat="1" applyFont="1" applyFill="1" applyAlignment="1" applyProtection="1">
      <alignment horizontal="right"/>
      <protection locked="0"/>
    </xf>
    <xf numFmtId="164" fontId="7" fillId="0" borderId="68" xfId="0" applyNumberFormat="1" applyFont="1" applyFill="1" applyBorder="1" applyAlignment="1" applyProtection="1">
      <alignment horizontal="center" vertical="center"/>
      <protection locked="0"/>
    </xf>
    <xf numFmtId="164" fontId="7" fillId="0" borderId="61" xfId="0" applyNumberFormat="1" applyFont="1" applyFill="1" applyBorder="1" applyAlignment="1" applyProtection="1">
      <alignment horizontal="center" vertical="center" wrapText="1"/>
      <protection locked="0"/>
    </xf>
    <xf numFmtId="175" fontId="43" fillId="0" borderId="13" xfId="62" applyNumberFormat="1" applyFont="1" applyFill="1" applyBorder="1" applyAlignment="1" applyProtection="1">
      <alignment horizontal="right" vertical="center" wrapText="1"/>
      <protection/>
    </xf>
    <xf numFmtId="175" fontId="43" fillId="0" borderId="70" xfId="62" applyNumberFormat="1" applyFont="1" applyFill="1" applyBorder="1" applyAlignment="1" applyProtection="1">
      <alignment horizontal="right" vertical="center" wrapText="1"/>
      <protection/>
    </xf>
    <xf numFmtId="0" fontId="30" fillId="0" borderId="67" xfId="62" applyFont="1" applyFill="1" applyBorder="1" applyAlignment="1" applyProtection="1">
      <alignment horizontal="left" vertical="center" wrapText="1" indent="1"/>
      <protection/>
    </xf>
    <xf numFmtId="175" fontId="43" fillId="0" borderId="36" xfId="62" applyNumberFormat="1" applyFont="1" applyFill="1" applyBorder="1" applyAlignment="1" applyProtection="1">
      <alignment horizontal="right" vertical="center" wrapText="1"/>
      <protection locked="0"/>
    </xf>
    <xf numFmtId="175" fontId="43" fillId="0" borderId="61" xfId="62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62" applyFill="1" applyProtection="1">
      <alignment/>
      <protection locked="0"/>
    </xf>
    <xf numFmtId="0" fontId="27" fillId="0" borderId="0" xfId="62" applyFont="1" applyFill="1" applyProtection="1">
      <alignment/>
      <protection locked="0"/>
    </xf>
    <xf numFmtId="0" fontId="22" fillId="0" borderId="0" xfId="62" applyFill="1" applyAlignment="1" applyProtection="1">
      <alignment horizontal="center"/>
      <protection locked="0"/>
    </xf>
    <xf numFmtId="0" fontId="20" fillId="0" borderId="23" xfId="61" applyFont="1" applyFill="1" applyBorder="1" applyAlignment="1" applyProtection="1">
      <alignment horizontal="center" vertical="center" textRotation="90"/>
      <protection locked="0"/>
    </xf>
    <xf numFmtId="0" fontId="0" fillId="0" borderId="0" xfId="61" applyFill="1" applyAlignment="1" applyProtection="1">
      <alignment vertical="center" wrapText="1"/>
      <protection locked="0"/>
    </xf>
    <xf numFmtId="0" fontId="12" fillId="0" borderId="0" xfId="61" applyFont="1" applyFill="1" applyAlignment="1" applyProtection="1">
      <alignment horizontal="center" vertical="center"/>
      <protection locked="0"/>
    </xf>
    <xf numFmtId="0" fontId="0" fillId="0" borderId="0" xfId="61" applyFill="1" applyAlignment="1" applyProtection="1">
      <alignment vertical="center"/>
      <protection locked="0"/>
    </xf>
    <xf numFmtId="0" fontId="20" fillId="0" borderId="29" xfId="61" applyFont="1" applyFill="1" applyBorder="1" applyAlignment="1" applyProtection="1">
      <alignment vertical="center"/>
      <protection locked="0"/>
    </xf>
    <xf numFmtId="0" fontId="20" fillId="0" borderId="29" xfId="61" applyFont="1" applyFill="1" applyBorder="1" applyAlignment="1" applyProtection="1">
      <alignment horizontal="right" vertical="center"/>
      <protection locked="0"/>
    </xf>
    <xf numFmtId="0" fontId="16" fillId="0" borderId="22" xfId="62" applyFont="1" applyFill="1" applyBorder="1" applyAlignment="1" applyProtection="1">
      <alignment horizontal="center" vertical="center"/>
      <protection locked="0"/>
    </xf>
    <xf numFmtId="0" fontId="16" fillId="0" borderId="23" xfId="62" applyFont="1" applyFill="1" applyBorder="1" applyAlignment="1" applyProtection="1">
      <alignment horizontal="center" vertical="center" wrapText="1"/>
      <protection locked="0"/>
    </xf>
    <xf numFmtId="0" fontId="16" fillId="0" borderId="77" xfId="62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34" fillId="0" borderId="0" xfId="0" applyFont="1" applyAlignment="1" applyProtection="1">
      <alignment horizontal="center"/>
      <protection locked="0"/>
    </xf>
    <xf numFmtId="0" fontId="35" fillId="0" borderId="20" xfId="0" applyFont="1" applyBorder="1" applyAlignment="1" applyProtection="1">
      <alignment horizontal="center" vertical="center" wrapText="1"/>
      <protection locked="0"/>
    </xf>
    <xf numFmtId="0" fontId="34" fillId="0" borderId="21" xfId="0" applyFont="1" applyBorder="1" applyAlignment="1" applyProtection="1">
      <alignment horizontal="center" vertical="center" wrapText="1"/>
      <protection locked="0"/>
    </xf>
    <xf numFmtId="0" fontId="34" fillId="0" borderId="24" xfId="0" applyFont="1" applyBorder="1" applyAlignment="1" applyProtection="1">
      <alignment horizontal="center" vertical="center" wrapText="1"/>
      <protection locked="0"/>
    </xf>
    <xf numFmtId="0" fontId="36" fillId="0" borderId="18" xfId="0" applyFont="1" applyBorder="1" applyAlignment="1" applyProtection="1">
      <alignment horizontal="center" vertical="top" wrapText="1"/>
      <protection/>
    </xf>
    <xf numFmtId="0" fontId="36" fillId="0" borderId="17" xfId="0" applyFont="1" applyBorder="1" applyAlignment="1" applyProtection="1">
      <alignment horizontal="center" vertical="top" wrapText="1"/>
      <protection/>
    </xf>
    <xf numFmtId="0" fontId="36" fillId="0" borderId="28" xfId="0" applyFont="1" applyBorder="1" applyAlignment="1" applyProtection="1">
      <alignment horizontal="center" vertical="top" wrapText="1"/>
      <protection/>
    </xf>
    <xf numFmtId="0" fontId="9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>
      <alignment/>
    </xf>
    <xf numFmtId="0" fontId="0" fillId="0" borderId="0" xfId="0" applyFill="1" applyAlignment="1" applyProtection="1">
      <alignment horizontal="right"/>
      <protection locked="0"/>
    </xf>
    <xf numFmtId="0" fontId="0" fillId="35" borderId="0" xfId="0" applyFill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93" fillId="0" borderId="0" xfId="0" applyFont="1" applyAlignment="1">
      <alignment/>
    </xf>
    <xf numFmtId="164" fontId="39" fillId="0" borderId="48" xfId="0" applyNumberFormat="1" applyFont="1" applyFill="1" applyBorder="1" applyAlignment="1" applyProtection="1">
      <alignment horizontal="center" vertical="center" wrapText="1"/>
      <protection/>
    </xf>
    <xf numFmtId="0" fontId="23" fillId="0" borderId="46" xfId="0" applyFont="1" applyBorder="1" applyAlignment="1" applyProtection="1">
      <alignment horizontal="left" wrapText="1" indent="1"/>
      <protection/>
    </xf>
    <xf numFmtId="164" fontId="0" fillId="0" borderId="11" xfId="0" applyNumberFormat="1" applyFont="1" applyFill="1" applyBorder="1" applyAlignment="1" applyProtection="1">
      <alignment vertical="top" wrapText="1"/>
      <protection locked="0"/>
    </xf>
    <xf numFmtId="164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1" xfId="0" applyNumberFormat="1" applyFont="1" applyFill="1" applyBorder="1" applyAlignment="1" applyProtection="1">
      <alignment vertical="top" wrapText="1"/>
      <protection/>
    </xf>
    <xf numFmtId="164" fontId="46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1" xfId="0" applyNumberFormat="1" applyFill="1" applyBorder="1" applyAlignment="1" applyProtection="1">
      <alignment vertical="center" wrapText="1"/>
      <protection/>
    </xf>
    <xf numFmtId="164" fontId="13" fillId="0" borderId="33" xfId="0" applyNumberFormat="1" applyFont="1" applyFill="1" applyBorder="1" applyAlignment="1" applyProtection="1">
      <alignment vertical="center" wrapText="1"/>
      <protection/>
    </xf>
    <xf numFmtId="164" fontId="13" fillId="33" borderId="33" xfId="0" applyNumberFormat="1" applyFont="1" applyFill="1" applyBorder="1" applyAlignment="1" applyProtection="1">
      <alignment vertical="center" wrapText="1"/>
      <protection/>
    </xf>
    <xf numFmtId="49" fontId="14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36" xfId="0" applyNumberFormat="1" applyFont="1" applyFill="1" applyBorder="1" applyAlignment="1" applyProtection="1">
      <alignment horizontal="right" vertical="center" wrapText="1"/>
      <protection/>
    </xf>
    <xf numFmtId="164" fontId="14" fillId="0" borderId="36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ont="1" applyFill="1" applyAlignment="1">
      <alignment vertical="center" wrapText="1"/>
    </xf>
    <xf numFmtId="0" fontId="45" fillId="0" borderId="0" xfId="0" applyFont="1" applyAlignment="1">
      <alignment horizontal="center"/>
    </xf>
    <xf numFmtId="0" fontId="6" fillId="35" borderId="0" xfId="0" applyFont="1" applyFill="1" applyAlignment="1" applyProtection="1">
      <alignment horizontal="center"/>
      <protection locked="0"/>
    </xf>
    <xf numFmtId="0" fontId="4" fillId="35" borderId="0" xfId="0" applyFont="1" applyFill="1" applyAlignment="1" applyProtection="1">
      <alignment horizontal="center"/>
      <protection locked="0"/>
    </xf>
    <xf numFmtId="164" fontId="20" fillId="0" borderId="29" xfId="60" applyNumberFormat="1" applyFont="1" applyFill="1" applyBorder="1" applyAlignment="1" applyProtection="1">
      <alignment horizontal="left"/>
      <protection/>
    </xf>
    <xf numFmtId="0" fontId="7" fillId="0" borderId="19" xfId="60" applyFont="1" applyFill="1" applyBorder="1" applyAlignment="1" applyProtection="1">
      <alignment horizontal="center" vertical="center" wrapText="1"/>
      <protection locked="0"/>
    </xf>
    <xf numFmtId="0" fontId="7" fillId="0" borderId="67" xfId="60" applyFont="1" applyFill="1" applyBorder="1" applyAlignment="1" applyProtection="1">
      <alignment horizontal="center" vertical="center" wrapText="1"/>
      <protection locked="0"/>
    </xf>
    <xf numFmtId="0" fontId="7" fillId="0" borderId="13" xfId="60" applyFont="1" applyFill="1" applyBorder="1" applyAlignment="1" applyProtection="1">
      <alignment horizontal="center" vertical="center" wrapText="1"/>
      <protection locked="0"/>
    </xf>
    <xf numFmtId="0" fontId="7" fillId="0" borderId="36" xfId="60" applyFont="1" applyFill="1" applyBorder="1" applyAlignment="1" applyProtection="1">
      <alignment horizontal="center" vertical="center" wrapText="1"/>
      <protection locked="0"/>
    </xf>
    <xf numFmtId="164" fontId="7" fillId="0" borderId="13" xfId="60" applyNumberFormat="1" applyFont="1" applyFill="1" applyBorder="1" applyAlignment="1" applyProtection="1">
      <alignment horizontal="center" vertical="center"/>
      <protection locked="0"/>
    </xf>
    <xf numFmtId="164" fontId="7" fillId="0" borderId="70" xfId="60" applyNumberFormat="1" applyFont="1" applyFill="1" applyBorder="1" applyAlignment="1" applyProtection="1">
      <alignment horizontal="center" vertical="center"/>
      <protection locked="0"/>
    </xf>
    <xf numFmtId="0" fontId="9" fillId="0" borderId="0" xfId="60" applyFont="1" applyFill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0" fontId="2" fillId="0" borderId="0" xfId="6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6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19" xfId="60" applyFont="1" applyFill="1" applyBorder="1" applyAlignment="1" applyProtection="1">
      <alignment horizontal="center" vertical="center" wrapText="1"/>
      <protection/>
    </xf>
    <xf numFmtId="0" fontId="7" fillId="0" borderId="67" xfId="60" applyFont="1" applyFill="1" applyBorder="1" applyAlignment="1" applyProtection="1">
      <alignment horizontal="center" vertical="center" wrapText="1"/>
      <protection/>
    </xf>
    <xf numFmtId="0" fontId="7" fillId="0" borderId="13" xfId="60" applyFont="1" applyFill="1" applyBorder="1" applyAlignment="1" applyProtection="1">
      <alignment horizontal="center" vertical="center" wrapText="1"/>
      <protection/>
    </xf>
    <xf numFmtId="0" fontId="7" fillId="0" borderId="36" xfId="60" applyFont="1" applyFill="1" applyBorder="1" applyAlignment="1" applyProtection="1">
      <alignment horizontal="center" vertical="center" wrapText="1"/>
      <protection/>
    </xf>
    <xf numFmtId="164" fontId="7" fillId="0" borderId="13" xfId="60" applyNumberFormat="1" applyFont="1" applyFill="1" applyBorder="1" applyAlignment="1" applyProtection="1">
      <alignment horizontal="center" vertical="center"/>
      <protection/>
    </xf>
    <xf numFmtId="164" fontId="7" fillId="0" borderId="70" xfId="60" applyNumberFormat="1" applyFont="1" applyFill="1" applyBorder="1" applyAlignment="1" applyProtection="1">
      <alignment horizontal="center" vertical="center"/>
      <protection/>
    </xf>
    <xf numFmtId="164" fontId="6" fillId="0" borderId="0" xfId="60" applyNumberFormat="1" applyFont="1" applyFill="1" applyBorder="1" applyAlignment="1" applyProtection="1">
      <alignment horizontal="center" vertical="center"/>
      <protection locked="0"/>
    </xf>
    <xf numFmtId="164" fontId="20" fillId="0" borderId="29" xfId="60" applyNumberFormat="1" applyFont="1" applyFill="1" applyBorder="1" applyAlignment="1" applyProtection="1">
      <alignment horizontal="left" vertical="center"/>
      <protection locked="0"/>
    </xf>
    <xf numFmtId="164" fontId="6" fillId="0" borderId="0" xfId="60" applyNumberFormat="1" applyFont="1" applyFill="1" applyBorder="1" applyAlignment="1" applyProtection="1">
      <alignment horizontal="center" vertical="center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74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Fill="1" applyAlignment="1" applyProtection="1">
      <alignment horizontal="center" textRotation="180" wrapText="1"/>
      <protection locked="0"/>
    </xf>
    <xf numFmtId="164" fontId="7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4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textRotation="180" wrapText="1"/>
    </xf>
    <xf numFmtId="164" fontId="0" fillId="0" borderId="38" xfId="0" applyNumberFormat="1" applyFill="1" applyBorder="1" applyAlignment="1" applyProtection="1">
      <alignment horizontal="left" vertical="center" wrapText="1"/>
      <protection locked="0"/>
    </xf>
    <xf numFmtId="164" fontId="0" fillId="0" borderId="78" xfId="0" applyNumberFormat="1" applyFill="1" applyBorder="1" applyAlignment="1" applyProtection="1">
      <alignment horizontal="left" vertical="center" wrapText="1"/>
      <protection locked="0"/>
    </xf>
    <xf numFmtId="164" fontId="13" fillId="0" borderId="33" xfId="0" applyNumberFormat="1" applyFont="1" applyFill="1" applyBorder="1" applyAlignment="1" applyProtection="1">
      <alignment horizontal="center" vertical="center"/>
      <protection locked="0"/>
    </xf>
    <xf numFmtId="164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textRotation="180"/>
      <protection locked="0"/>
    </xf>
    <xf numFmtId="164" fontId="3" fillId="0" borderId="41" xfId="0" applyNumberFormat="1" applyFont="1" applyFill="1" applyBorder="1" applyAlignment="1">
      <alignment horizontal="left" vertical="center" wrapText="1" indent="2"/>
    </xf>
    <xf numFmtId="164" fontId="3" fillId="0" borderId="62" xfId="0" applyNumberFormat="1" applyFont="1" applyFill="1" applyBorder="1" applyAlignment="1">
      <alignment horizontal="left" vertical="center" wrapText="1" indent="2"/>
    </xf>
    <xf numFmtId="164" fontId="5" fillId="0" borderId="29" xfId="0" applyNumberFormat="1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Alignment="1" applyProtection="1">
      <alignment horizontal="left" vertical="center" wrapText="1"/>
      <protection locked="0"/>
    </xf>
    <xf numFmtId="164" fontId="0" fillId="0" borderId="75" xfId="0" applyNumberFormat="1" applyFill="1" applyBorder="1" applyAlignment="1" applyProtection="1">
      <alignment horizontal="left" vertical="center" wrapText="1"/>
      <protection locked="0"/>
    </xf>
    <xf numFmtId="164" fontId="0" fillId="0" borderId="79" xfId="0" applyNumberFormat="1" applyFill="1" applyBorder="1" applyAlignment="1" applyProtection="1">
      <alignment horizontal="left" vertical="center" wrapText="1"/>
      <protection locked="0"/>
    </xf>
    <xf numFmtId="164" fontId="3" fillId="0" borderId="41" xfId="0" applyNumberFormat="1" applyFont="1" applyFill="1" applyBorder="1" applyAlignment="1">
      <alignment horizontal="center" vertical="center" wrapText="1"/>
    </xf>
    <xf numFmtId="164" fontId="3" fillId="0" borderId="62" xfId="0" applyNumberFormat="1" applyFont="1" applyFill="1" applyBorder="1" applyAlignment="1">
      <alignment horizontal="center" vertical="center" wrapText="1"/>
    </xf>
    <xf numFmtId="171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80" xfId="0" applyNumberFormat="1" applyFont="1" applyFill="1" applyBorder="1" applyAlignment="1" applyProtection="1">
      <alignment horizontal="center" vertical="center"/>
      <protection locked="0"/>
    </xf>
    <xf numFmtId="164" fontId="7" fillId="0" borderId="58" xfId="0" applyNumberFormat="1" applyFont="1" applyFill="1" applyBorder="1" applyAlignment="1" applyProtection="1">
      <alignment horizontal="center" vertical="center"/>
      <protection locked="0"/>
    </xf>
    <xf numFmtId="164" fontId="7" fillId="0" borderId="7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64" fontId="7" fillId="0" borderId="72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48" xfId="0" applyNumberFormat="1" applyFont="1" applyFill="1" applyBorder="1" applyAlignment="1" applyProtection="1">
      <alignment horizontal="center" vertical="center" wrapText="1"/>
      <protection locked="0"/>
    </xf>
    <xf numFmtId="171" fontId="21" fillId="0" borderId="42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62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6" fillId="0" borderId="81" xfId="0" applyFont="1" applyFill="1" applyBorder="1" applyAlignment="1" applyProtection="1">
      <alignment horizontal="center" vertical="center" wrapText="1"/>
      <protection locked="0"/>
    </xf>
    <xf numFmtId="0" fontId="6" fillId="0" borderId="78" xfId="0" applyFont="1" applyFill="1" applyBorder="1" applyAlignment="1" applyProtection="1">
      <alignment horizontal="center" vertical="center" wrapText="1"/>
      <protection locked="0"/>
    </xf>
    <xf numFmtId="0" fontId="6" fillId="0" borderId="82" xfId="0" applyFont="1" applyFill="1" applyBorder="1" applyAlignment="1" applyProtection="1">
      <alignment horizontal="center" vertical="center" wrapText="1"/>
      <protection locked="0"/>
    </xf>
    <xf numFmtId="0" fontId="7" fillId="0" borderId="68" xfId="0" applyFont="1" applyFill="1" applyBorder="1" applyAlignment="1" applyProtection="1">
      <alignment horizontal="center" vertical="center"/>
      <protection locked="0"/>
    </xf>
    <xf numFmtId="0" fontId="7" fillId="0" borderId="79" xfId="0" applyFont="1" applyFill="1" applyBorder="1" applyAlignment="1" applyProtection="1">
      <alignment horizontal="center" vertical="center"/>
      <protection locked="0"/>
    </xf>
    <xf numFmtId="0" fontId="7" fillId="0" borderId="83" xfId="0" applyFont="1" applyFill="1" applyBorder="1" applyAlignment="1" applyProtection="1">
      <alignment horizontal="center" vertical="center"/>
      <protection locked="0"/>
    </xf>
    <xf numFmtId="0" fontId="44" fillId="0" borderId="29" xfId="0" applyFont="1" applyBorder="1" applyAlignment="1" applyProtection="1">
      <alignment horizontal="right" vertical="top"/>
      <protection locked="0"/>
    </xf>
    <xf numFmtId="0" fontId="0" fillId="0" borderId="29" xfId="0" applyBorder="1" applyAlignment="1">
      <alignment/>
    </xf>
    <xf numFmtId="0" fontId="6" fillId="0" borderId="81" xfId="0" applyFont="1" applyFill="1" applyBorder="1" applyAlignment="1" applyProtection="1">
      <alignment horizontal="center" vertical="center"/>
      <protection locked="0"/>
    </xf>
    <xf numFmtId="0" fontId="6" fillId="0" borderId="78" xfId="0" applyFont="1" applyFill="1" applyBorder="1" applyAlignment="1" applyProtection="1">
      <alignment horizontal="center" vertical="center"/>
      <protection locked="0"/>
    </xf>
    <xf numFmtId="0" fontId="6" fillId="0" borderId="57" xfId="0" applyFont="1" applyFill="1" applyBorder="1" applyAlignment="1" applyProtection="1">
      <alignment horizontal="center" vertical="center"/>
      <protection locked="0"/>
    </xf>
    <xf numFmtId="0" fontId="7" fillId="0" borderId="60" xfId="0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horizontal="left" vertical="center" wrapText="1" indent="1"/>
      <protection/>
    </xf>
    <xf numFmtId="0" fontId="7" fillId="0" borderId="46" xfId="0" applyFont="1" applyFill="1" applyBorder="1" applyAlignment="1" applyProtection="1">
      <alignment horizontal="left" vertical="center" wrapText="1" indent="1"/>
      <protection/>
    </xf>
    <xf numFmtId="0" fontId="9" fillId="0" borderId="0" xfId="0" applyFont="1" applyFill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6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 locked="0"/>
    </xf>
    <xf numFmtId="164" fontId="9" fillId="0" borderId="0" xfId="0" applyNumberFormat="1" applyFont="1" applyFill="1" applyAlignment="1" applyProtection="1">
      <alignment horizontal="center" textRotation="180" wrapText="1"/>
      <protection locked="0"/>
    </xf>
    <xf numFmtId="164" fontId="7" fillId="0" borderId="74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72" xfId="0" applyNumberFormat="1" applyFont="1" applyFill="1" applyBorder="1" applyAlignment="1" applyProtection="1">
      <alignment horizontal="center" vertical="center"/>
      <protection locked="0"/>
    </xf>
    <xf numFmtId="164" fontId="7" fillId="0" borderId="74" xfId="0" applyNumberFormat="1" applyFont="1" applyFill="1" applyBorder="1" applyAlignment="1" applyProtection="1">
      <alignment horizontal="center" vertical="center"/>
      <protection locked="0"/>
    </xf>
    <xf numFmtId="164" fontId="7" fillId="0" borderId="38" xfId="0" applyNumberFormat="1" applyFont="1" applyFill="1" applyBorder="1" applyAlignment="1" applyProtection="1">
      <alignment horizontal="center" vertical="center"/>
      <protection locked="0"/>
    </xf>
    <xf numFmtId="164" fontId="7" fillId="0" borderId="78" xfId="0" applyNumberFormat="1" applyFont="1" applyFill="1" applyBorder="1" applyAlignment="1" applyProtection="1">
      <alignment horizontal="center" vertical="center"/>
      <protection locked="0"/>
    </xf>
    <xf numFmtId="164" fontId="7" fillId="0" borderId="57" xfId="0" applyNumberFormat="1" applyFont="1" applyFill="1" applyBorder="1" applyAlignment="1" applyProtection="1">
      <alignment horizontal="center" vertical="center"/>
      <protection locked="0"/>
    </xf>
    <xf numFmtId="164" fontId="7" fillId="0" borderId="41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5" xfId="0" applyNumberFormat="1" applyFont="1" applyFill="1" applyBorder="1" applyAlignment="1" applyProtection="1">
      <alignment horizontal="left" vertical="center" wrapText="1" indent="2"/>
      <protection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64" fontId="9" fillId="0" borderId="0" xfId="0" applyNumberFormat="1" applyFont="1" applyFill="1" applyAlignment="1" applyProtection="1">
      <alignment horizontal="center" textRotation="180" wrapText="1"/>
      <protection locked="0"/>
    </xf>
    <xf numFmtId="0" fontId="5" fillId="0" borderId="29" xfId="0" applyFont="1" applyFill="1" applyBorder="1" applyAlignment="1">
      <alignment horizontal="right"/>
    </xf>
    <xf numFmtId="0" fontId="7" fillId="0" borderId="80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7" fillId="0" borderId="7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80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56" xfId="0" applyFont="1" applyFill="1" applyBorder="1" applyAlignment="1">
      <alignment horizontal="left" vertical="center" wrapText="1"/>
    </xf>
    <xf numFmtId="0" fontId="13" fillId="0" borderId="41" xfId="0" applyFont="1" applyFill="1" applyBorder="1" applyAlignment="1" applyProtection="1">
      <alignment horizontal="left" vertical="center"/>
      <protection/>
    </xf>
    <xf numFmtId="0" fontId="13" fillId="0" borderId="46" xfId="0" applyFont="1" applyFill="1" applyBorder="1" applyAlignment="1" applyProtection="1">
      <alignment horizontal="left" vertical="center"/>
      <protection/>
    </xf>
    <xf numFmtId="0" fontId="7" fillId="0" borderId="80" xfId="0" applyFont="1" applyFill="1" applyBorder="1" applyAlignment="1" applyProtection="1">
      <alignment horizontal="left" vertical="center" wrapText="1"/>
      <protection/>
    </xf>
    <xf numFmtId="0" fontId="7" fillId="0" borderId="42" xfId="0" applyFont="1" applyFill="1" applyBorder="1" applyAlignment="1" applyProtection="1">
      <alignment horizontal="left" vertical="center" wrapText="1"/>
      <protection/>
    </xf>
    <xf numFmtId="0" fontId="7" fillId="0" borderId="56" xfId="0" applyFont="1" applyFill="1" applyBorder="1" applyAlignment="1" applyProtection="1">
      <alignment horizontal="left" vertical="center" wrapText="1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3" fillId="0" borderId="46" xfId="0" applyFont="1" applyFill="1" applyBorder="1" applyAlignment="1" applyProtection="1">
      <alignment horizontal="left" vertical="center"/>
      <protection/>
    </xf>
    <xf numFmtId="0" fontId="26" fillId="0" borderId="0" xfId="62" applyFont="1" applyFill="1" applyAlignment="1" applyProtection="1">
      <alignment horizontal="center" vertical="center" wrapText="1"/>
      <protection locked="0"/>
    </xf>
    <xf numFmtId="0" fontId="26" fillId="0" borderId="0" xfId="62" applyFont="1" applyFill="1" applyAlignment="1" applyProtection="1">
      <alignment horizontal="center" vertical="center"/>
      <protection locked="0"/>
    </xf>
    <xf numFmtId="0" fontId="29" fillId="0" borderId="22" xfId="62" applyFont="1" applyFill="1" applyBorder="1" applyAlignment="1" applyProtection="1">
      <alignment horizontal="center" vertical="center" wrapText="1"/>
      <protection locked="0"/>
    </xf>
    <xf numFmtId="0" fontId="29" fillId="0" borderId="16" xfId="62" applyFont="1" applyFill="1" applyBorder="1" applyAlignment="1" applyProtection="1">
      <alignment horizontal="center" vertical="center" wrapText="1"/>
      <protection locked="0"/>
    </xf>
    <xf numFmtId="0" fontId="29" fillId="0" borderId="18" xfId="62" applyFont="1" applyFill="1" applyBorder="1" applyAlignment="1" applyProtection="1">
      <alignment horizontal="center" vertical="center" wrapText="1"/>
      <protection locked="0"/>
    </xf>
    <xf numFmtId="0" fontId="20" fillId="0" borderId="23" xfId="61" applyFont="1" applyFill="1" applyBorder="1" applyAlignment="1" applyProtection="1">
      <alignment horizontal="center" vertical="center" textRotation="90"/>
      <protection locked="0"/>
    </xf>
    <xf numFmtId="0" fontId="20" fillId="0" borderId="10" xfId="61" applyFont="1" applyFill="1" applyBorder="1" applyAlignment="1" applyProtection="1">
      <alignment horizontal="center" vertical="center" textRotation="90"/>
      <protection locked="0"/>
    </xf>
    <xf numFmtId="0" fontId="20" fillId="0" borderId="12" xfId="61" applyFont="1" applyFill="1" applyBorder="1" applyAlignment="1" applyProtection="1">
      <alignment horizontal="center" vertical="center" textRotation="90"/>
      <protection locked="0"/>
    </xf>
    <xf numFmtId="0" fontId="28" fillId="0" borderId="13" xfId="62" applyFont="1" applyFill="1" applyBorder="1" applyAlignment="1" applyProtection="1">
      <alignment horizontal="center" vertical="center" wrapText="1"/>
      <protection locked="0"/>
    </xf>
    <xf numFmtId="0" fontId="28" fillId="0" borderId="11" xfId="62" applyFont="1" applyFill="1" applyBorder="1" applyAlignment="1" applyProtection="1">
      <alignment horizontal="center" vertical="center" wrapText="1"/>
      <protection locked="0"/>
    </xf>
    <xf numFmtId="0" fontId="28" fillId="0" borderId="77" xfId="62" applyFont="1" applyFill="1" applyBorder="1" applyAlignment="1" applyProtection="1">
      <alignment horizontal="center" vertical="center" wrapText="1"/>
      <protection locked="0"/>
    </xf>
    <xf numFmtId="0" fontId="28" fillId="0" borderId="31" xfId="62" applyFont="1" applyFill="1" applyBorder="1" applyAlignment="1" applyProtection="1">
      <alignment horizontal="center" vertical="center" wrapText="1"/>
      <protection locked="0"/>
    </xf>
    <xf numFmtId="0" fontId="28" fillId="0" borderId="11" xfId="62" applyFont="1" applyFill="1" applyBorder="1" applyAlignment="1" applyProtection="1">
      <alignment horizontal="center" wrapText="1"/>
      <protection locked="0"/>
    </xf>
    <xf numFmtId="0" fontId="28" fillId="0" borderId="32" xfId="62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0" xfId="61" applyFont="1" applyFill="1" applyAlignment="1" applyProtection="1">
      <alignment horizontal="center" vertical="center" wrapText="1"/>
      <protection locked="0"/>
    </xf>
    <xf numFmtId="0" fontId="6" fillId="0" borderId="0" xfId="61" applyFont="1" applyFill="1" applyAlignment="1" applyProtection="1">
      <alignment horizontal="center" vertical="center" wrapText="1"/>
      <protection locked="0"/>
    </xf>
    <xf numFmtId="0" fontId="6" fillId="0" borderId="19" xfId="61" applyFont="1" applyFill="1" applyBorder="1" applyAlignment="1" applyProtection="1">
      <alignment horizontal="center" vertical="center" wrapText="1"/>
      <protection/>
    </xf>
    <xf numFmtId="0" fontId="6" fillId="0" borderId="17" xfId="61" applyFont="1" applyFill="1" applyBorder="1" applyAlignment="1" applyProtection="1">
      <alignment horizontal="center" vertical="center" wrapText="1"/>
      <protection/>
    </xf>
    <xf numFmtId="0" fontId="20" fillId="0" borderId="13" xfId="61" applyFont="1" applyFill="1" applyBorder="1" applyAlignment="1" applyProtection="1">
      <alignment horizontal="center" vertical="center" textRotation="90"/>
      <protection/>
    </xf>
    <xf numFmtId="0" fontId="20" fillId="0" borderId="11" xfId="61" applyFont="1" applyFill="1" applyBorder="1" applyAlignment="1" applyProtection="1">
      <alignment horizontal="center" vertical="center" textRotation="90"/>
      <protection/>
    </xf>
    <xf numFmtId="0" fontId="5" fillId="0" borderId="70" xfId="61" applyFont="1" applyFill="1" applyBorder="1" applyAlignment="1" applyProtection="1">
      <alignment horizontal="center" vertical="center" wrapText="1"/>
      <protection/>
    </xf>
    <xf numFmtId="0" fontId="5" fillId="0" borderId="32" xfId="61" applyFont="1" applyFill="1" applyBorder="1" applyAlignment="1" applyProtection="1">
      <alignment horizontal="center" vertical="center"/>
      <protection/>
    </xf>
    <xf numFmtId="0" fontId="16" fillId="0" borderId="41" xfId="62" applyFont="1" applyFill="1" applyBorder="1" applyAlignment="1">
      <alignment horizontal="left"/>
      <protection/>
    </xf>
    <xf numFmtId="0" fontId="16" fillId="0" borderId="46" xfId="62" applyFont="1" applyFill="1" applyBorder="1" applyAlignment="1">
      <alignment horizontal="left"/>
      <protection/>
    </xf>
    <xf numFmtId="3" fontId="22" fillId="0" borderId="0" xfId="62" applyNumberFormat="1" applyFont="1" applyFill="1" applyAlignment="1">
      <alignment horizontal="center"/>
      <protection/>
    </xf>
    <xf numFmtId="0" fontId="9" fillId="0" borderId="0" xfId="0" applyFont="1" applyAlignment="1" applyProtection="1">
      <alignment horizontal="center" textRotation="180"/>
      <protection locked="0"/>
    </xf>
    <xf numFmtId="0" fontId="33" fillId="0" borderId="0" xfId="0" applyFont="1" applyAlignment="1" applyProtection="1">
      <alignment horizontal="center" vertical="center" wrapText="1"/>
      <protection locked="0"/>
    </xf>
    <xf numFmtId="0" fontId="34" fillId="0" borderId="20" xfId="0" applyFont="1" applyBorder="1" applyAlignment="1" applyProtection="1">
      <alignment wrapText="1"/>
      <protection/>
    </xf>
    <xf numFmtId="0" fontId="34" fillId="0" borderId="21" xfId="0" applyFont="1" applyBorder="1" applyAlignment="1" applyProtection="1">
      <alignment wrapText="1"/>
      <protection/>
    </xf>
    <xf numFmtId="0" fontId="4" fillId="0" borderId="0" xfId="0" applyFont="1" applyFill="1" applyAlignment="1" applyProtection="1">
      <alignment horizontal="center" vertical="top" wrapText="1"/>
      <protection locked="0"/>
    </xf>
    <xf numFmtId="3" fontId="2" fillId="0" borderId="0" xfId="60" applyNumberFormat="1" applyFill="1" applyProtection="1">
      <alignment/>
      <protection/>
    </xf>
    <xf numFmtId="3" fontId="14" fillId="0" borderId="0" xfId="60" applyNumberFormat="1" applyFont="1" applyFill="1" applyProtection="1">
      <alignment/>
      <protection/>
    </xf>
    <xf numFmtId="3" fontId="0" fillId="0" borderId="0" xfId="60" applyNumberFormat="1" applyFont="1" applyFill="1" applyProtection="1">
      <alignment/>
      <protection/>
    </xf>
    <xf numFmtId="3" fontId="0" fillId="0" borderId="0" xfId="60" applyNumberFormat="1" applyFont="1" applyFill="1" applyBorder="1" applyProtection="1">
      <alignment/>
      <protection/>
    </xf>
    <xf numFmtId="3" fontId="6" fillId="0" borderId="0" xfId="60" applyNumberFormat="1" applyFont="1" applyFill="1" applyProtection="1">
      <alignment/>
      <protection/>
    </xf>
    <xf numFmtId="179" fontId="2" fillId="0" borderId="0" xfId="60" applyNumberFormat="1" applyFill="1" applyProtection="1">
      <alignment/>
      <protection/>
    </xf>
    <xf numFmtId="179" fontId="14" fillId="0" borderId="0" xfId="60" applyNumberFormat="1" applyFont="1" applyFill="1" applyProtection="1">
      <alignment/>
      <protection/>
    </xf>
    <xf numFmtId="179" fontId="0" fillId="0" borderId="0" xfId="60" applyNumberFormat="1" applyFont="1" applyFill="1" applyProtection="1">
      <alignment/>
      <protection/>
    </xf>
    <xf numFmtId="179" fontId="2" fillId="0" borderId="0" xfId="60" applyNumberFormat="1" applyFont="1" applyFill="1" applyProtection="1">
      <alignment/>
      <protection/>
    </xf>
    <xf numFmtId="3" fontId="3" fillId="0" borderId="0" xfId="60" applyNumberFormat="1" applyFont="1" applyFill="1" applyProtection="1">
      <alignment/>
      <protection/>
    </xf>
    <xf numFmtId="179" fontId="3" fillId="0" borderId="0" xfId="60" applyNumberFormat="1" applyFont="1" applyFill="1" applyProtection="1">
      <alignment/>
      <protection/>
    </xf>
    <xf numFmtId="3" fontId="0" fillId="0" borderId="0" xfId="0" applyNumberFormat="1" applyAlignment="1">
      <alignment horizontal="right" vertical="center" wrapText="1"/>
    </xf>
    <xf numFmtId="3" fontId="22" fillId="0" borderId="0" xfId="62" applyNumberFormat="1" applyFill="1" applyProtection="1">
      <alignment/>
      <protection/>
    </xf>
    <xf numFmtId="179" fontId="22" fillId="0" borderId="0" xfId="62" applyNumberFormat="1" applyFill="1" applyProtection="1">
      <alignment/>
      <protection/>
    </xf>
    <xf numFmtId="0" fontId="28" fillId="0" borderId="0" xfId="62" applyFont="1" applyFill="1" applyBorder="1" applyAlignment="1" applyProtection="1">
      <alignment/>
      <protection locked="0"/>
    </xf>
    <xf numFmtId="0" fontId="28" fillId="0" borderId="0" xfId="62" applyFont="1" applyFill="1" applyBorder="1" applyAlignment="1" applyProtection="1">
      <alignment horizontal="right"/>
      <protection locked="0"/>
    </xf>
    <xf numFmtId="0" fontId="69" fillId="7" borderId="11" xfId="0" applyFont="1" applyFill="1" applyBorder="1" applyAlignment="1">
      <alignment horizontal="center" vertical="top" wrapText="1"/>
    </xf>
    <xf numFmtId="3" fontId="22" fillId="7" borderId="11" xfId="62" applyNumberFormat="1" applyFill="1" applyBorder="1" applyProtection="1">
      <alignment/>
      <protection/>
    </xf>
    <xf numFmtId="179" fontId="22" fillId="7" borderId="11" xfId="62" applyNumberFormat="1" applyFill="1" applyBorder="1" applyProtection="1">
      <alignment/>
      <protection/>
    </xf>
    <xf numFmtId="0" fontId="70" fillId="0" borderId="11" xfId="0" applyFont="1" applyBorder="1" applyAlignment="1">
      <alignment horizontal="center" vertical="top" wrapText="1"/>
    </xf>
    <xf numFmtId="0" fontId="70" fillId="0" borderId="11" xfId="0" applyFont="1" applyBorder="1" applyAlignment="1">
      <alignment horizontal="left" vertical="top" wrapText="1"/>
    </xf>
    <xf numFmtId="3" fontId="70" fillId="0" borderId="11" xfId="0" applyNumberFormat="1" applyFont="1" applyBorder="1" applyAlignment="1">
      <alignment horizontal="right" vertical="top" wrapText="1"/>
    </xf>
    <xf numFmtId="3" fontId="22" fillId="0" borderId="11" xfId="62" applyNumberFormat="1" applyFill="1" applyBorder="1" applyProtection="1">
      <alignment/>
      <protection/>
    </xf>
    <xf numFmtId="179" fontId="22" fillId="0" borderId="11" xfId="62" applyNumberFormat="1" applyFill="1" applyBorder="1" applyProtection="1">
      <alignment/>
      <protection/>
    </xf>
    <xf numFmtId="0" fontId="71" fillId="0" borderId="11" xfId="0" applyFont="1" applyBorder="1" applyAlignment="1">
      <alignment horizontal="center" vertical="top" wrapText="1"/>
    </xf>
    <xf numFmtId="0" fontId="71" fillId="0" borderId="11" xfId="0" applyFont="1" applyBorder="1" applyAlignment="1">
      <alignment horizontal="left" vertical="top" wrapText="1"/>
    </xf>
    <xf numFmtId="3" fontId="71" fillId="0" borderId="11" xfId="0" applyNumberFormat="1" applyFont="1" applyBorder="1" applyAlignment="1">
      <alignment horizontal="right" vertical="top" wrapText="1"/>
    </xf>
    <xf numFmtId="0" fontId="71" fillId="7" borderId="11" xfId="0" applyFont="1" applyFill="1" applyBorder="1" applyAlignment="1">
      <alignment horizontal="center" vertical="top" wrapText="1"/>
    </xf>
    <xf numFmtId="0" fontId="71" fillId="7" borderId="11" xfId="0" applyFont="1" applyFill="1" applyBorder="1" applyAlignment="1">
      <alignment horizontal="left" vertical="top" wrapText="1"/>
    </xf>
    <xf numFmtId="3" fontId="71" fillId="7" borderId="11" xfId="0" applyNumberFormat="1" applyFont="1" applyFill="1" applyBorder="1" applyAlignment="1">
      <alignment horizontal="right" vertical="top" wrapText="1"/>
    </xf>
    <xf numFmtId="3" fontId="26" fillId="7" borderId="11" xfId="62" applyNumberFormat="1" applyFont="1" applyFill="1" applyBorder="1" applyProtection="1">
      <alignment/>
      <protection/>
    </xf>
    <xf numFmtId="179" fontId="26" fillId="7" borderId="11" xfId="62" applyNumberFormat="1" applyFont="1" applyFill="1" applyBorder="1" applyProtection="1">
      <alignment/>
      <protection/>
    </xf>
    <xf numFmtId="0" fontId="71" fillId="4" borderId="11" xfId="0" applyFont="1" applyFill="1" applyBorder="1" applyAlignment="1">
      <alignment horizontal="center" vertical="top" wrapText="1"/>
    </xf>
    <xf numFmtId="0" fontId="71" fillId="4" borderId="11" xfId="0" applyFont="1" applyFill="1" applyBorder="1" applyAlignment="1">
      <alignment horizontal="left" vertical="top" wrapText="1"/>
    </xf>
    <xf numFmtId="3" fontId="71" fillId="4" borderId="11" xfId="0" applyNumberFormat="1" applyFont="1" applyFill="1" applyBorder="1" applyAlignment="1">
      <alignment horizontal="right" vertical="top" wrapText="1"/>
    </xf>
    <xf numFmtId="3" fontId="26" fillId="4" borderId="11" xfId="62" applyNumberFormat="1" applyFont="1" applyFill="1" applyBorder="1" applyProtection="1">
      <alignment/>
      <protection/>
    </xf>
    <xf numFmtId="179" fontId="26" fillId="4" borderId="11" xfId="62" applyNumberFormat="1" applyFont="1" applyFill="1" applyBorder="1" applyProtection="1">
      <alignment/>
      <protection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  <cellStyle name="Százalék 2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="120" zoomScaleNormal="120" zoomScalePageLayoutView="0" workbookViewId="0" topLeftCell="A1">
      <selection activeCell="L17" sqref="L17"/>
    </sheetView>
  </sheetViews>
  <sheetFormatPr defaultColWidth="9.00390625" defaultRowHeight="12.75"/>
  <cols>
    <col min="1" max="1" width="35.875" style="0" customWidth="1"/>
    <col min="2" max="2" width="16.125" style="0" customWidth="1"/>
    <col min="3" max="3" width="1.875" style="0" bestFit="1" customWidth="1"/>
    <col min="5" max="5" width="1.875" style="0" bestFit="1" customWidth="1"/>
    <col min="6" max="6" width="15.00390625" style="0" customWidth="1"/>
    <col min="7" max="7" width="12.375" style="0" customWidth="1"/>
    <col min="8" max="8" width="24.625" style="0" hidden="1" customWidth="1"/>
  </cols>
  <sheetData>
    <row r="1" spans="1:10" ht="18.75">
      <c r="A1" s="577" t="s">
        <v>462</v>
      </c>
      <c r="B1" s="577"/>
      <c r="C1" s="577"/>
      <c r="D1" s="577"/>
      <c r="E1" s="577"/>
      <c r="F1" s="577"/>
      <c r="G1" s="577"/>
      <c r="H1" s="577"/>
      <c r="I1" s="577"/>
      <c r="J1" s="577"/>
    </row>
    <row r="2" spans="1:2" ht="12.75">
      <c r="A2" s="560">
        <v>2019</v>
      </c>
      <c r="B2" s="560" t="s">
        <v>463</v>
      </c>
    </row>
    <row r="3" spans="1:8" ht="15.75">
      <c r="A3" s="578" t="s">
        <v>479</v>
      </c>
      <c r="B3" s="578"/>
      <c r="C3" s="578"/>
      <c r="D3" s="578"/>
      <c r="E3" s="578"/>
      <c r="F3" s="578"/>
      <c r="G3" s="578"/>
      <c r="H3" s="578"/>
    </row>
    <row r="6" ht="15">
      <c r="A6" s="556" t="s">
        <v>464</v>
      </c>
    </row>
    <row r="7" spans="1:10" ht="12.75">
      <c r="A7" s="557" t="s">
        <v>465</v>
      </c>
      <c r="B7" s="558" t="s">
        <v>466</v>
      </c>
      <c r="C7" s="336" t="s">
        <v>467</v>
      </c>
      <c r="D7" s="336" t="s">
        <v>472</v>
      </c>
      <c r="E7" s="336" t="s">
        <v>468</v>
      </c>
      <c r="F7" s="558" t="s">
        <v>466</v>
      </c>
      <c r="G7" s="336" t="s">
        <v>469</v>
      </c>
      <c r="H7" s="336" t="s">
        <v>470</v>
      </c>
      <c r="I7" s="336"/>
      <c r="J7" s="336"/>
    </row>
    <row r="8" spans="1:10" ht="12.75">
      <c r="A8" s="31"/>
      <c r="B8" s="31"/>
      <c r="C8" s="31"/>
      <c r="D8" s="31"/>
      <c r="E8" s="31"/>
      <c r="F8" s="31"/>
      <c r="G8" s="31"/>
      <c r="H8" s="31"/>
      <c r="I8" s="31"/>
      <c r="J8" s="31"/>
    </row>
    <row r="11" spans="1:10" ht="14.25">
      <c r="A11" s="559" t="s">
        <v>471</v>
      </c>
      <c r="B11" s="579" t="s">
        <v>480</v>
      </c>
      <c r="C11" s="579"/>
      <c r="D11" s="579"/>
      <c r="E11" s="579"/>
      <c r="F11" s="579"/>
      <c r="G11" s="579"/>
      <c r="H11" s="579"/>
      <c r="I11" s="555"/>
      <c r="J11" s="555"/>
    </row>
  </sheetData>
  <sheetProtection/>
  <mergeCells count="3">
    <mergeCell ref="A1:J1"/>
    <mergeCell ref="A3:H3"/>
    <mergeCell ref="B11:H11"/>
  </mergeCells>
  <dataValidations count="1">
    <dataValidation type="list" allowBlank="1" showInputMessage="1" showErrorMessage="1" sqref="A6">
      <formula1>",Előterjesztéskor,Jóváhagyás után"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4"/>
  <sheetViews>
    <sheetView zoomScale="120" zoomScaleNormal="120" zoomScaleSheetLayoutView="145" workbookViewId="0" topLeftCell="A23">
      <selection activeCell="L38" sqref="L38"/>
    </sheetView>
  </sheetViews>
  <sheetFormatPr defaultColWidth="9.00390625" defaultRowHeight="12.75"/>
  <cols>
    <col min="1" max="1" width="7.875" style="275" customWidth="1"/>
    <col min="2" max="2" width="70.875" style="275" customWidth="1"/>
    <col min="3" max="3" width="13.875" style="264" customWidth="1"/>
    <col min="4" max="4" width="14.875" style="275" customWidth="1"/>
    <col min="5" max="5" width="13.875" style="275" customWidth="1"/>
    <col min="6" max="6" width="9.00390625" style="725" customWidth="1"/>
    <col min="7" max="7" width="9.375" style="730" customWidth="1"/>
    <col min="8" max="16384" width="9.375" style="263" customWidth="1"/>
  </cols>
  <sheetData>
    <row r="1" spans="1:5" ht="15.75">
      <c r="A1" s="587" t="str">
        <f>CONCATENATE("1. tájékoztató tábla"," ",ALAPADATOK!A7," ",ALAPADATOK!B7," ",ALAPADATOK!C7," ",ALAPADATOK!D7," ",ALAPADATOK!E7," ",ALAPADATOK!F7," ",ALAPADATOK!G7," ",ALAPADATOK!H7)</f>
        <v>1. tájékoztató tábla a … / 2020. ( … ) önkormányzati határozathoz</v>
      </c>
      <c r="B1" s="588"/>
      <c r="C1" s="588"/>
      <c r="D1" s="588"/>
      <c r="E1" s="588"/>
    </row>
    <row r="2" spans="1:5" ht="15.75">
      <c r="A2" s="589"/>
      <c r="B2" s="590"/>
      <c r="C2" s="590"/>
      <c r="D2" s="590"/>
      <c r="E2" s="590"/>
    </row>
    <row r="3" spans="1:5" ht="15.75">
      <c r="A3" s="591" t="str">
        <f>ALAPADATOK!A3</f>
        <v>Mikrotérségi Óvoda és Bölcsőde Intézmény-fenntartó Társulása</v>
      </c>
      <c r="B3" s="592"/>
      <c r="C3" s="592"/>
      <c r="D3" s="592"/>
      <c r="E3" s="592"/>
    </row>
    <row r="4" spans="1:5" ht="15.75">
      <c r="A4" s="591" t="str">
        <f>CONCATENATE(ALAPADATOK!A2,". ÉVI ZÁRSZÁMADÁSÁNAK PÉNZÜGYI MÉRLEGE")</f>
        <v>2019. ÉVI ZÁRSZÁMADÁSÁNAK PÉNZÜGYI MÉRLEGE</v>
      </c>
      <c r="B4" s="592"/>
      <c r="C4" s="592"/>
      <c r="D4" s="592"/>
      <c r="E4" s="592"/>
    </row>
    <row r="5" spans="1:5" ht="15.75">
      <c r="A5" s="474"/>
      <c r="B5" s="474"/>
      <c r="C5" s="475"/>
      <c r="D5" s="474"/>
      <c r="E5" s="474"/>
    </row>
    <row r="6" spans="1:5" ht="15.75" customHeight="1">
      <c r="A6" s="599" t="s">
        <v>1</v>
      </c>
      <c r="B6" s="599"/>
      <c r="C6" s="599"/>
      <c r="D6" s="599"/>
      <c r="E6" s="599"/>
    </row>
    <row r="7" spans="1:5" ht="15.75" customHeight="1" thickBot="1">
      <c r="A7" s="600" t="s">
        <v>83</v>
      </c>
      <c r="B7" s="600"/>
      <c r="C7" s="475"/>
      <c r="D7" s="476"/>
      <c r="E7" s="477" t="str">
        <f>'7. sz. mell'!G5</f>
        <v>Forintban!</v>
      </c>
    </row>
    <row r="8" spans="1:7" ht="37.5" customHeight="1" thickBot="1">
      <c r="A8" s="517" t="s">
        <v>49</v>
      </c>
      <c r="B8" s="518" t="s">
        <v>3</v>
      </c>
      <c r="C8" s="518" t="str">
        <f>+CONCATENATE(LEFT('1. sz. mell.'!C8,4)-1,". évi tény")</f>
        <v>2018. évi tény</v>
      </c>
      <c r="D8" s="519" t="str">
        <f>+CONCATENATE(LEFT('1. sz. mell.'!C8,4),". évi módosított ei.")</f>
        <v>2019. évi módosított ei.</v>
      </c>
      <c r="E8" s="520" t="str">
        <f>+CONCATENATE(LEFT('1. sz. mell.'!C8,4),". teljesítés")</f>
        <v>2019. teljesítés</v>
      </c>
      <c r="F8" s="725" t="s">
        <v>519</v>
      </c>
      <c r="G8" s="730" t="s">
        <v>520</v>
      </c>
    </row>
    <row r="9" spans="1:7" s="269" customFormat="1" ht="12" customHeight="1" thickBot="1">
      <c r="A9" s="22">
        <v>1</v>
      </c>
      <c r="B9" s="23">
        <v>2</v>
      </c>
      <c r="C9" s="23">
        <v>3</v>
      </c>
      <c r="D9" s="23">
        <v>4</v>
      </c>
      <c r="E9" s="149">
        <v>5</v>
      </c>
      <c r="F9" s="726"/>
      <c r="G9" s="731"/>
    </row>
    <row r="10" spans="1:7" s="270" customFormat="1" ht="12" customHeight="1" thickBot="1">
      <c r="A10" s="15" t="s">
        <v>4</v>
      </c>
      <c r="B10" s="16" t="s">
        <v>491</v>
      </c>
      <c r="C10" s="132">
        <f>+C11+C12+C13+C14+C15</f>
        <v>0</v>
      </c>
      <c r="D10" s="132">
        <f>+D11+D12+D13+D14+D15</f>
        <v>0</v>
      </c>
      <c r="E10" s="150">
        <f>+E11+E12+E13+E14+E15</f>
        <v>0</v>
      </c>
      <c r="F10" s="727"/>
      <c r="G10" s="732"/>
    </row>
    <row r="11" spans="1:7" s="270" customFormat="1" ht="12" customHeight="1">
      <c r="A11" s="12" t="s">
        <v>53</v>
      </c>
      <c r="B11" s="200" t="s">
        <v>490</v>
      </c>
      <c r="C11" s="134"/>
      <c r="D11" s="134"/>
      <c r="E11" s="152"/>
      <c r="F11" s="727"/>
      <c r="G11" s="732"/>
    </row>
    <row r="12" spans="1:7" s="270" customFormat="1" ht="12" customHeight="1">
      <c r="A12" s="11" t="s">
        <v>54</v>
      </c>
      <c r="B12" s="63" t="s">
        <v>180</v>
      </c>
      <c r="C12" s="133"/>
      <c r="D12" s="133"/>
      <c r="E12" s="154"/>
      <c r="F12" s="727"/>
      <c r="G12" s="732"/>
    </row>
    <row r="13" spans="1:7" s="270" customFormat="1" ht="12" customHeight="1">
      <c r="A13" s="11" t="s">
        <v>55</v>
      </c>
      <c r="B13" s="63" t="s">
        <v>181</v>
      </c>
      <c r="C13" s="133"/>
      <c r="D13" s="133"/>
      <c r="E13" s="154"/>
      <c r="F13" s="727"/>
      <c r="G13" s="732"/>
    </row>
    <row r="14" spans="1:7" s="270" customFormat="1" ht="12" customHeight="1">
      <c r="A14" s="11" t="s">
        <v>56</v>
      </c>
      <c r="B14" s="63" t="s">
        <v>182</v>
      </c>
      <c r="C14" s="133"/>
      <c r="D14" s="133"/>
      <c r="E14" s="154"/>
      <c r="F14" s="727"/>
      <c r="G14" s="732"/>
    </row>
    <row r="15" spans="1:7" s="270" customFormat="1" ht="12" customHeight="1" thickBot="1">
      <c r="A15" s="11" t="s">
        <v>82</v>
      </c>
      <c r="B15" s="63" t="s">
        <v>183</v>
      </c>
      <c r="C15" s="133"/>
      <c r="D15" s="133"/>
      <c r="E15" s="154"/>
      <c r="F15" s="727"/>
      <c r="G15" s="732"/>
    </row>
    <row r="16" spans="1:7" s="270" customFormat="1" ht="12" customHeight="1" thickBot="1">
      <c r="A16" s="15" t="s">
        <v>5</v>
      </c>
      <c r="B16" s="62" t="s">
        <v>152</v>
      </c>
      <c r="C16" s="159">
        <v>265500</v>
      </c>
      <c r="D16" s="159">
        <v>302455</v>
      </c>
      <c r="E16" s="160">
        <v>302455</v>
      </c>
      <c r="F16" s="727">
        <f>E16-D16</f>
        <v>0</v>
      </c>
      <c r="G16" s="732">
        <f>E16/D16</f>
        <v>1</v>
      </c>
    </row>
    <row r="17" spans="1:7" s="270" customFormat="1" ht="12" customHeight="1" thickBot="1">
      <c r="A17" s="15" t="s">
        <v>6</v>
      </c>
      <c r="B17" s="16" t="s">
        <v>164</v>
      </c>
      <c r="C17" s="159">
        <v>4950</v>
      </c>
      <c r="D17" s="159">
        <v>3143</v>
      </c>
      <c r="E17" s="160">
        <v>3143</v>
      </c>
      <c r="F17" s="727">
        <f aca="true" t="shared" si="0" ref="F17:F31">E17-D17</f>
        <v>0</v>
      </c>
      <c r="G17" s="732">
        <f aca="true" t="shared" si="1" ref="G17:G31">E17/D17</f>
        <v>1</v>
      </c>
    </row>
    <row r="18" spans="1:7" s="270" customFormat="1" ht="12" customHeight="1" thickBot="1">
      <c r="A18" s="15" t="s">
        <v>89</v>
      </c>
      <c r="B18" s="62" t="s">
        <v>184</v>
      </c>
      <c r="C18" s="205">
        <v>75382</v>
      </c>
      <c r="D18" s="205">
        <v>91592</v>
      </c>
      <c r="E18" s="204">
        <v>91581</v>
      </c>
      <c r="F18" s="727">
        <f t="shared" si="0"/>
        <v>-11</v>
      </c>
      <c r="G18" s="732">
        <f t="shared" si="1"/>
        <v>0.9998799021748624</v>
      </c>
    </row>
    <row r="19" spans="1:7" s="270" customFormat="1" ht="12" customHeight="1" thickBot="1">
      <c r="A19" s="15" t="s">
        <v>8</v>
      </c>
      <c r="B19" s="62" t="s">
        <v>166</v>
      </c>
      <c r="C19" s="159"/>
      <c r="D19" s="159"/>
      <c r="E19" s="160"/>
      <c r="F19" s="727">
        <f t="shared" si="0"/>
        <v>0</v>
      </c>
      <c r="G19" s="732"/>
    </row>
    <row r="20" spans="1:7" s="270" customFormat="1" ht="12" customHeight="1" thickBot="1">
      <c r="A20" s="15" t="s">
        <v>9</v>
      </c>
      <c r="B20" s="62" t="s">
        <v>153</v>
      </c>
      <c r="C20" s="159"/>
      <c r="D20" s="159">
        <v>100</v>
      </c>
      <c r="E20" s="160">
        <v>100</v>
      </c>
      <c r="F20" s="727">
        <f t="shared" si="0"/>
        <v>0</v>
      </c>
      <c r="G20" s="732">
        <f t="shared" si="1"/>
        <v>1</v>
      </c>
    </row>
    <row r="21" spans="1:7" s="270" customFormat="1" ht="12" customHeight="1" thickBot="1">
      <c r="A21" s="15" t="s">
        <v>91</v>
      </c>
      <c r="B21" s="62" t="s">
        <v>185</v>
      </c>
      <c r="C21" s="159"/>
      <c r="D21" s="159">
        <v>35</v>
      </c>
      <c r="E21" s="160">
        <v>35</v>
      </c>
      <c r="F21" s="727">
        <f t="shared" si="0"/>
        <v>0</v>
      </c>
      <c r="G21" s="732">
        <f t="shared" si="1"/>
        <v>1</v>
      </c>
    </row>
    <row r="22" spans="1:7" s="270" customFormat="1" ht="12" customHeight="1" thickBot="1">
      <c r="A22" s="15" t="s">
        <v>11</v>
      </c>
      <c r="B22" s="16" t="s">
        <v>186</v>
      </c>
      <c r="C22" s="137">
        <f>+C10+C16+C17+C18+C19+C20+C21</f>
        <v>345832</v>
      </c>
      <c r="D22" s="137">
        <f>+D10+D16+D17+D18+D19+D20+D21</f>
        <v>397325</v>
      </c>
      <c r="E22" s="157">
        <f>+E10+E16+E17+E18+E19+E20+E21</f>
        <v>397314</v>
      </c>
      <c r="F22" s="727">
        <f t="shared" si="0"/>
        <v>-11</v>
      </c>
      <c r="G22" s="732">
        <f t="shared" si="1"/>
        <v>0.9999723148555968</v>
      </c>
    </row>
    <row r="23" spans="1:7" s="270" customFormat="1" ht="12" customHeight="1" thickBot="1">
      <c r="A23" s="15" t="s">
        <v>12</v>
      </c>
      <c r="B23" s="62" t="s">
        <v>187</v>
      </c>
      <c r="C23" s="132">
        <f>SUM(C24:C28)</f>
        <v>3880</v>
      </c>
      <c r="D23" s="132">
        <f>SUM(D24:D28)</f>
        <v>3964</v>
      </c>
      <c r="E23" s="150">
        <f>SUM(E24:E28)</f>
        <v>3964</v>
      </c>
      <c r="F23" s="727">
        <f t="shared" si="0"/>
        <v>0</v>
      </c>
      <c r="G23" s="732">
        <f t="shared" si="1"/>
        <v>1</v>
      </c>
    </row>
    <row r="24" spans="1:7" s="270" customFormat="1" ht="12" customHeight="1">
      <c r="A24" s="11" t="s">
        <v>188</v>
      </c>
      <c r="B24" s="63" t="s">
        <v>189</v>
      </c>
      <c r="C24" s="136"/>
      <c r="D24" s="136"/>
      <c r="E24" s="158"/>
      <c r="F24" s="727">
        <f t="shared" si="0"/>
        <v>0</v>
      </c>
      <c r="G24" s="732"/>
    </row>
    <row r="25" spans="1:7" s="270" customFormat="1" ht="12" customHeight="1">
      <c r="A25" s="11" t="s">
        <v>190</v>
      </c>
      <c r="B25" s="63" t="s">
        <v>191</v>
      </c>
      <c r="C25" s="136"/>
      <c r="D25" s="136"/>
      <c r="E25" s="158"/>
      <c r="F25" s="727">
        <f t="shared" si="0"/>
        <v>0</v>
      </c>
      <c r="G25" s="732"/>
    </row>
    <row r="26" spans="1:7" s="270" customFormat="1" ht="12" customHeight="1">
      <c r="A26" s="11" t="s">
        <v>192</v>
      </c>
      <c r="B26" s="63" t="s">
        <v>193</v>
      </c>
      <c r="C26" s="136">
        <v>3826</v>
      </c>
      <c r="D26" s="136">
        <v>3510</v>
      </c>
      <c r="E26" s="158">
        <v>3510</v>
      </c>
      <c r="F26" s="727">
        <f t="shared" si="0"/>
        <v>0</v>
      </c>
      <c r="G26" s="732">
        <f t="shared" si="1"/>
        <v>1</v>
      </c>
    </row>
    <row r="27" spans="1:7" s="270" customFormat="1" ht="12" customHeight="1">
      <c r="A27" s="11" t="s">
        <v>194</v>
      </c>
      <c r="B27" s="63" t="s">
        <v>195</v>
      </c>
      <c r="C27" s="136">
        <v>54</v>
      </c>
      <c r="D27" s="136">
        <v>454</v>
      </c>
      <c r="E27" s="158">
        <v>454</v>
      </c>
      <c r="F27" s="727">
        <f t="shared" si="0"/>
        <v>0</v>
      </c>
      <c r="G27" s="732">
        <f t="shared" si="1"/>
        <v>1</v>
      </c>
    </row>
    <row r="28" spans="1:7" s="270" customFormat="1" ht="12" customHeight="1" thickBot="1">
      <c r="A28" s="11" t="s">
        <v>196</v>
      </c>
      <c r="B28" s="63" t="s">
        <v>150</v>
      </c>
      <c r="C28" s="136"/>
      <c r="D28" s="136"/>
      <c r="E28" s="158"/>
      <c r="F28" s="727">
        <f t="shared" si="0"/>
        <v>0</v>
      </c>
      <c r="G28" s="732"/>
    </row>
    <row r="29" spans="1:7" s="270" customFormat="1" ht="12" customHeight="1" thickBot="1">
      <c r="A29" s="15" t="s">
        <v>13</v>
      </c>
      <c r="B29" s="62" t="s">
        <v>151</v>
      </c>
      <c r="C29" s="159"/>
      <c r="D29" s="159"/>
      <c r="E29" s="160"/>
      <c r="F29" s="727">
        <f t="shared" si="0"/>
        <v>0</v>
      </c>
      <c r="G29" s="732"/>
    </row>
    <row r="30" spans="1:7" s="270" customFormat="1" ht="12" customHeight="1" thickBot="1">
      <c r="A30" s="15" t="s">
        <v>14</v>
      </c>
      <c r="B30" s="190" t="s">
        <v>197</v>
      </c>
      <c r="C30" s="137">
        <f>+C23+C29</f>
        <v>3880</v>
      </c>
      <c r="D30" s="137">
        <f>+D23+D29</f>
        <v>3964</v>
      </c>
      <c r="E30" s="157">
        <f>+E23+E29</f>
        <v>3964</v>
      </c>
      <c r="F30" s="727">
        <f t="shared" si="0"/>
        <v>0</v>
      </c>
      <c r="G30" s="732">
        <f t="shared" si="1"/>
        <v>1</v>
      </c>
    </row>
    <row r="31" spans="1:7" s="270" customFormat="1" ht="12" customHeight="1" thickBot="1">
      <c r="A31" s="15" t="s">
        <v>15</v>
      </c>
      <c r="B31" s="191" t="s">
        <v>198</v>
      </c>
      <c r="C31" s="137">
        <f>+C22+C30</f>
        <v>349712</v>
      </c>
      <c r="D31" s="137">
        <f>+D22+D30</f>
        <v>401289</v>
      </c>
      <c r="E31" s="157">
        <f>+E22+E30</f>
        <v>401278</v>
      </c>
      <c r="F31" s="734">
        <f t="shared" si="0"/>
        <v>-11</v>
      </c>
      <c r="G31" s="735">
        <f t="shared" si="1"/>
        <v>0.9999725883340934</v>
      </c>
    </row>
    <row r="32" spans="1:7" s="270" customFormat="1" ht="12" customHeight="1">
      <c r="A32" s="163"/>
      <c r="B32" s="164"/>
      <c r="C32" s="165"/>
      <c r="D32" s="271"/>
      <c r="E32" s="272"/>
      <c r="F32" s="727"/>
      <c r="G32" s="732"/>
    </row>
    <row r="33" spans="1:7" s="270" customFormat="1" ht="12" customHeight="1">
      <c r="A33" s="601" t="s">
        <v>32</v>
      </c>
      <c r="B33" s="601"/>
      <c r="C33" s="601"/>
      <c r="D33" s="601"/>
      <c r="E33" s="601"/>
      <c r="F33" s="727"/>
      <c r="G33" s="732"/>
    </row>
    <row r="34" spans="1:7" s="270" customFormat="1" ht="12" customHeight="1" thickBot="1">
      <c r="A34" s="580" t="s">
        <v>84</v>
      </c>
      <c r="B34" s="580"/>
      <c r="C34" s="264"/>
      <c r="D34" s="148"/>
      <c r="E34" s="66" t="str">
        <f>E7</f>
        <v>Forintban!</v>
      </c>
      <c r="F34" s="727"/>
      <c r="G34" s="732"/>
    </row>
    <row r="35" spans="1:7" s="270" customFormat="1" ht="32.25" customHeight="1" thickBot="1">
      <c r="A35" s="265" t="s">
        <v>2</v>
      </c>
      <c r="B35" s="266" t="s">
        <v>258</v>
      </c>
      <c r="C35" s="266" t="str">
        <f>+C8</f>
        <v>2018. évi tény</v>
      </c>
      <c r="D35" s="267" t="str">
        <f>+D8</f>
        <v>2019. évi módosított ei.</v>
      </c>
      <c r="E35" s="268" t="str">
        <f>+E8</f>
        <v>2019. teljesítés</v>
      </c>
      <c r="F35" s="728"/>
      <c r="G35" s="732"/>
    </row>
    <row r="36" spans="1:7" s="270" customFormat="1" ht="12" customHeight="1" thickBot="1">
      <c r="A36" s="22">
        <v>1</v>
      </c>
      <c r="B36" s="23">
        <v>2</v>
      </c>
      <c r="C36" s="23">
        <v>3</v>
      </c>
      <c r="D36" s="23">
        <v>4</v>
      </c>
      <c r="E36" s="24">
        <v>5</v>
      </c>
      <c r="F36" s="728"/>
      <c r="G36" s="732"/>
    </row>
    <row r="37" spans="1:7" s="270" customFormat="1" ht="15" customHeight="1" thickBot="1">
      <c r="A37" s="17" t="s">
        <v>4</v>
      </c>
      <c r="B37" s="21" t="s">
        <v>221</v>
      </c>
      <c r="C37" s="131">
        <f>SUM(C38:C43)</f>
        <v>340285</v>
      </c>
      <c r="D37" s="131">
        <f>SUM(D38:D43)</f>
        <v>398420</v>
      </c>
      <c r="E37" s="196">
        <f>SUM(E38:E43)</f>
        <v>386838</v>
      </c>
      <c r="F37" s="727">
        <f aca="true" t="shared" si="2" ref="F37:F55">E37-D37</f>
        <v>-11582</v>
      </c>
      <c r="G37" s="732">
        <f aca="true" t="shared" si="3" ref="G37:G55">E37/D37</f>
        <v>0.9709301741880427</v>
      </c>
    </row>
    <row r="38" spans="1:7" s="270" customFormat="1" ht="12.75" customHeight="1">
      <c r="A38" s="13" t="s">
        <v>53</v>
      </c>
      <c r="B38" s="7" t="s">
        <v>33</v>
      </c>
      <c r="C38" s="198">
        <v>176562</v>
      </c>
      <c r="D38" s="198">
        <v>204823</v>
      </c>
      <c r="E38" s="197">
        <v>204413</v>
      </c>
      <c r="F38" s="727">
        <f t="shared" si="2"/>
        <v>-410</v>
      </c>
      <c r="G38" s="732">
        <f t="shared" si="3"/>
        <v>0.9979982716784737</v>
      </c>
    </row>
    <row r="39" spans="1:7" ht="12" customHeight="1">
      <c r="A39" s="11" t="s">
        <v>54</v>
      </c>
      <c r="B39" s="5" t="s">
        <v>92</v>
      </c>
      <c r="C39" s="133">
        <v>35324</v>
      </c>
      <c r="D39" s="133">
        <v>38047</v>
      </c>
      <c r="E39" s="154">
        <v>37950</v>
      </c>
      <c r="F39" s="727">
        <f t="shared" si="2"/>
        <v>-97</v>
      </c>
      <c r="G39" s="732">
        <f t="shared" si="3"/>
        <v>0.9974505217231319</v>
      </c>
    </row>
    <row r="40" spans="1:7" ht="12" customHeight="1">
      <c r="A40" s="11" t="s">
        <v>55</v>
      </c>
      <c r="B40" s="5" t="s">
        <v>75</v>
      </c>
      <c r="C40" s="135">
        <v>120092</v>
      </c>
      <c r="D40" s="135">
        <v>141167</v>
      </c>
      <c r="E40" s="156">
        <v>135062</v>
      </c>
      <c r="F40" s="727">
        <f t="shared" si="2"/>
        <v>-6105</v>
      </c>
      <c r="G40" s="732">
        <f t="shared" si="3"/>
        <v>0.9567533488704867</v>
      </c>
    </row>
    <row r="41" spans="1:7" s="269" customFormat="1" ht="12" customHeight="1">
      <c r="A41" s="11" t="s">
        <v>56</v>
      </c>
      <c r="B41" s="8" t="s">
        <v>93</v>
      </c>
      <c r="C41" s="135"/>
      <c r="D41" s="135"/>
      <c r="E41" s="156"/>
      <c r="F41" s="727">
        <f t="shared" si="2"/>
        <v>0</v>
      </c>
      <c r="G41" s="732"/>
    </row>
    <row r="42" spans="1:7" s="269" customFormat="1" ht="12" customHeight="1">
      <c r="A42" s="11" t="s">
        <v>82</v>
      </c>
      <c r="B42" s="8" t="s">
        <v>94</v>
      </c>
      <c r="C42" s="135">
        <v>8307</v>
      </c>
      <c r="D42" s="135">
        <v>9413</v>
      </c>
      <c r="E42" s="156">
        <v>9413</v>
      </c>
      <c r="F42" s="727">
        <f t="shared" si="2"/>
        <v>0</v>
      </c>
      <c r="G42" s="732">
        <f t="shared" si="3"/>
        <v>1</v>
      </c>
    </row>
    <row r="43" spans="1:7" s="269" customFormat="1" ht="12" customHeight="1">
      <c r="A43" s="11" t="s">
        <v>57</v>
      </c>
      <c r="B43" s="8" t="s">
        <v>34</v>
      </c>
      <c r="C43" s="135"/>
      <c r="D43" s="135">
        <f>D44+D45</f>
        <v>4970</v>
      </c>
      <c r="E43" s="156"/>
      <c r="F43" s="727">
        <f t="shared" si="2"/>
        <v>-4970</v>
      </c>
      <c r="G43" s="732">
        <f t="shared" si="3"/>
        <v>0</v>
      </c>
    </row>
    <row r="44" spans="1:7" s="269" customFormat="1" ht="12" customHeight="1">
      <c r="A44" s="11" t="s">
        <v>58</v>
      </c>
      <c r="B44" s="5" t="s">
        <v>223</v>
      </c>
      <c r="C44" s="135"/>
      <c r="D44" s="135">
        <v>2255</v>
      </c>
      <c r="E44" s="156"/>
      <c r="F44" s="727">
        <f t="shared" si="2"/>
        <v>-2255</v>
      </c>
      <c r="G44" s="732">
        <f t="shared" si="3"/>
        <v>0</v>
      </c>
    </row>
    <row r="45" spans="1:7" ht="12" customHeight="1" thickBot="1">
      <c r="A45" s="11" t="s">
        <v>64</v>
      </c>
      <c r="B45" s="14" t="s">
        <v>224</v>
      </c>
      <c r="C45" s="135"/>
      <c r="D45" s="135">
        <v>2715</v>
      </c>
      <c r="E45" s="156"/>
      <c r="F45" s="727">
        <f t="shared" si="2"/>
        <v>-2715</v>
      </c>
      <c r="G45" s="732">
        <f t="shared" si="3"/>
        <v>0</v>
      </c>
    </row>
    <row r="46" spans="1:7" ht="12" customHeight="1" thickBot="1">
      <c r="A46" s="15" t="s">
        <v>5</v>
      </c>
      <c r="B46" s="20" t="s">
        <v>199</v>
      </c>
      <c r="C46" s="132">
        <f>+C47+C48+C49</f>
        <v>5464</v>
      </c>
      <c r="D46" s="132">
        <f>+D47+D48+D49</f>
        <v>2869</v>
      </c>
      <c r="E46" s="150">
        <f>+E47+E48+E49</f>
        <v>2867</v>
      </c>
      <c r="F46" s="727">
        <f t="shared" si="2"/>
        <v>-2</v>
      </c>
      <c r="G46" s="732">
        <f t="shared" si="3"/>
        <v>0.9993028929940746</v>
      </c>
    </row>
    <row r="47" spans="1:7" ht="12" customHeight="1">
      <c r="A47" s="12" t="s">
        <v>59</v>
      </c>
      <c r="B47" s="5" t="s">
        <v>105</v>
      </c>
      <c r="C47" s="134">
        <v>5464</v>
      </c>
      <c r="D47" s="134">
        <v>2869</v>
      </c>
      <c r="E47" s="152">
        <v>2867</v>
      </c>
      <c r="F47" s="727">
        <f t="shared" si="2"/>
        <v>-2</v>
      </c>
      <c r="G47" s="732">
        <f t="shared" si="3"/>
        <v>0.9993028929940746</v>
      </c>
    </row>
    <row r="48" spans="1:7" ht="12" customHeight="1">
      <c r="A48" s="12" t="s">
        <v>60</v>
      </c>
      <c r="B48" s="9" t="s">
        <v>95</v>
      </c>
      <c r="C48" s="133"/>
      <c r="D48" s="133"/>
      <c r="E48" s="154"/>
      <c r="F48" s="727">
        <f t="shared" si="2"/>
        <v>0</v>
      </c>
      <c r="G48" s="732"/>
    </row>
    <row r="49" spans="1:7" ht="12" customHeight="1" thickBot="1">
      <c r="A49" s="12" t="s">
        <v>61</v>
      </c>
      <c r="B49" s="64" t="s">
        <v>106</v>
      </c>
      <c r="C49" s="133"/>
      <c r="D49" s="133"/>
      <c r="E49" s="154"/>
      <c r="F49" s="727">
        <f t="shared" si="2"/>
        <v>0</v>
      </c>
      <c r="G49" s="732"/>
    </row>
    <row r="50" spans="1:7" ht="12" customHeight="1" thickBot="1">
      <c r="A50" s="15" t="s">
        <v>6</v>
      </c>
      <c r="B50" s="50" t="s">
        <v>259</v>
      </c>
      <c r="C50" s="132">
        <f>+C37+C46</f>
        <v>345749</v>
      </c>
      <c r="D50" s="132">
        <f>+D37+D46</f>
        <v>401289</v>
      </c>
      <c r="E50" s="150">
        <f>+E37+E46</f>
        <v>389705</v>
      </c>
      <c r="F50" s="727">
        <f t="shared" si="2"/>
        <v>-11584</v>
      </c>
      <c r="G50" s="732">
        <f t="shared" si="3"/>
        <v>0.9711330238307055</v>
      </c>
    </row>
    <row r="51" spans="1:7" ht="12" customHeight="1" thickBot="1">
      <c r="A51" s="15" t="s">
        <v>7</v>
      </c>
      <c r="B51" s="50" t="s">
        <v>260</v>
      </c>
      <c r="C51" s="132">
        <f>C52+C53+C54</f>
        <v>0</v>
      </c>
      <c r="D51" s="132">
        <f>D52+D53+D54</f>
        <v>0</v>
      </c>
      <c r="E51" s="150">
        <f>E52+E53+E54</f>
        <v>0</v>
      </c>
      <c r="F51" s="727">
        <f t="shared" si="2"/>
        <v>0</v>
      </c>
      <c r="G51" s="732"/>
    </row>
    <row r="52" spans="1:7" ht="12" customHeight="1">
      <c r="A52" s="12" t="s">
        <v>136</v>
      </c>
      <c r="B52" s="6" t="s">
        <v>200</v>
      </c>
      <c r="C52" s="133"/>
      <c r="D52" s="133"/>
      <c r="E52" s="154"/>
      <c r="F52" s="727">
        <f t="shared" si="2"/>
        <v>0</v>
      </c>
      <c r="G52" s="732"/>
    </row>
    <row r="53" spans="1:7" ht="12" customHeight="1">
      <c r="A53" s="11" t="s">
        <v>137</v>
      </c>
      <c r="B53" s="5" t="s">
        <v>201</v>
      </c>
      <c r="C53" s="135"/>
      <c r="D53" s="135"/>
      <c r="E53" s="156"/>
      <c r="F53" s="727">
        <f t="shared" si="2"/>
        <v>0</v>
      </c>
      <c r="G53" s="732"/>
    </row>
    <row r="54" spans="1:7" ht="12" customHeight="1" thickBot="1">
      <c r="A54" s="10" t="s">
        <v>138</v>
      </c>
      <c r="B54" s="4" t="s">
        <v>235</v>
      </c>
      <c r="C54" s="135"/>
      <c r="D54" s="135"/>
      <c r="E54" s="156"/>
      <c r="F54" s="727">
        <f t="shared" si="2"/>
        <v>0</v>
      </c>
      <c r="G54" s="732"/>
    </row>
    <row r="55" spans="1:7" ht="12" customHeight="1" thickBot="1">
      <c r="A55" s="15" t="s">
        <v>8</v>
      </c>
      <c r="B55" s="190" t="s">
        <v>230</v>
      </c>
      <c r="C55" s="273">
        <f>+C50+C51</f>
        <v>345749</v>
      </c>
      <c r="D55" s="273">
        <f>+D50+D51</f>
        <v>401289</v>
      </c>
      <c r="E55" s="274">
        <f>+E50+E51</f>
        <v>389705</v>
      </c>
      <c r="F55" s="734">
        <f t="shared" si="2"/>
        <v>-11584</v>
      </c>
      <c r="G55" s="735">
        <f t="shared" si="3"/>
        <v>0.9711330238307055</v>
      </c>
    </row>
    <row r="56" spans="3:4" ht="12" customHeight="1">
      <c r="C56" s="275"/>
      <c r="D56" s="521">
        <f>D31-D55</f>
        <v>0</v>
      </c>
    </row>
    <row r="57" spans="3:4" ht="12" customHeight="1">
      <c r="C57" s="275"/>
      <c r="D57" s="522"/>
    </row>
    <row r="58" spans="3:4" ht="12" customHeight="1">
      <c r="C58" s="275"/>
      <c r="D58" s="522"/>
    </row>
    <row r="59" ht="12" customHeight="1">
      <c r="C59" s="275"/>
    </row>
    <row r="60" spans="3:6" ht="15" customHeight="1">
      <c r="C60" s="276"/>
      <c r="D60" s="276"/>
      <c r="E60" s="276"/>
      <c r="F60" s="729"/>
    </row>
    <row r="61" spans="6:7" s="270" customFormat="1" ht="12.75" customHeight="1">
      <c r="F61" s="727"/>
      <c r="G61" s="732"/>
    </row>
    <row r="62" ht="15.75">
      <c r="C62" s="275"/>
    </row>
    <row r="63" ht="15.75">
      <c r="C63" s="275"/>
    </row>
    <row r="64" ht="15.75">
      <c r="C64" s="275"/>
    </row>
    <row r="65" ht="16.5" customHeight="1">
      <c r="C65" s="275"/>
    </row>
    <row r="66" ht="15.75">
      <c r="C66" s="275"/>
    </row>
    <row r="67" ht="15.75">
      <c r="C67" s="275"/>
    </row>
    <row r="68" ht="15.75">
      <c r="C68" s="275"/>
    </row>
    <row r="69" ht="15.75">
      <c r="C69" s="275"/>
    </row>
    <row r="70" ht="15.75">
      <c r="C70" s="275"/>
    </row>
    <row r="71" spans="6:7" s="275" customFormat="1" ht="15.75">
      <c r="F71" s="725"/>
      <c r="G71" s="733"/>
    </row>
    <row r="72" spans="6:7" s="275" customFormat="1" ht="15.75">
      <c r="F72" s="725"/>
      <c r="G72" s="733"/>
    </row>
    <row r="73" spans="6:7" s="275" customFormat="1" ht="15.75">
      <c r="F73" s="725"/>
      <c r="G73" s="733"/>
    </row>
    <row r="74" spans="6:7" s="275" customFormat="1" ht="15.75">
      <c r="F74" s="725"/>
      <c r="G74" s="733"/>
    </row>
  </sheetData>
  <sheetProtection/>
  <mergeCells count="8">
    <mergeCell ref="A6:E6"/>
    <mergeCell ref="A7:B7"/>
    <mergeCell ref="A33:E33"/>
    <mergeCell ref="A34:B34"/>
    <mergeCell ref="A1:E1"/>
    <mergeCell ref="A2:E2"/>
    <mergeCell ref="A3:E3"/>
    <mergeCell ref="A4:E4"/>
  </mergeCells>
  <printOptions horizontalCentered="1"/>
  <pageMargins left="0.5905511811023623" right="0.5905511811023623" top="0.8661417322834646" bottom="0.8661417322834646" header="0.5905511811023623" footer="0.5905511811023623"/>
  <pageSetup fitToHeight="2" fitToWidth="3"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8"/>
  <sheetViews>
    <sheetView zoomScale="120" zoomScaleNormal="120" workbookViewId="0" topLeftCell="A1">
      <selection activeCell="P11" sqref="P11"/>
    </sheetView>
  </sheetViews>
  <sheetFormatPr defaultColWidth="9.00390625" defaultRowHeight="12.75"/>
  <cols>
    <col min="1" max="1" width="6.875" style="52" customWidth="1"/>
    <col min="2" max="2" width="42.875" style="36" customWidth="1"/>
    <col min="3" max="3" width="10.875" style="36" customWidth="1"/>
    <col min="4" max="10" width="12.875" style="36" customWidth="1"/>
    <col min="11" max="11" width="4.375" style="36" customWidth="1"/>
    <col min="12" max="16384" width="9.375" style="36" customWidth="1"/>
  </cols>
  <sheetData>
    <row r="1" spans="1:11" ht="27.75" customHeight="1">
      <c r="A1" s="660" t="s">
        <v>261</v>
      </c>
      <c r="B1" s="660"/>
      <c r="C1" s="660"/>
      <c r="D1" s="660"/>
      <c r="E1" s="660"/>
      <c r="F1" s="660"/>
      <c r="G1" s="660"/>
      <c r="H1" s="660"/>
      <c r="I1" s="660"/>
      <c r="J1" s="660"/>
      <c r="K1" s="661" t="str">
        <f>CONCATENATE("2. tájékoztató tábla"," ",ALAPADATOK!A7," ",ALAPADATOK!B7," ",ALAPADATOK!C7," ",ALAPADATOK!D7," ",ALAPADATOK!E7," ",ALAPADATOK!F7," ",ALAPADATOK!G7," ",ALAPADATOK!H7)</f>
        <v>2. tájékoztató tábla a … / 2020. ( … ) önkormányzati határozathoz</v>
      </c>
    </row>
    <row r="2" spans="1:11" ht="20.25" customHeight="1" thickBot="1">
      <c r="A2" s="483"/>
      <c r="B2" s="480"/>
      <c r="C2" s="480"/>
      <c r="D2" s="480"/>
      <c r="E2" s="480"/>
      <c r="F2" s="480"/>
      <c r="G2" s="480"/>
      <c r="H2" s="480"/>
      <c r="I2" s="480"/>
      <c r="J2" s="523" t="str">
        <f>'1. sz tájékoztató t.'!E7</f>
        <v>Forintban!</v>
      </c>
      <c r="K2" s="661"/>
    </row>
    <row r="3" spans="1:11" s="277" customFormat="1" ht="26.25" customHeight="1">
      <c r="A3" s="629" t="s">
        <v>49</v>
      </c>
      <c r="B3" s="663" t="s">
        <v>262</v>
      </c>
      <c r="C3" s="629" t="s">
        <v>263</v>
      </c>
      <c r="D3" s="629" t="str">
        <f>+CONCATENATE(LEFT('1. sz. mell.'!C8,4),". előtti teljesítés")</f>
        <v>2019. előtti teljesítés</v>
      </c>
      <c r="E3" s="629" t="str">
        <f>+CONCATENATE(LEFT('1. sz. mell.'!C8,4),". évi teljesítés")</f>
        <v>2019. évi teljesítés</v>
      </c>
      <c r="F3" s="665" t="s">
        <v>264</v>
      </c>
      <c r="G3" s="666"/>
      <c r="H3" s="666"/>
      <c r="I3" s="667"/>
      <c r="J3" s="663" t="s">
        <v>35</v>
      </c>
      <c r="K3" s="661"/>
    </row>
    <row r="4" spans="1:11" s="278" customFormat="1" ht="32.25" customHeight="1" thickBot="1">
      <c r="A4" s="662"/>
      <c r="B4" s="664"/>
      <c r="C4" s="664"/>
      <c r="D4" s="662"/>
      <c r="E4" s="662"/>
      <c r="F4" s="524" t="str">
        <f>+CONCATENATE(LEFT('1. sz. mell.'!C8,4)+1,".")</f>
        <v>2020.</v>
      </c>
      <c r="G4" s="524" t="str">
        <f>+CONCATENATE(LEFT('1. sz. mell.'!C8,4)+2,".")</f>
        <v>2021.</v>
      </c>
      <c r="H4" s="524" t="str">
        <f>+CONCATENATE(LEFT('1. sz. mell.'!C8,4)+3,".")</f>
        <v>2022.</v>
      </c>
      <c r="I4" s="525" t="str">
        <f>+CONCATENATE(LEFT('1. sz. mell.'!C8,4)+3,". után")</f>
        <v>2022. után</v>
      </c>
      <c r="J4" s="664"/>
      <c r="K4" s="661"/>
    </row>
    <row r="5" spans="1:11" s="283" customFormat="1" ht="12.75" customHeight="1" thickBot="1">
      <c r="A5" s="279">
        <v>1</v>
      </c>
      <c r="B5" s="280">
        <v>2</v>
      </c>
      <c r="C5" s="281">
        <v>3</v>
      </c>
      <c r="D5" s="280">
        <v>4</v>
      </c>
      <c r="E5" s="280">
        <v>5</v>
      </c>
      <c r="F5" s="279">
        <v>6</v>
      </c>
      <c r="G5" s="281">
        <v>7</v>
      </c>
      <c r="H5" s="281">
        <v>8</v>
      </c>
      <c r="I5" s="282">
        <v>9</v>
      </c>
      <c r="J5" s="561" t="s">
        <v>473</v>
      </c>
      <c r="K5" s="661"/>
    </row>
    <row r="6" spans="1:11" ht="24.75" customHeight="1" thickBot="1">
      <c r="A6" s="284" t="s">
        <v>4</v>
      </c>
      <c r="B6" s="285" t="s">
        <v>265</v>
      </c>
      <c r="C6" s="286"/>
      <c r="D6" s="287">
        <f aca="true" t="shared" si="0" ref="D6:I6">+D7+D8</f>
        <v>0</v>
      </c>
      <c r="E6" s="287">
        <f t="shared" si="0"/>
        <v>0</v>
      </c>
      <c r="F6" s="288">
        <f t="shared" si="0"/>
        <v>0</v>
      </c>
      <c r="G6" s="289">
        <f t="shared" si="0"/>
        <v>0</v>
      </c>
      <c r="H6" s="289">
        <f t="shared" si="0"/>
        <v>0</v>
      </c>
      <c r="I6" s="290">
        <f t="shared" si="0"/>
        <v>0</v>
      </c>
      <c r="J6" s="287">
        <f aca="true" t="shared" si="1" ref="J6:J17">SUM(E6:I6)</f>
        <v>0</v>
      </c>
      <c r="K6" s="661"/>
    </row>
    <row r="7" spans="1:11" ht="19.5" customHeight="1">
      <c r="A7" s="291" t="s">
        <v>5</v>
      </c>
      <c r="B7" s="292" t="s">
        <v>266</v>
      </c>
      <c r="C7" s="293"/>
      <c r="D7" s="294"/>
      <c r="E7" s="294"/>
      <c r="F7" s="295"/>
      <c r="G7" s="18"/>
      <c r="H7" s="18"/>
      <c r="I7" s="260"/>
      <c r="J7" s="296">
        <f t="shared" si="1"/>
        <v>0</v>
      </c>
      <c r="K7" s="661"/>
    </row>
    <row r="8" spans="1:11" ht="19.5" customHeight="1" thickBot="1">
      <c r="A8" s="291" t="s">
        <v>6</v>
      </c>
      <c r="B8" s="292" t="s">
        <v>266</v>
      </c>
      <c r="C8" s="293"/>
      <c r="D8" s="294"/>
      <c r="E8" s="294"/>
      <c r="F8" s="295"/>
      <c r="G8" s="18"/>
      <c r="H8" s="18"/>
      <c r="I8" s="260"/>
      <c r="J8" s="296">
        <f t="shared" si="1"/>
        <v>0</v>
      </c>
      <c r="K8" s="661"/>
    </row>
    <row r="9" spans="1:11" ht="25.5" customHeight="1" thickBot="1">
      <c r="A9" s="284" t="s">
        <v>7</v>
      </c>
      <c r="B9" s="285" t="s">
        <v>267</v>
      </c>
      <c r="C9" s="286"/>
      <c r="D9" s="287">
        <f aca="true" t="shared" si="2" ref="D9:I9">+D10+D11</f>
        <v>0</v>
      </c>
      <c r="E9" s="287">
        <f t="shared" si="2"/>
        <v>0</v>
      </c>
      <c r="F9" s="288">
        <f t="shared" si="2"/>
        <v>0</v>
      </c>
      <c r="G9" s="289">
        <f t="shared" si="2"/>
        <v>0</v>
      </c>
      <c r="H9" s="289">
        <f t="shared" si="2"/>
        <v>0</v>
      </c>
      <c r="I9" s="290">
        <f t="shared" si="2"/>
        <v>0</v>
      </c>
      <c r="J9" s="287">
        <f t="shared" si="1"/>
        <v>0</v>
      </c>
      <c r="K9" s="661"/>
    </row>
    <row r="10" spans="1:11" ht="19.5" customHeight="1">
      <c r="A10" s="291" t="s">
        <v>8</v>
      </c>
      <c r="B10" s="292" t="s">
        <v>266</v>
      </c>
      <c r="C10" s="293"/>
      <c r="D10" s="294"/>
      <c r="E10" s="294"/>
      <c r="F10" s="295"/>
      <c r="G10" s="18"/>
      <c r="H10" s="18"/>
      <c r="I10" s="260"/>
      <c r="J10" s="296">
        <f t="shared" si="1"/>
        <v>0</v>
      </c>
      <c r="K10" s="661"/>
    </row>
    <row r="11" spans="1:11" ht="19.5" customHeight="1" thickBot="1">
      <c r="A11" s="291" t="s">
        <v>9</v>
      </c>
      <c r="B11" s="292" t="s">
        <v>266</v>
      </c>
      <c r="C11" s="293"/>
      <c r="D11" s="294"/>
      <c r="E11" s="294"/>
      <c r="F11" s="295"/>
      <c r="G11" s="18"/>
      <c r="H11" s="18"/>
      <c r="I11" s="260"/>
      <c r="J11" s="296">
        <f t="shared" si="1"/>
        <v>0</v>
      </c>
      <c r="K11" s="661"/>
    </row>
    <row r="12" spans="1:11" ht="19.5" customHeight="1" thickBot="1">
      <c r="A12" s="284" t="s">
        <v>10</v>
      </c>
      <c r="B12" s="285" t="s">
        <v>268</v>
      </c>
      <c r="C12" s="286"/>
      <c r="D12" s="287">
        <f aca="true" t="shared" si="3" ref="D12:I12">+D13</f>
        <v>0</v>
      </c>
      <c r="E12" s="287">
        <f t="shared" si="3"/>
        <v>0</v>
      </c>
      <c r="F12" s="288">
        <f t="shared" si="3"/>
        <v>0</v>
      </c>
      <c r="G12" s="289">
        <f t="shared" si="3"/>
        <v>0</v>
      </c>
      <c r="H12" s="289">
        <f t="shared" si="3"/>
        <v>0</v>
      </c>
      <c r="I12" s="290">
        <f t="shared" si="3"/>
        <v>0</v>
      </c>
      <c r="J12" s="287">
        <f t="shared" si="1"/>
        <v>0</v>
      </c>
      <c r="K12" s="661"/>
    </row>
    <row r="13" spans="1:11" ht="19.5" customHeight="1" thickBot="1">
      <c r="A13" s="291" t="s">
        <v>11</v>
      </c>
      <c r="B13" s="292" t="s">
        <v>266</v>
      </c>
      <c r="C13" s="293"/>
      <c r="D13" s="294"/>
      <c r="E13" s="294"/>
      <c r="F13" s="295"/>
      <c r="G13" s="18"/>
      <c r="H13" s="18"/>
      <c r="I13" s="260"/>
      <c r="J13" s="296">
        <f t="shared" si="1"/>
        <v>0</v>
      </c>
      <c r="K13" s="661"/>
    </row>
    <row r="14" spans="1:11" ht="19.5" customHeight="1" thickBot="1">
      <c r="A14" s="284" t="s">
        <v>12</v>
      </c>
      <c r="B14" s="285"/>
      <c r="C14" s="286"/>
      <c r="D14" s="287">
        <f aca="true" t="shared" si="4" ref="D14:I14">+D15</f>
        <v>0</v>
      </c>
      <c r="E14" s="287">
        <f t="shared" si="4"/>
        <v>0</v>
      </c>
      <c r="F14" s="288">
        <f t="shared" si="4"/>
        <v>0</v>
      </c>
      <c r="G14" s="289">
        <f t="shared" si="4"/>
        <v>0</v>
      </c>
      <c r="H14" s="289">
        <f t="shared" si="4"/>
        <v>0</v>
      </c>
      <c r="I14" s="290">
        <f t="shared" si="4"/>
        <v>0</v>
      </c>
      <c r="J14" s="287">
        <f t="shared" si="1"/>
        <v>0</v>
      </c>
      <c r="K14" s="661"/>
    </row>
    <row r="15" spans="1:11" ht="19.5" customHeight="1" thickBot="1">
      <c r="A15" s="297" t="s">
        <v>13</v>
      </c>
      <c r="B15" s="298" t="s">
        <v>266</v>
      </c>
      <c r="C15" s="299"/>
      <c r="D15" s="300"/>
      <c r="E15" s="300"/>
      <c r="F15" s="301"/>
      <c r="G15" s="19"/>
      <c r="H15" s="19"/>
      <c r="I15" s="261"/>
      <c r="J15" s="302">
        <f t="shared" si="1"/>
        <v>0</v>
      </c>
      <c r="K15" s="661"/>
    </row>
    <row r="16" spans="1:11" ht="19.5" customHeight="1" thickBot="1">
      <c r="A16" s="284" t="s">
        <v>14</v>
      </c>
      <c r="B16" s="303"/>
      <c r="C16" s="286"/>
      <c r="D16" s="287">
        <f aca="true" t="shared" si="5" ref="D16:I16">+D17</f>
        <v>0</v>
      </c>
      <c r="E16" s="287">
        <f t="shared" si="5"/>
        <v>0</v>
      </c>
      <c r="F16" s="288">
        <f t="shared" si="5"/>
        <v>0</v>
      </c>
      <c r="G16" s="289">
        <f t="shared" si="5"/>
        <v>0</v>
      </c>
      <c r="H16" s="289">
        <f t="shared" si="5"/>
        <v>0</v>
      </c>
      <c r="I16" s="290">
        <f t="shared" si="5"/>
        <v>0</v>
      </c>
      <c r="J16" s="287">
        <f t="shared" si="1"/>
        <v>0</v>
      </c>
      <c r="K16" s="661"/>
    </row>
    <row r="17" spans="1:11" ht="19.5" customHeight="1" thickBot="1">
      <c r="A17" s="304" t="s">
        <v>15</v>
      </c>
      <c r="B17" s="305" t="s">
        <v>266</v>
      </c>
      <c r="C17" s="306"/>
      <c r="D17" s="307"/>
      <c r="E17" s="307"/>
      <c r="F17" s="308"/>
      <c r="G17" s="309"/>
      <c r="H17" s="309"/>
      <c r="I17" s="310"/>
      <c r="J17" s="311">
        <f t="shared" si="1"/>
        <v>0</v>
      </c>
      <c r="K17" s="661"/>
    </row>
    <row r="18" spans="1:11" ht="19.5" customHeight="1" thickBot="1">
      <c r="A18" s="668" t="s">
        <v>269</v>
      </c>
      <c r="B18" s="669"/>
      <c r="C18" s="286"/>
      <c r="D18" s="287">
        <f>+D6+D9+D12+D14+D16</f>
        <v>0</v>
      </c>
      <c r="E18" s="287">
        <f aca="true" t="shared" si="6" ref="E18:J18">+E6+E9+E12+E14+E16</f>
        <v>0</v>
      </c>
      <c r="F18" s="288">
        <f t="shared" si="6"/>
        <v>0</v>
      </c>
      <c r="G18" s="289">
        <f t="shared" si="6"/>
        <v>0</v>
      </c>
      <c r="H18" s="289">
        <f t="shared" si="6"/>
        <v>0</v>
      </c>
      <c r="I18" s="290">
        <f t="shared" si="6"/>
        <v>0</v>
      </c>
      <c r="J18" s="287">
        <f t="shared" si="6"/>
        <v>0</v>
      </c>
      <c r="K18" s="661"/>
    </row>
  </sheetData>
  <sheetProtection/>
  <mergeCells count="10">
    <mergeCell ref="A1:J1"/>
    <mergeCell ref="K1:K18"/>
    <mergeCell ref="A3:A4"/>
    <mergeCell ref="B3:B4"/>
    <mergeCell ref="C3:C4"/>
    <mergeCell ref="E3:E4"/>
    <mergeCell ref="F3:I3"/>
    <mergeCell ref="J3:J4"/>
    <mergeCell ref="A18:B18"/>
    <mergeCell ref="D3:D4"/>
  </mergeCells>
  <printOptions horizontalCentered="1"/>
  <pageMargins left="0.5905511811023623" right="0.5905511811023623" top="1.0236220472440944" bottom="0.984251968503937" header="0.7874015748031497" footer="0.7874015748031497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9"/>
  <sheetViews>
    <sheetView zoomScale="120" zoomScaleNormal="120" workbookViewId="0" topLeftCell="A1">
      <selection activeCell="C13" sqref="C13"/>
    </sheetView>
  </sheetViews>
  <sheetFormatPr defaultColWidth="9.00390625" defaultRowHeight="12.75"/>
  <cols>
    <col min="1" max="1" width="5.50390625" style="31" customWidth="1"/>
    <col min="2" max="2" width="36.875" style="31" customWidth="1"/>
    <col min="3" max="8" width="13.875" style="31" customWidth="1"/>
    <col min="9" max="9" width="15.125" style="31" customWidth="1"/>
    <col min="10" max="10" width="5.00390625" style="31" customWidth="1"/>
    <col min="11" max="16384" width="9.375" style="31" customWidth="1"/>
  </cols>
  <sheetData>
    <row r="1" spans="1:10" ht="34.5" customHeight="1">
      <c r="A1" s="670" t="str">
        <f>+CONCATENATE("Adósság állomány alakulása lejárat, eszközök, bel- és külföldi hitelezők szerinti bontásban ",CHAR(10),LEFT('1. sz. mell.'!C8,4),". december 31-én")</f>
        <v>Adósság állomány alakulása lejárat, eszközök, bel- és külföldi hitelezők szerinti bontásban 
2019. december 31-én</v>
      </c>
      <c r="B1" s="671"/>
      <c r="C1" s="671"/>
      <c r="D1" s="671"/>
      <c r="E1" s="671"/>
      <c r="F1" s="671"/>
      <c r="G1" s="671"/>
      <c r="H1" s="671"/>
      <c r="I1" s="671"/>
      <c r="J1" s="672" t="str">
        <f>CONCATENATE("3. tájékoztató tábla"," ",ALAPADATOK!A7," ",ALAPADATOK!B7," ",ALAPADATOK!C7," ",ALAPADATOK!D7," ",ALAPADATOK!E7," ",ALAPADATOK!F7," ",ALAPADATOK!G7," ",ALAPADATOK!H7)</f>
        <v>3. tájékoztató tábla a … / 2020. ( … ) önkormányzati határozathoz</v>
      </c>
    </row>
    <row r="2" spans="8:10" ht="14.25" thickBot="1">
      <c r="H2" s="673" t="str">
        <f>'2. sz tájékoztató t'!J2</f>
        <v>Forintban!</v>
      </c>
      <c r="I2" s="673"/>
      <c r="J2" s="672"/>
    </row>
    <row r="3" spans="1:10" ht="13.5" thickBot="1">
      <c r="A3" s="674" t="s">
        <v>2</v>
      </c>
      <c r="B3" s="676" t="s">
        <v>270</v>
      </c>
      <c r="C3" s="678" t="s">
        <v>271</v>
      </c>
      <c r="D3" s="680" t="s">
        <v>272</v>
      </c>
      <c r="E3" s="681"/>
      <c r="F3" s="681"/>
      <c r="G3" s="681"/>
      <c r="H3" s="681"/>
      <c r="I3" s="682" t="s">
        <v>273</v>
      </c>
      <c r="J3" s="672"/>
    </row>
    <row r="4" spans="1:10" s="314" customFormat="1" ht="42" customHeight="1" thickBot="1">
      <c r="A4" s="675"/>
      <c r="B4" s="677"/>
      <c r="C4" s="679"/>
      <c r="D4" s="312" t="s">
        <v>274</v>
      </c>
      <c r="E4" s="312" t="s">
        <v>275</v>
      </c>
      <c r="F4" s="312" t="s">
        <v>276</v>
      </c>
      <c r="G4" s="313" t="s">
        <v>277</v>
      </c>
      <c r="H4" s="313" t="s">
        <v>278</v>
      </c>
      <c r="I4" s="683"/>
      <c r="J4" s="672"/>
    </row>
    <row r="5" spans="1:10" s="314" customFormat="1" ht="12" customHeight="1" thickBot="1">
      <c r="A5" s="315">
        <v>1</v>
      </c>
      <c r="B5" s="316">
        <v>2</v>
      </c>
      <c r="C5" s="316">
        <v>3</v>
      </c>
      <c r="D5" s="316">
        <v>4</v>
      </c>
      <c r="E5" s="316">
        <v>5</v>
      </c>
      <c r="F5" s="316">
        <v>6</v>
      </c>
      <c r="G5" s="316">
        <v>7</v>
      </c>
      <c r="H5" s="316" t="s">
        <v>293</v>
      </c>
      <c r="I5" s="317" t="s">
        <v>294</v>
      </c>
      <c r="J5" s="672"/>
    </row>
    <row r="6" spans="1:10" s="314" customFormat="1" ht="18" customHeight="1">
      <c r="A6" s="684" t="s">
        <v>280</v>
      </c>
      <c r="B6" s="685"/>
      <c r="C6" s="685"/>
      <c r="D6" s="685"/>
      <c r="E6" s="685"/>
      <c r="F6" s="685"/>
      <c r="G6" s="685"/>
      <c r="H6" s="685"/>
      <c r="I6" s="686"/>
      <c r="J6" s="672"/>
    </row>
    <row r="7" spans="1:10" ht="15.75" customHeight="1">
      <c r="A7" s="318" t="s">
        <v>4</v>
      </c>
      <c r="B7" s="319" t="s">
        <v>281</v>
      </c>
      <c r="C7" s="320"/>
      <c r="D7" s="320"/>
      <c r="E7" s="320"/>
      <c r="F7" s="320"/>
      <c r="G7" s="321"/>
      <c r="H7" s="322">
        <f aca="true" t="shared" si="0" ref="H7:H13">SUM(D7:G7)</f>
        <v>0</v>
      </c>
      <c r="I7" s="323">
        <f aca="true" t="shared" si="1" ref="I7:I13">C7+H7</f>
        <v>0</v>
      </c>
      <c r="J7" s="672"/>
    </row>
    <row r="8" spans="1:10" ht="22.5">
      <c r="A8" s="318" t="s">
        <v>5</v>
      </c>
      <c r="B8" s="319" t="s">
        <v>282</v>
      </c>
      <c r="C8" s="320"/>
      <c r="D8" s="320"/>
      <c r="E8" s="320"/>
      <c r="F8" s="320"/>
      <c r="G8" s="321"/>
      <c r="H8" s="322">
        <f t="shared" si="0"/>
        <v>0</v>
      </c>
      <c r="I8" s="323">
        <f t="shared" si="1"/>
        <v>0</v>
      </c>
      <c r="J8" s="672"/>
    </row>
    <row r="9" spans="1:10" ht="22.5">
      <c r="A9" s="318" t="s">
        <v>6</v>
      </c>
      <c r="B9" s="319" t="s">
        <v>283</v>
      </c>
      <c r="C9" s="320"/>
      <c r="D9" s="320"/>
      <c r="E9" s="320"/>
      <c r="F9" s="320"/>
      <c r="G9" s="321"/>
      <c r="H9" s="322">
        <f t="shared" si="0"/>
        <v>0</v>
      </c>
      <c r="I9" s="323">
        <f t="shared" si="1"/>
        <v>0</v>
      </c>
      <c r="J9" s="672"/>
    </row>
    <row r="10" spans="1:10" ht="15.75" customHeight="1">
      <c r="A10" s="318" t="s">
        <v>7</v>
      </c>
      <c r="B10" s="319" t="s">
        <v>284</v>
      </c>
      <c r="C10" s="320"/>
      <c r="D10" s="320"/>
      <c r="E10" s="320"/>
      <c r="F10" s="320"/>
      <c r="G10" s="321"/>
      <c r="H10" s="322">
        <f t="shared" si="0"/>
        <v>0</v>
      </c>
      <c r="I10" s="323">
        <f t="shared" si="1"/>
        <v>0</v>
      </c>
      <c r="J10" s="672"/>
    </row>
    <row r="11" spans="1:10" ht="22.5">
      <c r="A11" s="318" t="s">
        <v>8</v>
      </c>
      <c r="B11" s="319" t="s">
        <v>285</v>
      </c>
      <c r="C11" s="320"/>
      <c r="D11" s="320"/>
      <c r="E11" s="320"/>
      <c r="F11" s="320"/>
      <c r="G11" s="321"/>
      <c r="H11" s="322">
        <f t="shared" si="0"/>
        <v>0</v>
      </c>
      <c r="I11" s="323">
        <f t="shared" si="1"/>
        <v>0</v>
      </c>
      <c r="J11" s="672"/>
    </row>
    <row r="12" spans="1:10" ht="15.75" customHeight="1">
      <c r="A12" s="324" t="s">
        <v>9</v>
      </c>
      <c r="B12" s="325" t="s">
        <v>286</v>
      </c>
      <c r="C12" s="326">
        <v>16571</v>
      </c>
      <c r="D12" s="326"/>
      <c r="E12" s="326"/>
      <c r="F12" s="326"/>
      <c r="G12" s="327"/>
      <c r="H12" s="322">
        <f t="shared" si="0"/>
        <v>0</v>
      </c>
      <c r="I12" s="323">
        <f t="shared" si="1"/>
        <v>16571</v>
      </c>
      <c r="J12" s="672"/>
    </row>
    <row r="13" spans="1:10" ht="15.75" customHeight="1" thickBot="1">
      <c r="A13" s="328" t="s">
        <v>10</v>
      </c>
      <c r="B13" s="329" t="s">
        <v>287</v>
      </c>
      <c r="C13" s="330"/>
      <c r="D13" s="330"/>
      <c r="E13" s="330"/>
      <c r="F13" s="330"/>
      <c r="G13" s="331"/>
      <c r="H13" s="322">
        <f t="shared" si="0"/>
        <v>0</v>
      </c>
      <c r="I13" s="323">
        <f t="shared" si="1"/>
        <v>0</v>
      </c>
      <c r="J13" s="672"/>
    </row>
    <row r="14" spans="1:10" s="335" customFormat="1" ht="18" customHeight="1" thickBot="1">
      <c r="A14" s="687" t="s">
        <v>288</v>
      </c>
      <c r="B14" s="688"/>
      <c r="C14" s="332">
        <f aca="true" t="shared" si="2" ref="C14:I14">SUM(C7:C13)</f>
        <v>16571</v>
      </c>
      <c r="D14" s="332">
        <f>SUM(D7:D13)</f>
        <v>0</v>
      </c>
      <c r="E14" s="332">
        <f t="shared" si="2"/>
        <v>0</v>
      </c>
      <c r="F14" s="332">
        <f t="shared" si="2"/>
        <v>0</v>
      </c>
      <c r="G14" s="333">
        <f t="shared" si="2"/>
        <v>0</v>
      </c>
      <c r="H14" s="333">
        <f t="shared" si="2"/>
        <v>0</v>
      </c>
      <c r="I14" s="334">
        <f t="shared" si="2"/>
        <v>16571</v>
      </c>
      <c r="J14" s="672"/>
    </row>
    <row r="15" spans="1:10" s="336" customFormat="1" ht="18" customHeight="1">
      <c r="A15" s="689" t="s">
        <v>289</v>
      </c>
      <c r="B15" s="690"/>
      <c r="C15" s="690"/>
      <c r="D15" s="690"/>
      <c r="E15" s="690"/>
      <c r="F15" s="690"/>
      <c r="G15" s="690"/>
      <c r="H15" s="690"/>
      <c r="I15" s="691"/>
      <c r="J15" s="672"/>
    </row>
    <row r="16" spans="1:10" s="336" customFormat="1" ht="12.75">
      <c r="A16" s="318" t="s">
        <v>4</v>
      </c>
      <c r="B16" s="319" t="s">
        <v>290</v>
      </c>
      <c r="C16" s="320"/>
      <c r="D16" s="320"/>
      <c r="E16" s="320"/>
      <c r="F16" s="320"/>
      <c r="G16" s="321"/>
      <c r="H16" s="322">
        <f>SUM(D16:G16)</f>
        <v>0</v>
      </c>
      <c r="I16" s="323">
        <f>C16+H16</f>
        <v>0</v>
      </c>
      <c r="J16" s="672"/>
    </row>
    <row r="17" spans="1:10" ht="13.5" thickBot="1">
      <c r="A17" s="328" t="s">
        <v>5</v>
      </c>
      <c r="B17" s="329" t="s">
        <v>287</v>
      </c>
      <c r="C17" s="330"/>
      <c r="D17" s="330"/>
      <c r="E17" s="330"/>
      <c r="F17" s="330"/>
      <c r="G17" s="331"/>
      <c r="H17" s="322">
        <f>SUM(D17:G17)</f>
        <v>0</v>
      </c>
      <c r="I17" s="337">
        <f>C17+H17</f>
        <v>0</v>
      </c>
      <c r="J17" s="672"/>
    </row>
    <row r="18" spans="1:10" ht="15.75" customHeight="1" thickBot="1">
      <c r="A18" s="687" t="s">
        <v>291</v>
      </c>
      <c r="B18" s="688"/>
      <c r="C18" s="332">
        <f aca="true" t="shared" si="3" ref="C18:I18">SUM(C16:C17)</f>
        <v>0</v>
      </c>
      <c r="D18" s="332">
        <f t="shared" si="3"/>
        <v>0</v>
      </c>
      <c r="E18" s="332">
        <f t="shared" si="3"/>
        <v>0</v>
      </c>
      <c r="F18" s="332">
        <f t="shared" si="3"/>
        <v>0</v>
      </c>
      <c r="G18" s="333">
        <f t="shared" si="3"/>
        <v>0</v>
      </c>
      <c r="H18" s="333">
        <f t="shared" si="3"/>
        <v>0</v>
      </c>
      <c r="I18" s="334">
        <f t="shared" si="3"/>
        <v>0</v>
      </c>
      <c r="J18" s="672"/>
    </row>
    <row r="19" spans="1:10" ht="18" customHeight="1" thickBot="1">
      <c r="A19" s="692" t="s">
        <v>292</v>
      </c>
      <c r="B19" s="693"/>
      <c r="C19" s="338">
        <f aca="true" t="shared" si="4" ref="C19:I19">C14+C18</f>
        <v>16571</v>
      </c>
      <c r="D19" s="338">
        <f t="shared" si="4"/>
        <v>0</v>
      </c>
      <c r="E19" s="338">
        <f t="shared" si="4"/>
        <v>0</v>
      </c>
      <c r="F19" s="338">
        <f t="shared" si="4"/>
        <v>0</v>
      </c>
      <c r="G19" s="338">
        <f t="shared" si="4"/>
        <v>0</v>
      </c>
      <c r="H19" s="338">
        <f t="shared" si="4"/>
        <v>0</v>
      </c>
      <c r="I19" s="334">
        <f t="shared" si="4"/>
        <v>16571</v>
      </c>
      <c r="J19" s="672"/>
    </row>
  </sheetData>
  <sheetProtection/>
  <mergeCells count="13">
    <mergeCell ref="A15:I15"/>
    <mergeCell ref="A18:B18"/>
    <mergeCell ref="A19:B19"/>
    <mergeCell ref="A1:I1"/>
    <mergeCell ref="J1:J19"/>
    <mergeCell ref="H2:I2"/>
    <mergeCell ref="A3:A4"/>
    <mergeCell ref="B3:B4"/>
    <mergeCell ref="C3:C4"/>
    <mergeCell ref="D3:H3"/>
    <mergeCell ref="I3:I4"/>
    <mergeCell ref="A6:I6"/>
    <mergeCell ref="A14:B14"/>
  </mergeCells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abSelected="1" zoomScale="120" zoomScaleNormal="120" zoomScaleSheetLayoutView="120" workbookViewId="0" topLeftCell="A1">
      <selection activeCell="K12" sqref="K12"/>
    </sheetView>
  </sheetViews>
  <sheetFormatPr defaultColWidth="12.00390625" defaultRowHeight="12.75"/>
  <cols>
    <col min="1" max="1" width="6.875" style="339" customWidth="1"/>
    <col min="2" max="2" width="70.00390625" style="340" customWidth="1"/>
    <col min="3" max="3" width="13.125" style="339" bestFit="1" customWidth="1"/>
    <col min="4" max="4" width="12.125" style="339" customWidth="1"/>
    <col min="5" max="5" width="13.125" style="354" bestFit="1" customWidth="1"/>
    <col min="6" max="6" width="13.375" style="737" bestFit="1" customWidth="1"/>
    <col min="7" max="7" width="10.625" style="738" bestFit="1" customWidth="1"/>
    <col min="8" max="16384" width="12.00390625" style="339" customWidth="1"/>
  </cols>
  <sheetData>
    <row r="1" spans="1:6" ht="15.75">
      <c r="A1" s="587" t="str">
        <f>CONCATENATE("4.1. tájékoztató tábla"," ",ALAPADATOK!A7," ",ALAPADATOK!B7," ",ALAPADATOK!C7," ",ALAPADATOK!D7," ",ALAPADATOK!E7," ",ALAPADATOK!F7," ",ALAPADATOK!G7," ",ALAPADATOK!H7)</f>
        <v>4.1. tájékoztató tábla a … / 2020. ( … ) önkormányzati határozathoz</v>
      </c>
      <c r="B1" s="588"/>
      <c r="C1" s="588"/>
      <c r="D1" s="588"/>
      <c r="E1" s="588"/>
      <c r="F1" s="736"/>
    </row>
    <row r="2" spans="1:5" ht="15.75">
      <c r="A2" s="531"/>
      <c r="B2" s="532"/>
      <c r="C2" s="531"/>
      <c r="D2" s="531"/>
      <c r="E2" s="533"/>
    </row>
    <row r="3" spans="1:5" ht="49.5" customHeight="1">
      <c r="A3" s="694" t="str">
        <f>+CONCATENATE("VAGYONKIMUTATÁS",CHAR(10),"a könyvviteli mérlegben értékkel szereplő eszközökről",CHAR(10),LEFT('1. sz. mell.'!C8,4),".")</f>
        <v>VAGYONKIMUTATÁS
a könyvviteli mérlegben értékkel szereplő eszközökről
2019.</v>
      </c>
      <c r="B3" s="695"/>
      <c r="C3" s="695"/>
      <c r="D3" s="695"/>
      <c r="E3" s="695"/>
    </row>
    <row r="4" spans="1:5" ht="15.75">
      <c r="A4" s="531"/>
      <c r="B4" s="532"/>
      <c r="C4" s="739"/>
      <c r="D4" s="739"/>
      <c r="E4" s="740" t="str">
        <f>'2. sz tájékoztató t'!J2</f>
        <v>Forintban!</v>
      </c>
    </row>
    <row r="5" spans="1:7" ht="30">
      <c r="A5" s="741" t="s">
        <v>521</v>
      </c>
      <c r="B5" s="741" t="s">
        <v>42</v>
      </c>
      <c r="C5" s="741" t="s">
        <v>522</v>
      </c>
      <c r="D5" s="741" t="s">
        <v>523</v>
      </c>
      <c r="E5" s="741" t="s">
        <v>524</v>
      </c>
      <c r="F5" s="742" t="s">
        <v>519</v>
      </c>
      <c r="G5" s="743" t="s">
        <v>520</v>
      </c>
    </row>
    <row r="6" spans="1:7" ht="24.75" customHeight="1">
      <c r="A6" s="741">
        <v>1</v>
      </c>
      <c r="B6" s="741">
        <v>2</v>
      </c>
      <c r="C6" s="741">
        <v>3</v>
      </c>
      <c r="D6" s="741">
        <v>4</v>
      </c>
      <c r="E6" s="741">
        <v>5</v>
      </c>
      <c r="F6" s="741">
        <v>6</v>
      </c>
      <c r="G6" s="741">
        <v>7</v>
      </c>
    </row>
    <row r="7" spans="1:7" ht="24.75" customHeight="1">
      <c r="A7" s="744" t="s">
        <v>525</v>
      </c>
      <c r="B7" s="745" t="s">
        <v>526</v>
      </c>
      <c r="C7" s="746">
        <v>725688</v>
      </c>
      <c r="D7" s="746">
        <v>0</v>
      </c>
      <c r="E7" s="746">
        <v>705396</v>
      </c>
      <c r="F7" s="747">
        <f>E7-C7</f>
        <v>-20292</v>
      </c>
      <c r="G7" s="748">
        <f>E7/C7</f>
        <v>0.9720375698647352</v>
      </c>
    </row>
    <row r="8" spans="1:7" ht="24.75" customHeight="1">
      <c r="A8" s="744" t="s">
        <v>527</v>
      </c>
      <c r="B8" s="745" t="s">
        <v>528</v>
      </c>
      <c r="C8" s="746">
        <v>1971599</v>
      </c>
      <c r="D8" s="746">
        <v>0</v>
      </c>
      <c r="E8" s="746">
        <v>2442858</v>
      </c>
      <c r="F8" s="747">
        <f aca="true" t="shared" si="0" ref="F8:F60">E8-C8</f>
        <v>471259</v>
      </c>
      <c r="G8" s="748">
        <f aca="true" t="shared" si="1" ref="G8:G60">E8/C8</f>
        <v>1.2390237568592801</v>
      </c>
    </row>
    <row r="9" spans="1:7" ht="24.75" customHeight="1">
      <c r="A9" s="744" t="s">
        <v>529</v>
      </c>
      <c r="B9" s="745" t="s">
        <v>530</v>
      </c>
      <c r="C9" s="746">
        <v>28929</v>
      </c>
      <c r="D9" s="746">
        <v>0</v>
      </c>
      <c r="E9" s="746">
        <v>0</v>
      </c>
      <c r="F9" s="747">
        <f t="shared" si="0"/>
        <v>-28929</v>
      </c>
      <c r="G9" s="748">
        <f t="shared" si="1"/>
        <v>0</v>
      </c>
    </row>
    <row r="10" spans="1:7" ht="24.75" customHeight="1">
      <c r="A10" s="749" t="s">
        <v>531</v>
      </c>
      <c r="B10" s="750" t="s">
        <v>532</v>
      </c>
      <c r="C10" s="751">
        <v>2726216</v>
      </c>
      <c r="D10" s="751">
        <v>0</v>
      </c>
      <c r="E10" s="751">
        <v>3148254</v>
      </c>
      <c r="F10" s="747">
        <f t="shared" si="0"/>
        <v>422038</v>
      </c>
      <c r="G10" s="748">
        <f t="shared" si="1"/>
        <v>1.1548072493155348</v>
      </c>
    </row>
    <row r="11" spans="1:7" ht="24.75" customHeight="1">
      <c r="A11" s="749" t="s">
        <v>533</v>
      </c>
      <c r="B11" s="750" t="s">
        <v>534</v>
      </c>
      <c r="C11" s="751">
        <v>2726216</v>
      </c>
      <c r="D11" s="751">
        <v>0</v>
      </c>
      <c r="E11" s="751">
        <v>3148254</v>
      </c>
      <c r="F11" s="747">
        <f t="shared" si="0"/>
        <v>422038</v>
      </c>
      <c r="G11" s="748">
        <f t="shared" si="1"/>
        <v>1.1548072493155348</v>
      </c>
    </row>
    <row r="12" spans="1:7" ht="24.75" customHeight="1">
      <c r="A12" s="744" t="s">
        <v>535</v>
      </c>
      <c r="B12" s="745" t="s">
        <v>536</v>
      </c>
      <c r="C12" s="746">
        <v>1149668</v>
      </c>
      <c r="D12" s="746">
        <v>0</v>
      </c>
      <c r="E12" s="746">
        <v>2236061</v>
      </c>
      <c r="F12" s="747">
        <f t="shared" si="0"/>
        <v>1086393</v>
      </c>
      <c r="G12" s="748">
        <f t="shared" si="1"/>
        <v>1.9449623717455822</v>
      </c>
    </row>
    <row r="13" spans="1:7" ht="24.75" customHeight="1">
      <c r="A13" s="749" t="s">
        <v>537</v>
      </c>
      <c r="B13" s="750" t="s">
        <v>538</v>
      </c>
      <c r="C13" s="751">
        <v>1149668</v>
      </c>
      <c r="D13" s="751">
        <v>0</v>
      </c>
      <c r="E13" s="751">
        <v>2236061</v>
      </c>
      <c r="F13" s="747">
        <f t="shared" si="0"/>
        <v>1086393</v>
      </c>
      <c r="G13" s="748">
        <f t="shared" si="1"/>
        <v>1.9449623717455822</v>
      </c>
    </row>
    <row r="14" spans="1:7" ht="24.75" customHeight="1">
      <c r="A14" s="749" t="s">
        <v>539</v>
      </c>
      <c r="B14" s="750" t="s">
        <v>540</v>
      </c>
      <c r="C14" s="751">
        <v>1149668</v>
      </c>
      <c r="D14" s="751">
        <v>0</v>
      </c>
      <c r="E14" s="751">
        <v>2236061</v>
      </c>
      <c r="F14" s="747">
        <f t="shared" si="0"/>
        <v>1086393</v>
      </c>
      <c r="G14" s="748">
        <f t="shared" si="1"/>
        <v>1.9449623717455822</v>
      </c>
    </row>
    <row r="15" spans="1:7" ht="24.75" customHeight="1">
      <c r="A15" s="744" t="s">
        <v>541</v>
      </c>
      <c r="B15" s="745" t="s">
        <v>542</v>
      </c>
      <c r="C15" s="746">
        <v>482505</v>
      </c>
      <c r="D15" s="746">
        <v>0</v>
      </c>
      <c r="E15" s="746">
        <v>302245</v>
      </c>
      <c r="F15" s="747">
        <f t="shared" si="0"/>
        <v>-180260</v>
      </c>
      <c r="G15" s="748">
        <f t="shared" si="1"/>
        <v>0.6264080164972383</v>
      </c>
    </row>
    <row r="16" spans="1:7" ht="24.75" customHeight="1">
      <c r="A16" s="749" t="s">
        <v>543</v>
      </c>
      <c r="B16" s="750" t="s">
        <v>544</v>
      </c>
      <c r="C16" s="751">
        <v>482505</v>
      </c>
      <c r="D16" s="751">
        <v>0</v>
      </c>
      <c r="E16" s="751">
        <v>302245</v>
      </c>
      <c r="F16" s="747">
        <f t="shared" si="0"/>
        <v>-180260</v>
      </c>
      <c r="G16" s="748">
        <f t="shared" si="1"/>
        <v>0.6264080164972383</v>
      </c>
    </row>
    <row r="17" spans="1:7" ht="24.75" customHeight="1">
      <c r="A17" s="744" t="s">
        <v>545</v>
      </c>
      <c r="B17" s="745" t="s">
        <v>546</v>
      </c>
      <c r="C17" s="746">
        <v>3089460</v>
      </c>
      <c r="D17" s="746">
        <v>0</v>
      </c>
      <c r="E17" s="746">
        <v>11005531</v>
      </c>
      <c r="F17" s="747">
        <f t="shared" si="0"/>
        <v>7916071</v>
      </c>
      <c r="G17" s="748">
        <f t="shared" si="1"/>
        <v>3.562283052701767</v>
      </c>
    </row>
    <row r="18" spans="1:7" ht="24.75" customHeight="1">
      <c r="A18" s="749" t="s">
        <v>547</v>
      </c>
      <c r="B18" s="750" t="s">
        <v>548</v>
      </c>
      <c r="C18" s="751">
        <v>3089460</v>
      </c>
      <c r="D18" s="751">
        <v>0</v>
      </c>
      <c r="E18" s="751">
        <v>11005531</v>
      </c>
      <c r="F18" s="747">
        <f t="shared" si="0"/>
        <v>7916071</v>
      </c>
      <c r="G18" s="748">
        <f t="shared" si="1"/>
        <v>3.562283052701767</v>
      </c>
    </row>
    <row r="19" spans="1:7" ht="24.75" customHeight="1">
      <c r="A19" s="749" t="s">
        <v>549</v>
      </c>
      <c r="B19" s="750" t="s">
        <v>550</v>
      </c>
      <c r="C19" s="751">
        <v>3571965</v>
      </c>
      <c r="D19" s="751">
        <v>0</v>
      </c>
      <c r="E19" s="751">
        <v>11307776</v>
      </c>
      <c r="F19" s="747">
        <f t="shared" si="0"/>
        <v>7735811</v>
      </c>
      <c r="G19" s="748">
        <f t="shared" si="1"/>
        <v>3.165701791590903</v>
      </c>
    </row>
    <row r="20" spans="1:7" ht="24.75" customHeight="1">
      <c r="A20" s="744" t="s">
        <v>551</v>
      </c>
      <c r="B20" s="745" t="s">
        <v>552</v>
      </c>
      <c r="C20" s="746">
        <v>939208</v>
      </c>
      <c r="D20" s="746">
        <v>0</v>
      </c>
      <c r="E20" s="746">
        <v>856775</v>
      </c>
      <c r="F20" s="747">
        <f t="shared" si="0"/>
        <v>-82433</v>
      </c>
      <c r="G20" s="748">
        <f t="shared" si="1"/>
        <v>0.9122313694091192</v>
      </c>
    </row>
    <row r="21" spans="1:7" ht="24.75" customHeight="1">
      <c r="A21" s="744" t="s">
        <v>553</v>
      </c>
      <c r="B21" s="745" t="s">
        <v>554</v>
      </c>
      <c r="C21" s="746">
        <v>30284</v>
      </c>
      <c r="D21" s="746">
        <v>0</v>
      </c>
      <c r="E21" s="746">
        <v>30284</v>
      </c>
      <c r="F21" s="747">
        <f t="shared" si="0"/>
        <v>0</v>
      </c>
      <c r="G21" s="748">
        <f t="shared" si="1"/>
        <v>1</v>
      </c>
    </row>
    <row r="22" spans="1:7" ht="24.75" customHeight="1">
      <c r="A22" s="744" t="s">
        <v>555</v>
      </c>
      <c r="B22" s="745" t="s">
        <v>556</v>
      </c>
      <c r="C22" s="746">
        <v>709250</v>
      </c>
      <c r="D22" s="746">
        <v>0</v>
      </c>
      <c r="E22" s="746">
        <v>644342</v>
      </c>
      <c r="F22" s="747">
        <f t="shared" si="0"/>
        <v>-64908</v>
      </c>
      <c r="G22" s="748">
        <f t="shared" si="1"/>
        <v>0.9084836094465986</v>
      </c>
    </row>
    <row r="23" spans="1:7" ht="24.75" customHeight="1">
      <c r="A23" s="744" t="s">
        <v>557</v>
      </c>
      <c r="B23" s="745" t="s">
        <v>558</v>
      </c>
      <c r="C23" s="746">
        <v>199674</v>
      </c>
      <c r="D23" s="746">
        <v>0</v>
      </c>
      <c r="E23" s="746">
        <v>182149</v>
      </c>
      <c r="F23" s="747">
        <f t="shared" si="0"/>
        <v>-17525</v>
      </c>
      <c r="G23" s="748">
        <f t="shared" si="1"/>
        <v>0.9122319380590362</v>
      </c>
    </row>
    <row r="24" spans="1:7" ht="24.75" customHeight="1">
      <c r="A24" s="749" t="s">
        <v>559</v>
      </c>
      <c r="B24" s="750" t="s">
        <v>560</v>
      </c>
      <c r="C24" s="751">
        <v>939208</v>
      </c>
      <c r="D24" s="751">
        <v>0</v>
      </c>
      <c r="E24" s="751">
        <v>856775</v>
      </c>
      <c r="F24" s="747">
        <f t="shared" si="0"/>
        <v>-82433</v>
      </c>
      <c r="G24" s="748">
        <f t="shared" si="1"/>
        <v>0.9122313694091192</v>
      </c>
    </row>
    <row r="25" spans="1:7" ht="24.75" customHeight="1">
      <c r="A25" s="744" t="s">
        <v>561</v>
      </c>
      <c r="B25" s="745" t="s">
        <v>562</v>
      </c>
      <c r="C25" s="746">
        <v>2052489</v>
      </c>
      <c r="D25" s="746">
        <v>0</v>
      </c>
      <c r="E25" s="746">
        <v>2552511</v>
      </c>
      <c r="F25" s="747">
        <f t="shared" si="0"/>
        <v>500022</v>
      </c>
      <c r="G25" s="748">
        <f t="shared" si="1"/>
        <v>1.2436173835767208</v>
      </c>
    </row>
    <row r="26" spans="1:7" ht="24.75" customHeight="1">
      <c r="A26" s="744" t="s">
        <v>563</v>
      </c>
      <c r="B26" s="745" t="s">
        <v>564</v>
      </c>
      <c r="C26" s="746">
        <v>1615216</v>
      </c>
      <c r="D26" s="746">
        <v>0</v>
      </c>
      <c r="E26" s="746">
        <v>1943626</v>
      </c>
      <c r="F26" s="747">
        <f t="shared" si="0"/>
        <v>328410</v>
      </c>
      <c r="G26" s="748">
        <f t="shared" si="1"/>
        <v>1.2033226515834414</v>
      </c>
    </row>
    <row r="27" spans="1:7" ht="24.75" customHeight="1">
      <c r="A27" s="744" t="s">
        <v>565</v>
      </c>
      <c r="B27" s="745" t="s">
        <v>566</v>
      </c>
      <c r="C27" s="746">
        <v>6339</v>
      </c>
      <c r="D27" s="746">
        <v>0</v>
      </c>
      <c r="E27" s="746">
        <v>71965</v>
      </c>
      <c r="F27" s="747">
        <f t="shared" si="0"/>
        <v>65626</v>
      </c>
      <c r="G27" s="748">
        <f t="shared" si="1"/>
        <v>11.352737024767313</v>
      </c>
    </row>
    <row r="28" spans="1:7" ht="24.75" customHeight="1">
      <c r="A28" s="744" t="s">
        <v>567</v>
      </c>
      <c r="B28" s="745" t="s">
        <v>568</v>
      </c>
      <c r="C28" s="746">
        <v>430934</v>
      </c>
      <c r="D28" s="746">
        <v>0</v>
      </c>
      <c r="E28" s="746">
        <v>536920</v>
      </c>
      <c r="F28" s="747">
        <f t="shared" si="0"/>
        <v>105986</v>
      </c>
      <c r="G28" s="748">
        <f t="shared" si="1"/>
        <v>1.2459448546645193</v>
      </c>
    </row>
    <row r="29" spans="1:7" ht="24.75" customHeight="1">
      <c r="A29" s="749" t="s">
        <v>569</v>
      </c>
      <c r="B29" s="750" t="s">
        <v>570</v>
      </c>
      <c r="C29" s="751">
        <v>2052489</v>
      </c>
      <c r="D29" s="751">
        <v>0</v>
      </c>
      <c r="E29" s="751">
        <v>2552511</v>
      </c>
      <c r="F29" s="747">
        <f t="shared" si="0"/>
        <v>500022</v>
      </c>
      <c r="G29" s="748">
        <f t="shared" si="1"/>
        <v>1.2436173835767208</v>
      </c>
    </row>
    <row r="30" spans="1:7" ht="24.75" customHeight="1">
      <c r="A30" s="744" t="s">
        <v>571</v>
      </c>
      <c r="B30" s="745" t="s">
        <v>572</v>
      </c>
      <c r="C30" s="746">
        <v>386631</v>
      </c>
      <c r="D30" s="746">
        <v>0</v>
      </c>
      <c r="E30" s="746">
        <v>195000</v>
      </c>
      <c r="F30" s="747">
        <f t="shared" si="0"/>
        <v>-191631</v>
      </c>
      <c r="G30" s="748">
        <f t="shared" si="1"/>
        <v>0.5043568674006998</v>
      </c>
    </row>
    <row r="31" spans="1:7" ht="24.75" customHeight="1">
      <c r="A31" s="744" t="s">
        <v>573</v>
      </c>
      <c r="B31" s="745" t="s">
        <v>574</v>
      </c>
      <c r="C31" s="746">
        <v>270000</v>
      </c>
      <c r="D31" s="746">
        <v>0</v>
      </c>
      <c r="E31" s="746">
        <v>195000</v>
      </c>
      <c r="F31" s="747">
        <f t="shared" si="0"/>
        <v>-75000</v>
      </c>
      <c r="G31" s="748">
        <f t="shared" si="1"/>
        <v>0.7222222222222222</v>
      </c>
    </row>
    <row r="32" spans="1:7" ht="24.75" customHeight="1">
      <c r="A32" s="744" t="s">
        <v>575</v>
      </c>
      <c r="B32" s="745" t="s">
        <v>576</v>
      </c>
      <c r="C32" s="746">
        <v>116631</v>
      </c>
      <c r="D32" s="746">
        <v>0</v>
      </c>
      <c r="E32" s="746">
        <v>0</v>
      </c>
      <c r="F32" s="747">
        <f t="shared" si="0"/>
        <v>-116631</v>
      </c>
      <c r="G32" s="748">
        <f t="shared" si="1"/>
        <v>0</v>
      </c>
    </row>
    <row r="33" spans="1:7" ht="24.75" customHeight="1">
      <c r="A33" s="749" t="s">
        <v>577</v>
      </c>
      <c r="B33" s="750" t="s">
        <v>578</v>
      </c>
      <c r="C33" s="751">
        <v>386631</v>
      </c>
      <c r="D33" s="751">
        <v>0</v>
      </c>
      <c r="E33" s="751">
        <v>195000</v>
      </c>
      <c r="F33" s="747">
        <f t="shared" si="0"/>
        <v>-191631</v>
      </c>
      <c r="G33" s="748">
        <f t="shared" si="1"/>
        <v>0.5043568674006998</v>
      </c>
    </row>
    <row r="34" spans="1:7" ht="24.75" customHeight="1">
      <c r="A34" s="749" t="s">
        <v>579</v>
      </c>
      <c r="B34" s="750" t="s">
        <v>580</v>
      </c>
      <c r="C34" s="751">
        <v>3378328</v>
      </c>
      <c r="D34" s="751">
        <v>0</v>
      </c>
      <c r="E34" s="751">
        <v>3604286</v>
      </c>
      <c r="F34" s="747">
        <f t="shared" si="0"/>
        <v>225958</v>
      </c>
      <c r="G34" s="748">
        <f t="shared" si="1"/>
        <v>1.066884565382639</v>
      </c>
    </row>
    <row r="35" spans="1:7" ht="24.75" customHeight="1">
      <c r="A35" s="744" t="s">
        <v>581</v>
      </c>
      <c r="B35" s="745" t="s">
        <v>582</v>
      </c>
      <c r="C35" s="746">
        <v>1425798</v>
      </c>
      <c r="D35" s="746">
        <v>0</v>
      </c>
      <c r="E35" s="746">
        <v>1110150</v>
      </c>
      <c r="F35" s="747">
        <f t="shared" si="0"/>
        <v>-315648</v>
      </c>
      <c r="G35" s="748">
        <f t="shared" si="1"/>
        <v>0.7786166062794309</v>
      </c>
    </row>
    <row r="36" spans="1:7" ht="24.75" customHeight="1">
      <c r="A36" s="749" t="s">
        <v>583</v>
      </c>
      <c r="B36" s="750" t="s">
        <v>584</v>
      </c>
      <c r="C36" s="751">
        <v>1425798</v>
      </c>
      <c r="D36" s="751">
        <v>0</v>
      </c>
      <c r="E36" s="751">
        <v>1110150</v>
      </c>
      <c r="F36" s="747">
        <f t="shared" si="0"/>
        <v>-315648</v>
      </c>
      <c r="G36" s="748">
        <f t="shared" si="1"/>
        <v>0.7786166062794309</v>
      </c>
    </row>
    <row r="37" spans="1:7" ht="24.75" customHeight="1">
      <c r="A37" s="744" t="s">
        <v>585</v>
      </c>
      <c r="B37" s="745" t="s">
        <v>586</v>
      </c>
      <c r="C37" s="746">
        <v>-1893817</v>
      </c>
      <c r="D37" s="746">
        <v>0</v>
      </c>
      <c r="E37" s="746">
        <v>-1569746</v>
      </c>
      <c r="F37" s="747">
        <f t="shared" si="0"/>
        <v>324071</v>
      </c>
      <c r="G37" s="748">
        <f t="shared" si="1"/>
        <v>0.8288794535058034</v>
      </c>
    </row>
    <row r="38" spans="1:7" ht="24.75" customHeight="1">
      <c r="A38" s="749" t="s">
        <v>587</v>
      </c>
      <c r="B38" s="750" t="s">
        <v>588</v>
      </c>
      <c r="C38" s="751">
        <v>-1893817</v>
      </c>
      <c r="D38" s="751">
        <v>0</v>
      </c>
      <c r="E38" s="751">
        <v>-1569746</v>
      </c>
      <c r="F38" s="747">
        <f t="shared" si="0"/>
        <v>324071</v>
      </c>
      <c r="G38" s="748">
        <f t="shared" si="1"/>
        <v>0.8288794535058034</v>
      </c>
    </row>
    <row r="39" spans="1:7" ht="24.75" customHeight="1">
      <c r="A39" s="744" t="s">
        <v>589</v>
      </c>
      <c r="B39" s="745" t="s">
        <v>590</v>
      </c>
      <c r="C39" s="746">
        <v>4402</v>
      </c>
      <c r="D39" s="746">
        <v>0</v>
      </c>
      <c r="E39" s="746">
        <v>69660</v>
      </c>
      <c r="F39" s="747">
        <f t="shared" si="0"/>
        <v>65258</v>
      </c>
      <c r="G39" s="748">
        <f t="shared" si="1"/>
        <v>15.824625170377102</v>
      </c>
    </row>
    <row r="40" spans="1:7" ht="24.75" customHeight="1">
      <c r="A40" s="749" t="s">
        <v>591</v>
      </c>
      <c r="B40" s="750" t="s">
        <v>592</v>
      </c>
      <c r="C40" s="751">
        <v>4402</v>
      </c>
      <c r="D40" s="751">
        <v>0</v>
      </c>
      <c r="E40" s="751">
        <v>69660</v>
      </c>
      <c r="F40" s="747">
        <f t="shared" si="0"/>
        <v>65258</v>
      </c>
      <c r="G40" s="748">
        <f t="shared" si="1"/>
        <v>15.824625170377102</v>
      </c>
    </row>
    <row r="41" spans="1:7" ht="24.75" customHeight="1">
      <c r="A41" s="749" t="s">
        <v>593</v>
      </c>
      <c r="B41" s="750" t="s">
        <v>594</v>
      </c>
      <c r="C41" s="751">
        <v>-463617</v>
      </c>
      <c r="D41" s="751">
        <v>0</v>
      </c>
      <c r="E41" s="751">
        <v>-389936</v>
      </c>
      <c r="F41" s="747">
        <f t="shared" si="0"/>
        <v>73681</v>
      </c>
      <c r="G41" s="748">
        <f t="shared" si="1"/>
        <v>0.8410735585623478</v>
      </c>
    </row>
    <row r="42" spans="1:7" ht="24.75" customHeight="1">
      <c r="A42" s="744" t="s">
        <v>595</v>
      </c>
      <c r="B42" s="745" t="s">
        <v>596</v>
      </c>
      <c r="C42" s="746">
        <v>187591</v>
      </c>
      <c r="D42" s="746">
        <v>0</v>
      </c>
      <c r="E42" s="746">
        <v>327893</v>
      </c>
      <c r="F42" s="747">
        <f t="shared" si="0"/>
        <v>140302</v>
      </c>
      <c r="G42" s="748">
        <f t="shared" si="1"/>
        <v>1.7479143455709496</v>
      </c>
    </row>
    <row r="43" spans="1:7" ht="24.75" customHeight="1">
      <c r="A43" s="749" t="s">
        <v>597</v>
      </c>
      <c r="B43" s="750" t="s">
        <v>598</v>
      </c>
      <c r="C43" s="751">
        <v>187591</v>
      </c>
      <c r="D43" s="751">
        <v>0</v>
      </c>
      <c r="E43" s="751">
        <v>327893</v>
      </c>
      <c r="F43" s="747">
        <f t="shared" si="0"/>
        <v>140302</v>
      </c>
      <c r="G43" s="748">
        <f t="shared" si="1"/>
        <v>1.7479143455709496</v>
      </c>
    </row>
    <row r="44" spans="1:7" ht="24.75" customHeight="1">
      <c r="A44" s="752" t="s">
        <v>599</v>
      </c>
      <c r="B44" s="753" t="s">
        <v>600</v>
      </c>
      <c r="C44" s="754">
        <v>10550151</v>
      </c>
      <c r="D44" s="754">
        <v>0</v>
      </c>
      <c r="E44" s="754">
        <v>20234334</v>
      </c>
      <c r="F44" s="755">
        <f t="shared" si="0"/>
        <v>9684183</v>
      </c>
      <c r="G44" s="756">
        <f t="shared" si="1"/>
        <v>1.9179188999285413</v>
      </c>
    </row>
    <row r="45" spans="1:7" ht="24.75" customHeight="1">
      <c r="A45" s="744" t="s">
        <v>601</v>
      </c>
      <c r="B45" s="745" t="s">
        <v>602</v>
      </c>
      <c r="C45" s="746">
        <v>419138</v>
      </c>
      <c r="D45" s="746">
        <v>0</v>
      </c>
      <c r="E45" s="746">
        <v>419138</v>
      </c>
      <c r="F45" s="747">
        <f t="shared" si="0"/>
        <v>0</v>
      </c>
      <c r="G45" s="748">
        <f t="shared" si="1"/>
        <v>1</v>
      </c>
    </row>
    <row r="46" spans="1:7" ht="24.75" customHeight="1">
      <c r="A46" s="744" t="s">
        <v>603</v>
      </c>
      <c r="B46" s="745" t="s">
        <v>604</v>
      </c>
      <c r="C46" s="746">
        <v>1920520</v>
      </c>
      <c r="D46" s="746">
        <v>0</v>
      </c>
      <c r="E46" s="746">
        <v>1920520</v>
      </c>
      <c r="F46" s="747">
        <f t="shared" si="0"/>
        <v>0</v>
      </c>
      <c r="G46" s="748">
        <f t="shared" si="1"/>
        <v>1</v>
      </c>
    </row>
    <row r="47" spans="1:7" ht="24.75" customHeight="1">
      <c r="A47" s="744" t="s">
        <v>605</v>
      </c>
      <c r="B47" s="745" t="s">
        <v>606</v>
      </c>
      <c r="C47" s="746">
        <v>-19615820</v>
      </c>
      <c r="D47" s="746">
        <v>0</v>
      </c>
      <c r="E47" s="746">
        <v>-24386885</v>
      </c>
      <c r="F47" s="747">
        <f t="shared" si="0"/>
        <v>-4771065</v>
      </c>
      <c r="G47" s="748">
        <f t="shared" si="1"/>
        <v>1.2432253660565808</v>
      </c>
    </row>
    <row r="48" spans="1:7" ht="24.75" customHeight="1">
      <c r="A48" s="744" t="s">
        <v>607</v>
      </c>
      <c r="B48" s="745" t="s">
        <v>608</v>
      </c>
      <c r="C48" s="746">
        <v>-4771065</v>
      </c>
      <c r="D48" s="746">
        <v>0</v>
      </c>
      <c r="E48" s="746">
        <v>7271201</v>
      </c>
      <c r="F48" s="747">
        <f t="shared" si="0"/>
        <v>12042266</v>
      </c>
      <c r="G48" s="748">
        <f t="shared" si="1"/>
        <v>-1.5240205279114831</v>
      </c>
    </row>
    <row r="49" spans="1:7" ht="24.75" customHeight="1">
      <c r="A49" s="749" t="s">
        <v>609</v>
      </c>
      <c r="B49" s="750" t="s">
        <v>610</v>
      </c>
      <c r="C49" s="751">
        <v>-22047227</v>
      </c>
      <c r="D49" s="751">
        <v>0</v>
      </c>
      <c r="E49" s="751">
        <v>-14776026</v>
      </c>
      <c r="F49" s="747">
        <f t="shared" si="0"/>
        <v>7271201</v>
      </c>
      <c r="G49" s="748">
        <f t="shared" si="1"/>
        <v>0.6701988417863163</v>
      </c>
    </row>
    <row r="50" spans="1:7" ht="24.75" customHeight="1">
      <c r="A50" s="744" t="s">
        <v>611</v>
      </c>
      <c r="B50" s="745" t="s">
        <v>612</v>
      </c>
      <c r="C50" s="746">
        <v>0</v>
      </c>
      <c r="D50" s="746">
        <v>0</v>
      </c>
      <c r="E50" s="746">
        <v>3482056</v>
      </c>
      <c r="F50" s="747">
        <f t="shared" si="0"/>
        <v>3482056</v>
      </c>
      <c r="G50" s="748"/>
    </row>
    <row r="51" spans="1:7" ht="24.75" customHeight="1">
      <c r="A51" s="744" t="s">
        <v>613</v>
      </c>
      <c r="B51" s="745" t="s">
        <v>614</v>
      </c>
      <c r="C51" s="746">
        <v>41000</v>
      </c>
      <c r="D51" s="746">
        <v>0</v>
      </c>
      <c r="E51" s="746">
        <v>0</v>
      </c>
      <c r="F51" s="747">
        <f t="shared" si="0"/>
        <v>-41000</v>
      </c>
      <c r="G51" s="748">
        <f t="shared" si="1"/>
        <v>0</v>
      </c>
    </row>
    <row r="52" spans="1:7" ht="24.75" customHeight="1">
      <c r="A52" s="744" t="s">
        <v>615</v>
      </c>
      <c r="B52" s="745" t="s">
        <v>616</v>
      </c>
      <c r="C52" s="746">
        <v>11690</v>
      </c>
      <c r="D52" s="746">
        <v>0</v>
      </c>
      <c r="E52" s="746">
        <v>0</v>
      </c>
      <c r="F52" s="747">
        <f t="shared" si="0"/>
        <v>-11690</v>
      </c>
      <c r="G52" s="748">
        <f t="shared" si="1"/>
        <v>0</v>
      </c>
    </row>
    <row r="53" spans="1:7" ht="24.75" customHeight="1">
      <c r="A53" s="749" t="s">
        <v>617</v>
      </c>
      <c r="B53" s="750" t="s">
        <v>618</v>
      </c>
      <c r="C53" s="751">
        <v>52690</v>
      </c>
      <c r="D53" s="751">
        <v>0</v>
      </c>
      <c r="E53" s="751">
        <v>3482056</v>
      </c>
      <c r="F53" s="747">
        <f t="shared" si="0"/>
        <v>3429366</v>
      </c>
      <c r="G53" s="748">
        <f t="shared" si="1"/>
        <v>66.08570886316188</v>
      </c>
    </row>
    <row r="54" spans="1:7" ht="24.75" customHeight="1">
      <c r="A54" s="744" t="s">
        <v>619</v>
      </c>
      <c r="B54" s="745" t="s">
        <v>620</v>
      </c>
      <c r="C54" s="746">
        <v>0</v>
      </c>
      <c r="D54" s="746">
        <v>0</v>
      </c>
      <c r="E54" s="746">
        <v>9196</v>
      </c>
      <c r="F54" s="747">
        <f t="shared" si="0"/>
        <v>9196</v>
      </c>
      <c r="G54" s="748"/>
    </row>
    <row r="55" spans="1:7" ht="24.75" customHeight="1">
      <c r="A55" s="744" t="s">
        <v>621</v>
      </c>
      <c r="B55" s="745" t="s">
        <v>622</v>
      </c>
      <c r="C55" s="746">
        <v>14448139</v>
      </c>
      <c r="D55" s="746">
        <v>0</v>
      </c>
      <c r="E55" s="746">
        <v>13080064</v>
      </c>
      <c r="F55" s="747">
        <f t="shared" si="0"/>
        <v>-1368075</v>
      </c>
      <c r="G55" s="748">
        <f t="shared" si="1"/>
        <v>0.9053113345601118</v>
      </c>
    </row>
    <row r="56" spans="1:7" ht="24.75" customHeight="1">
      <c r="A56" s="749" t="s">
        <v>623</v>
      </c>
      <c r="B56" s="750" t="s">
        <v>624</v>
      </c>
      <c r="C56" s="751">
        <v>14448139</v>
      </c>
      <c r="D56" s="751">
        <v>0</v>
      </c>
      <c r="E56" s="751">
        <v>13089260</v>
      </c>
      <c r="F56" s="747">
        <f t="shared" si="0"/>
        <v>-1358879</v>
      </c>
      <c r="G56" s="748">
        <f t="shared" si="1"/>
        <v>0.9059478179162036</v>
      </c>
    </row>
    <row r="57" spans="1:7" ht="24.75" customHeight="1">
      <c r="A57" s="749" t="s">
        <v>625</v>
      </c>
      <c r="B57" s="750" t="s">
        <v>626</v>
      </c>
      <c r="C57" s="751">
        <v>14500829</v>
      </c>
      <c r="D57" s="751">
        <v>0</v>
      </c>
      <c r="E57" s="751">
        <v>16571316</v>
      </c>
      <c r="F57" s="747">
        <f t="shared" si="0"/>
        <v>2070487</v>
      </c>
      <c r="G57" s="748">
        <f t="shared" si="1"/>
        <v>1.1427840435881287</v>
      </c>
    </row>
    <row r="58" spans="1:7" ht="24.75" customHeight="1">
      <c r="A58" s="744" t="s">
        <v>627</v>
      </c>
      <c r="B58" s="745" t="s">
        <v>628</v>
      </c>
      <c r="C58" s="746">
        <v>18096549</v>
      </c>
      <c r="D58" s="746">
        <v>0</v>
      </c>
      <c r="E58" s="746">
        <v>18439044</v>
      </c>
      <c r="F58" s="747">
        <f t="shared" si="0"/>
        <v>342495</v>
      </c>
      <c r="G58" s="748">
        <f t="shared" si="1"/>
        <v>1.0189259841752147</v>
      </c>
    </row>
    <row r="59" spans="1:7" ht="24.75" customHeight="1">
      <c r="A59" s="749" t="s">
        <v>629</v>
      </c>
      <c r="B59" s="750" t="s">
        <v>630</v>
      </c>
      <c r="C59" s="751">
        <v>18096549</v>
      </c>
      <c r="D59" s="751">
        <v>0</v>
      </c>
      <c r="E59" s="751">
        <v>18439044</v>
      </c>
      <c r="F59" s="747">
        <f t="shared" si="0"/>
        <v>342495</v>
      </c>
      <c r="G59" s="748">
        <f t="shared" si="1"/>
        <v>1.0189259841752147</v>
      </c>
    </row>
    <row r="60" spans="1:7" ht="24.75" customHeight="1">
      <c r="A60" s="757" t="s">
        <v>631</v>
      </c>
      <c r="B60" s="758" t="s">
        <v>632</v>
      </c>
      <c r="C60" s="759">
        <v>10550151</v>
      </c>
      <c r="D60" s="759">
        <v>0</v>
      </c>
      <c r="E60" s="759">
        <v>20234334</v>
      </c>
      <c r="F60" s="760">
        <f t="shared" si="0"/>
        <v>9684183</v>
      </c>
      <c r="G60" s="761">
        <f t="shared" si="1"/>
        <v>1.9179188999285413</v>
      </c>
    </row>
    <row r="61" ht="24.75" customHeight="1"/>
  </sheetData>
  <sheetProtection/>
  <mergeCells count="2">
    <mergeCell ref="A1:E1"/>
    <mergeCell ref="A3:E3"/>
  </mergeCells>
  <printOptions horizontalCentered="1"/>
  <pageMargins left="0.7874015748031497" right="0.8267716535433072" top="1.1023622047244095" bottom="0.984251968503937" header="0.7874015748031497" footer="0.7874015748031497"/>
  <pageSetup fitToHeight="2" fitToWidth="1" horizontalDpi="300" verticalDpi="300" orientation="portrait" paperSize="9" scale="68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92"/>
  <sheetViews>
    <sheetView zoomScale="120" zoomScaleNormal="120" workbookViewId="0" topLeftCell="A7">
      <selection activeCell="L13" sqref="L13"/>
    </sheetView>
  </sheetViews>
  <sheetFormatPr defaultColWidth="9.00390625" defaultRowHeight="12.75"/>
  <cols>
    <col min="1" max="1" width="71.125" style="356" customWidth="1"/>
    <col min="2" max="2" width="6.125" style="370" customWidth="1"/>
    <col min="3" max="3" width="18.00390625" style="355" customWidth="1"/>
    <col min="4" max="16384" width="9.375" style="355" customWidth="1"/>
  </cols>
  <sheetData>
    <row r="1" spans="1:4" ht="15">
      <c r="A1" s="587" t="str">
        <f>CONCATENATE("4.2. tájékoztató tábla"," ",ALAPADATOK!A7," ",ALAPADATOK!B7," ",ALAPADATOK!C7," ",ALAPADATOK!D7," ",ALAPADATOK!E7," ",ALAPADATOK!F7," ",ALAPADATOK!G7," ",ALAPADATOK!H7)</f>
        <v>4.2. tájékoztató tábla a … / 2020. ( … ) önkormányzati határozathoz</v>
      </c>
      <c r="B1" s="708"/>
      <c r="C1" s="708"/>
      <c r="D1" s="473"/>
    </row>
    <row r="2" spans="1:3" ht="12.75">
      <c r="A2" s="535"/>
      <c r="B2" s="536"/>
      <c r="C2" s="537"/>
    </row>
    <row r="3" spans="1:3" ht="12.75">
      <c r="A3" s="535"/>
      <c r="B3" s="536"/>
      <c r="C3" s="537"/>
    </row>
    <row r="4" spans="1:3" ht="32.25" customHeight="1">
      <c r="A4" s="709" t="s">
        <v>402</v>
      </c>
      <c r="B4" s="709"/>
      <c r="C4" s="709"/>
    </row>
    <row r="5" spans="1:3" ht="15.75">
      <c r="A5" s="710" t="str">
        <f>+CONCATENATE(LEFT('1. sz. mell.'!C8,4),". év")</f>
        <v>2019. év</v>
      </c>
      <c r="B5" s="710"/>
      <c r="C5" s="710"/>
    </row>
    <row r="6" spans="1:3" ht="12.75">
      <c r="A6" s="535"/>
      <c r="B6" s="536"/>
      <c r="C6" s="537"/>
    </row>
    <row r="7" spans="1:3" ht="13.5" thickBot="1">
      <c r="A7" s="535"/>
      <c r="B7" s="538"/>
      <c r="C7" s="539" t="str">
        <f>'4.1. tájékoztató tábla'!E4</f>
        <v>Forintban!</v>
      </c>
    </row>
    <row r="8" spans="1:3" s="357" customFormat="1" ht="31.5" customHeight="1">
      <c r="A8" s="711" t="s">
        <v>403</v>
      </c>
      <c r="B8" s="713" t="s">
        <v>296</v>
      </c>
      <c r="C8" s="715" t="s">
        <v>404</v>
      </c>
    </row>
    <row r="9" spans="1:3" s="357" customFormat="1" ht="12.75">
      <c r="A9" s="712"/>
      <c r="B9" s="714"/>
      <c r="C9" s="716"/>
    </row>
    <row r="10" spans="1:3" s="361" customFormat="1" ht="13.5" thickBot="1">
      <c r="A10" s="358" t="s">
        <v>248</v>
      </c>
      <c r="B10" s="359" t="s">
        <v>249</v>
      </c>
      <c r="C10" s="360" t="s">
        <v>250</v>
      </c>
    </row>
    <row r="11" spans="1:3" ht="15.75" customHeight="1">
      <c r="A11" s="346" t="s">
        <v>405</v>
      </c>
      <c r="B11" s="362" t="s">
        <v>303</v>
      </c>
      <c r="C11" s="363">
        <v>419</v>
      </c>
    </row>
    <row r="12" spans="1:3" ht="15.75" customHeight="1">
      <c r="A12" s="346" t="s">
        <v>406</v>
      </c>
      <c r="B12" s="347" t="s">
        <v>305</v>
      </c>
      <c r="C12" s="363">
        <v>1921</v>
      </c>
    </row>
    <row r="13" spans="1:3" ht="15.75" customHeight="1">
      <c r="A13" s="346" t="s">
        <v>407</v>
      </c>
      <c r="B13" s="347" t="s">
        <v>307</v>
      </c>
      <c r="C13" s="363"/>
    </row>
    <row r="14" spans="1:3" ht="15.75" customHeight="1">
      <c r="A14" s="346" t="s">
        <v>408</v>
      </c>
      <c r="B14" s="347" t="s">
        <v>309</v>
      </c>
      <c r="C14" s="364">
        <v>-24387</v>
      </c>
    </row>
    <row r="15" spans="1:3" ht="15.75" customHeight="1">
      <c r="A15" s="346" t="s">
        <v>409</v>
      </c>
      <c r="B15" s="347" t="s">
        <v>311</v>
      </c>
      <c r="C15" s="364"/>
    </row>
    <row r="16" spans="1:3" ht="15.75" customHeight="1">
      <c r="A16" s="346" t="s">
        <v>410</v>
      </c>
      <c r="B16" s="347" t="s">
        <v>313</v>
      </c>
      <c r="C16" s="364">
        <v>7271</v>
      </c>
    </row>
    <row r="17" spans="1:3" ht="15.75" customHeight="1">
      <c r="A17" s="346" t="s">
        <v>411</v>
      </c>
      <c r="B17" s="347" t="s">
        <v>315</v>
      </c>
      <c r="C17" s="365">
        <f>+C11+C12+C13+C14+C15+C16</f>
        <v>-14776</v>
      </c>
    </row>
    <row r="18" spans="1:3" ht="15.75" customHeight="1">
      <c r="A18" s="346" t="s">
        <v>412</v>
      </c>
      <c r="B18" s="347" t="s">
        <v>317</v>
      </c>
      <c r="C18" s="366">
        <v>3482</v>
      </c>
    </row>
    <row r="19" spans="1:3" ht="15.75" customHeight="1">
      <c r="A19" s="346" t="s">
        <v>413</v>
      </c>
      <c r="B19" s="347" t="s">
        <v>319</v>
      </c>
      <c r="C19" s="364">
        <v>13089</v>
      </c>
    </row>
    <row r="20" spans="1:3" ht="15.75" customHeight="1">
      <c r="A20" s="346" t="s">
        <v>414</v>
      </c>
      <c r="B20" s="347" t="s">
        <v>13</v>
      </c>
      <c r="C20" s="364"/>
    </row>
    <row r="21" spans="1:3" ht="15.75" customHeight="1">
      <c r="A21" s="346" t="s">
        <v>415</v>
      </c>
      <c r="B21" s="347" t="s">
        <v>14</v>
      </c>
      <c r="C21" s="365">
        <f>+C18+C19+C20</f>
        <v>16571</v>
      </c>
    </row>
    <row r="22" spans="1:3" s="367" customFormat="1" ht="15.75" customHeight="1">
      <c r="A22" s="346" t="s">
        <v>416</v>
      </c>
      <c r="B22" s="347" t="s">
        <v>15</v>
      </c>
      <c r="C22" s="364"/>
    </row>
    <row r="23" spans="1:3" ht="15.75" customHeight="1">
      <c r="A23" s="346" t="s">
        <v>417</v>
      </c>
      <c r="B23" s="347" t="s">
        <v>16</v>
      </c>
      <c r="C23" s="364">
        <v>18439</v>
      </c>
    </row>
    <row r="24" spans="1:3" ht="15.75" customHeight="1" thickBot="1">
      <c r="A24" s="368" t="s">
        <v>418</v>
      </c>
      <c r="B24" s="350" t="s">
        <v>17</v>
      </c>
      <c r="C24" s="369">
        <f>+C17+C21+C22+C23</f>
        <v>20234</v>
      </c>
    </row>
    <row r="25" spans="1:4" ht="16.5" thickBot="1">
      <c r="A25" s="351"/>
      <c r="B25" s="353"/>
      <c r="C25" s="352"/>
      <c r="D25" s="352"/>
    </row>
    <row r="26" spans="1:5" ht="12.75">
      <c r="A26" s="696" t="s">
        <v>295</v>
      </c>
      <c r="B26" s="699" t="s">
        <v>296</v>
      </c>
      <c r="C26" s="702" t="s">
        <v>297</v>
      </c>
      <c r="D26" s="702" t="s">
        <v>298</v>
      </c>
      <c r="E26" s="704" t="s">
        <v>299</v>
      </c>
    </row>
    <row r="27" spans="1:5" ht="12.75">
      <c r="A27" s="697"/>
      <c r="B27" s="700"/>
      <c r="C27" s="703"/>
      <c r="D27" s="703"/>
      <c r="E27" s="705"/>
    </row>
    <row r="28" spans="1:5" ht="12.75">
      <c r="A28" s="698"/>
      <c r="B28" s="701"/>
      <c r="C28" s="706" t="s">
        <v>300</v>
      </c>
      <c r="D28" s="706"/>
      <c r="E28" s="707"/>
    </row>
    <row r="29" spans="1:5" ht="13.5" thickBot="1">
      <c r="A29" s="341" t="s">
        <v>301</v>
      </c>
      <c r="B29" s="342" t="s">
        <v>249</v>
      </c>
      <c r="C29" s="342" t="s">
        <v>250</v>
      </c>
      <c r="D29" s="342" t="s">
        <v>251</v>
      </c>
      <c r="E29" s="343" t="s">
        <v>279</v>
      </c>
    </row>
    <row r="30" spans="1:5" ht="12.75">
      <c r="A30" s="344" t="s">
        <v>302</v>
      </c>
      <c r="B30" s="345" t="s">
        <v>303</v>
      </c>
      <c r="C30" s="459"/>
      <c r="D30" s="459"/>
      <c r="E30" s="460"/>
    </row>
    <row r="31" spans="1:5" ht="12.75">
      <c r="A31" s="346" t="s">
        <v>304</v>
      </c>
      <c r="B31" s="347" t="s">
        <v>305</v>
      </c>
      <c r="C31" s="461">
        <f>+C32+C37+C42+C47+C52</f>
        <v>0</v>
      </c>
      <c r="D31" s="461">
        <f>+D32+D37+D42+D47+D52</f>
        <v>3148</v>
      </c>
      <c r="E31" s="462">
        <f>+E32+E37+E42+E47+E52</f>
        <v>0</v>
      </c>
    </row>
    <row r="32" spans="1:5" ht="12.75">
      <c r="A32" s="346" t="s">
        <v>306</v>
      </c>
      <c r="B32" s="347" t="s">
        <v>307</v>
      </c>
      <c r="C32" s="461">
        <f>+C33+C34+C35+C36</f>
        <v>0</v>
      </c>
      <c r="D32" s="461">
        <f>+D33+D34+D35+D36</f>
        <v>705</v>
      </c>
      <c r="E32" s="462">
        <f>+E33+E34+E35+E36</f>
        <v>0</v>
      </c>
    </row>
    <row r="33" spans="1:5" ht="12.75">
      <c r="A33" s="348" t="s">
        <v>308</v>
      </c>
      <c r="B33" s="347" t="s">
        <v>309</v>
      </c>
      <c r="C33" s="463"/>
      <c r="D33" s="463"/>
      <c r="E33" s="464"/>
    </row>
    <row r="34" spans="1:5" ht="22.5">
      <c r="A34" s="348" t="s">
        <v>310</v>
      </c>
      <c r="B34" s="347" t="s">
        <v>311</v>
      </c>
      <c r="C34" s="465"/>
      <c r="D34" s="465"/>
      <c r="E34" s="466"/>
    </row>
    <row r="35" spans="1:5" ht="12.75">
      <c r="A35" s="348" t="s">
        <v>312</v>
      </c>
      <c r="B35" s="347" t="s">
        <v>313</v>
      </c>
      <c r="C35" s="465"/>
      <c r="D35" s="465">
        <v>705</v>
      </c>
      <c r="E35" s="466"/>
    </row>
    <row r="36" spans="1:5" ht="12.75">
      <c r="A36" s="348" t="s">
        <v>314</v>
      </c>
      <c r="B36" s="347" t="s">
        <v>315</v>
      </c>
      <c r="C36" s="465"/>
      <c r="D36" s="465"/>
      <c r="E36" s="466"/>
    </row>
    <row r="37" spans="1:5" ht="12.75">
      <c r="A37" s="346" t="s">
        <v>316</v>
      </c>
      <c r="B37" s="347" t="s">
        <v>317</v>
      </c>
      <c r="C37" s="467">
        <f>+C38+C39+C40+C41</f>
        <v>0</v>
      </c>
      <c r="D37" s="467">
        <f>+D38+D39+D40+D41</f>
        <v>2443</v>
      </c>
      <c r="E37" s="468">
        <f>+E38+E39+E40+E41</f>
        <v>0</v>
      </c>
    </row>
    <row r="38" spans="1:5" ht="12.75">
      <c r="A38" s="348" t="s">
        <v>318</v>
      </c>
      <c r="B38" s="347" t="s">
        <v>319</v>
      </c>
      <c r="C38" s="465"/>
      <c r="D38" s="465"/>
      <c r="E38" s="466"/>
    </row>
    <row r="39" spans="1:5" ht="22.5">
      <c r="A39" s="348" t="s">
        <v>320</v>
      </c>
      <c r="B39" s="347" t="s">
        <v>13</v>
      </c>
      <c r="C39" s="465"/>
      <c r="D39" s="465"/>
      <c r="E39" s="466"/>
    </row>
    <row r="40" spans="1:5" ht="12.75">
      <c r="A40" s="348" t="s">
        <v>321</v>
      </c>
      <c r="B40" s="347" t="s">
        <v>14</v>
      </c>
      <c r="C40" s="465"/>
      <c r="D40" s="465">
        <v>2443</v>
      </c>
      <c r="E40" s="466"/>
    </row>
    <row r="41" spans="1:5" ht="12.75">
      <c r="A41" s="348" t="s">
        <v>322</v>
      </c>
      <c r="B41" s="347" t="s">
        <v>15</v>
      </c>
      <c r="C41" s="465"/>
      <c r="D41" s="465"/>
      <c r="E41" s="466"/>
    </row>
    <row r="42" spans="1:5" ht="12.75">
      <c r="A42" s="346" t="s">
        <v>323</v>
      </c>
      <c r="B42" s="347" t="s">
        <v>16</v>
      </c>
      <c r="C42" s="467">
        <f>+C43+C44+C45+C46</f>
        <v>0</v>
      </c>
      <c r="D42" s="467">
        <f>+D43+D44+D45+D46</f>
        <v>0</v>
      </c>
      <c r="E42" s="468">
        <f>+E43+E44+E45+E46</f>
        <v>0</v>
      </c>
    </row>
    <row r="43" spans="1:5" ht="12.75">
      <c r="A43" s="348" t="s">
        <v>324</v>
      </c>
      <c r="B43" s="347" t="s">
        <v>17</v>
      </c>
      <c r="C43" s="465"/>
      <c r="D43" s="465"/>
      <c r="E43" s="466"/>
    </row>
    <row r="44" spans="1:5" ht="12.75">
      <c r="A44" s="348" t="s">
        <v>325</v>
      </c>
      <c r="B44" s="347" t="s">
        <v>18</v>
      </c>
      <c r="C44" s="465"/>
      <c r="D44" s="465"/>
      <c r="E44" s="466"/>
    </row>
    <row r="45" spans="1:5" ht="12.75">
      <c r="A45" s="348" t="s">
        <v>326</v>
      </c>
      <c r="B45" s="347" t="s">
        <v>19</v>
      </c>
      <c r="C45" s="465"/>
      <c r="D45" s="465"/>
      <c r="E45" s="466"/>
    </row>
    <row r="46" spans="1:5" ht="12.75">
      <c r="A46" s="348" t="s">
        <v>327</v>
      </c>
      <c r="B46" s="347" t="s">
        <v>20</v>
      </c>
      <c r="C46" s="465"/>
      <c r="D46" s="465"/>
      <c r="E46" s="466"/>
    </row>
    <row r="47" spans="1:5" ht="12.75">
      <c r="A47" s="346" t="s">
        <v>328</v>
      </c>
      <c r="B47" s="347" t="s">
        <v>21</v>
      </c>
      <c r="C47" s="467">
        <f>+C48+C49+C50+C51</f>
        <v>0</v>
      </c>
      <c r="D47" s="467">
        <f>+D48+D49+D50+D51</f>
        <v>0</v>
      </c>
      <c r="E47" s="468">
        <f>+E48+E49+E50+E51</f>
        <v>0</v>
      </c>
    </row>
    <row r="48" spans="1:5" ht="12.75">
      <c r="A48" s="348" t="s">
        <v>329</v>
      </c>
      <c r="B48" s="347" t="s">
        <v>22</v>
      </c>
      <c r="C48" s="465"/>
      <c r="D48" s="465"/>
      <c r="E48" s="466"/>
    </row>
    <row r="49" spans="1:5" ht="12.75">
      <c r="A49" s="348" t="s">
        <v>330</v>
      </c>
      <c r="B49" s="347" t="s">
        <v>23</v>
      </c>
      <c r="C49" s="465"/>
      <c r="D49" s="465"/>
      <c r="E49" s="466"/>
    </row>
    <row r="50" spans="1:5" ht="12.75">
      <c r="A50" s="348" t="s">
        <v>331</v>
      </c>
      <c r="B50" s="347" t="s">
        <v>24</v>
      </c>
      <c r="C50" s="465"/>
      <c r="D50" s="465"/>
      <c r="E50" s="466"/>
    </row>
    <row r="51" spans="1:5" ht="12.75">
      <c r="A51" s="348" t="s">
        <v>332</v>
      </c>
      <c r="B51" s="347" t="s">
        <v>25</v>
      </c>
      <c r="C51" s="465"/>
      <c r="D51" s="465"/>
      <c r="E51" s="466"/>
    </row>
    <row r="52" spans="1:5" ht="12.75">
      <c r="A52" s="346" t="s">
        <v>333</v>
      </c>
      <c r="B52" s="347" t="s">
        <v>26</v>
      </c>
      <c r="C52" s="467">
        <f>+C53+C54+C55+C56</f>
        <v>0</v>
      </c>
      <c r="D52" s="467">
        <f>+D53+D54+D55+D56</f>
        <v>0</v>
      </c>
      <c r="E52" s="468">
        <f>+E53+E54+E55+E56</f>
        <v>0</v>
      </c>
    </row>
    <row r="53" spans="1:5" ht="12.75">
      <c r="A53" s="348" t="s">
        <v>334</v>
      </c>
      <c r="B53" s="347" t="s">
        <v>27</v>
      </c>
      <c r="C53" s="465"/>
      <c r="D53" s="465"/>
      <c r="E53" s="466"/>
    </row>
    <row r="54" spans="1:5" ht="22.5">
      <c r="A54" s="348" t="s">
        <v>335</v>
      </c>
      <c r="B54" s="347" t="s">
        <v>28</v>
      </c>
      <c r="C54" s="465"/>
      <c r="D54" s="465"/>
      <c r="E54" s="466"/>
    </row>
    <row r="55" spans="1:5" ht="12.75">
      <c r="A55" s="348" t="s">
        <v>336</v>
      </c>
      <c r="B55" s="347" t="s">
        <v>29</v>
      </c>
      <c r="C55" s="465"/>
      <c r="D55" s="465"/>
      <c r="E55" s="466"/>
    </row>
    <row r="56" spans="1:5" ht="12.75">
      <c r="A56" s="348" t="s">
        <v>337</v>
      </c>
      <c r="B56" s="347" t="s">
        <v>30</v>
      </c>
      <c r="C56" s="465"/>
      <c r="D56" s="465"/>
      <c r="E56" s="466"/>
    </row>
    <row r="57" spans="1:5" ht="12.75">
      <c r="A57" s="346" t="s">
        <v>338</v>
      </c>
      <c r="B57" s="347" t="s">
        <v>31</v>
      </c>
      <c r="C57" s="467">
        <f>+C58+C63+C68</f>
        <v>0</v>
      </c>
      <c r="D57" s="467">
        <f>+D58+D63+D68</f>
        <v>0</v>
      </c>
      <c r="E57" s="468">
        <f>+E58+E63+E68</f>
        <v>0</v>
      </c>
    </row>
    <row r="58" spans="1:5" ht="12.75">
      <c r="A58" s="346" t="s">
        <v>339</v>
      </c>
      <c r="B58" s="347" t="s">
        <v>255</v>
      </c>
      <c r="C58" s="467">
        <f>+C59+C60+C61+C62</f>
        <v>0</v>
      </c>
      <c r="D58" s="467">
        <f>+D59+D60+D61+D62</f>
        <v>0</v>
      </c>
      <c r="E58" s="468">
        <f>+E59+E60+E61+E62</f>
        <v>0</v>
      </c>
    </row>
    <row r="59" spans="1:5" ht="12.75">
      <c r="A59" s="348" t="s">
        <v>340</v>
      </c>
      <c r="B59" s="347" t="s">
        <v>256</v>
      </c>
      <c r="C59" s="465"/>
      <c r="D59" s="465"/>
      <c r="E59" s="466"/>
    </row>
    <row r="60" spans="1:5" ht="12.75">
      <c r="A60" s="348" t="s">
        <v>341</v>
      </c>
      <c r="B60" s="347" t="s">
        <v>257</v>
      </c>
      <c r="C60" s="465"/>
      <c r="D60" s="465"/>
      <c r="E60" s="466"/>
    </row>
    <row r="61" spans="1:5" ht="12.75">
      <c r="A61" s="348" t="s">
        <v>342</v>
      </c>
      <c r="B61" s="347" t="s">
        <v>343</v>
      </c>
      <c r="C61" s="465"/>
      <c r="D61" s="465"/>
      <c r="E61" s="466"/>
    </row>
    <row r="62" spans="1:5" ht="12.75">
      <c r="A62" s="348" t="s">
        <v>344</v>
      </c>
      <c r="B62" s="347" t="s">
        <v>345</v>
      </c>
      <c r="C62" s="465"/>
      <c r="D62" s="465"/>
      <c r="E62" s="466"/>
    </row>
    <row r="63" spans="1:5" ht="12.75">
      <c r="A63" s="346" t="s">
        <v>346</v>
      </c>
      <c r="B63" s="347" t="s">
        <v>347</v>
      </c>
      <c r="C63" s="467">
        <f>+C64+C65+C66+C67</f>
        <v>0</v>
      </c>
      <c r="D63" s="467">
        <f>+D64+D65+D66+D67</f>
        <v>0</v>
      </c>
      <c r="E63" s="468">
        <f>+E64+E65+E66+E67</f>
        <v>0</v>
      </c>
    </row>
    <row r="64" spans="1:5" ht="12.75">
      <c r="A64" s="348" t="s">
        <v>348</v>
      </c>
      <c r="B64" s="347" t="s">
        <v>349</v>
      </c>
      <c r="C64" s="465"/>
      <c r="D64" s="465"/>
      <c r="E64" s="466"/>
    </row>
    <row r="65" spans="1:5" ht="22.5">
      <c r="A65" s="348" t="s">
        <v>350</v>
      </c>
      <c r="B65" s="347" t="s">
        <v>351</v>
      </c>
      <c r="C65" s="465"/>
      <c r="D65" s="465"/>
      <c r="E65" s="466"/>
    </row>
    <row r="66" spans="1:5" ht="12.75">
      <c r="A66" s="348" t="s">
        <v>352</v>
      </c>
      <c r="B66" s="347" t="s">
        <v>353</v>
      </c>
      <c r="C66" s="465"/>
      <c r="D66" s="465"/>
      <c r="E66" s="466"/>
    </row>
    <row r="67" spans="1:5" ht="13.5" thickBot="1">
      <c r="A67" s="528" t="s">
        <v>354</v>
      </c>
      <c r="B67" s="350" t="s">
        <v>355</v>
      </c>
      <c r="C67" s="529"/>
      <c r="D67" s="529"/>
      <c r="E67" s="530"/>
    </row>
    <row r="68" spans="1:5" ht="12.75">
      <c r="A68" s="344" t="s">
        <v>356</v>
      </c>
      <c r="B68" s="345" t="s">
        <v>357</v>
      </c>
      <c r="C68" s="526">
        <f>+C69+C70+C71+C72</f>
        <v>0</v>
      </c>
      <c r="D68" s="526">
        <f>+D69+D70+D71+D72</f>
        <v>0</v>
      </c>
      <c r="E68" s="527">
        <f>+E69+E70+E71+E72</f>
        <v>0</v>
      </c>
    </row>
    <row r="69" spans="1:5" ht="12.75">
      <c r="A69" s="348" t="s">
        <v>358</v>
      </c>
      <c r="B69" s="347" t="s">
        <v>359</v>
      </c>
      <c r="C69" s="465"/>
      <c r="D69" s="465"/>
      <c r="E69" s="466"/>
    </row>
    <row r="70" spans="1:5" ht="22.5">
      <c r="A70" s="348" t="s">
        <v>360</v>
      </c>
      <c r="B70" s="347" t="s">
        <v>361</v>
      </c>
      <c r="C70" s="465"/>
      <c r="D70" s="465"/>
      <c r="E70" s="466"/>
    </row>
    <row r="71" spans="1:5" ht="12.75">
      <c r="A71" s="348" t="s">
        <v>362</v>
      </c>
      <c r="B71" s="347" t="s">
        <v>363</v>
      </c>
      <c r="C71" s="465"/>
      <c r="D71" s="465"/>
      <c r="E71" s="466"/>
    </row>
    <row r="72" spans="1:5" ht="12.75">
      <c r="A72" s="348" t="s">
        <v>364</v>
      </c>
      <c r="B72" s="347" t="s">
        <v>365</v>
      </c>
      <c r="C72" s="465"/>
      <c r="D72" s="465"/>
      <c r="E72" s="466"/>
    </row>
    <row r="73" spans="1:5" ht="12.75">
      <c r="A73" s="346" t="s">
        <v>366</v>
      </c>
      <c r="B73" s="347" t="s">
        <v>367</v>
      </c>
      <c r="C73" s="465"/>
      <c r="D73" s="465"/>
      <c r="E73" s="466"/>
    </row>
    <row r="74" spans="1:5" ht="21">
      <c r="A74" s="346" t="s">
        <v>368</v>
      </c>
      <c r="B74" s="347" t="s">
        <v>369</v>
      </c>
      <c r="C74" s="467">
        <f>+C30+C31+C57+C73</f>
        <v>0</v>
      </c>
      <c r="D74" s="467">
        <f>+D30+D31+D57+D73</f>
        <v>3148</v>
      </c>
      <c r="E74" s="468">
        <f>+E30+E31+E57+E73</f>
        <v>0</v>
      </c>
    </row>
    <row r="75" spans="1:5" ht="12.75">
      <c r="A75" s="346" t="s">
        <v>370</v>
      </c>
      <c r="B75" s="347" t="s">
        <v>371</v>
      </c>
      <c r="C75" s="465"/>
      <c r="D75" s="465">
        <v>2236</v>
      </c>
      <c r="E75" s="466"/>
    </row>
    <row r="76" spans="1:5" ht="12.75">
      <c r="A76" s="346" t="s">
        <v>372</v>
      </c>
      <c r="B76" s="347" t="s">
        <v>373</v>
      </c>
      <c r="C76" s="465"/>
      <c r="D76" s="465"/>
      <c r="E76" s="466"/>
    </row>
    <row r="77" spans="1:5" ht="12.75">
      <c r="A77" s="346" t="s">
        <v>374</v>
      </c>
      <c r="B77" s="347" t="s">
        <v>375</v>
      </c>
      <c r="C77" s="467">
        <f>+C75+C76</f>
        <v>0</v>
      </c>
      <c r="D77" s="467">
        <f>+D75+D76</f>
        <v>2236</v>
      </c>
      <c r="E77" s="468">
        <f>+E75+E76</f>
        <v>0</v>
      </c>
    </row>
    <row r="78" spans="1:5" ht="12.75">
      <c r="A78" s="346" t="s">
        <v>376</v>
      </c>
      <c r="B78" s="347" t="s">
        <v>377</v>
      </c>
      <c r="C78" s="465"/>
      <c r="D78" s="465"/>
      <c r="E78" s="466"/>
    </row>
    <row r="79" spans="1:5" ht="12.75">
      <c r="A79" s="346" t="s">
        <v>378</v>
      </c>
      <c r="B79" s="347" t="s">
        <v>379</v>
      </c>
      <c r="C79" s="465"/>
      <c r="D79" s="465">
        <v>302</v>
      </c>
      <c r="E79" s="466"/>
    </row>
    <row r="80" spans="1:5" ht="12.75">
      <c r="A80" s="346" t="s">
        <v>380</v>
      </c>
      <c r="B80" s="347" t="s">
        <v>381</v>
      </c>
      <c r="C80" s="465"/>
      <c r="D80" s="465">
        <v>11006</v>
      </c>
      <c r="E80" s="466"/>
    </row>
    <row r="81" spans="1:5" ht="12.75">
      <c r="A81" s="346" t="s">
        <v>382</v>
      </c>
      <c r="B81" s="347" t="s">
        <v>383</v>
      </c>
      <c r="C81" s="465"/>
      <c r="D81" s="465"/>
      <c r="E81" s="466"/>
    </row>
    <row r="82" spans="1:5" ht="12.75">
      <c r="A82" s="346" t="s">
        <v>384</v>
      </c>
      <c r="B82" s="347" t="s">
        <v>385</v>
      </c>
      <c r="C82" s="467">
        <f>+C78+C79+C80+C81</f>
        <v>0</v>
      </c>
      <c r="D82" s="467">
        <f>+D78+D79+D80+D81</f>
        <v>11308</v>
      </c>
      <c r="E82" s="468">
        <f>+E78+E79+E80+E81</f>
        <v>0</v>
      </c>
    </row>
    <row r="83" spans="1:5" ht="12.75">
      <c r="A83" s="346" t="s">
        <v>386</v>
      </c>
      <c r="B83" s="347" t="s">
        <v>387</v>
      </c>
      <c r="C83" s="465"/>
      <c r="D83" s="465">
        <v>857</v>
      </c>
      <c r="E83" s="466"/>
    </row>
    <row r="84" spans="1:5" ht="12.75">
      <c r="A84" s="346" t="s">
        <v>388</v>
      </c>
      <c r="B84" s="347" t="s">
        <v>389</v>
      </c>
      <c r="C84" s="465"/>
      <c r="D84" s="465">
        <v>2553</v>
      </c>
      <c r="E84" s="466"/>
    </row>
    <row r="85" spans="1:5" ht="12.75">
      <c r="A85" s="346" t="s">
        <v>390</v>
      </c>
      <c r="B85" s="347" t="s">
        <v>391</v>
      </c>
      <c r="C85" s="465"/>
      <c r="D85" s="465">
        <v>195</v>
      </c>
      <c r="E85" s="466"/>
    </row>
    <row r="86" spans="1:5" ht="12.75">
      <c r="A86" s="346" t="s">
        <v>392</v>
      </c>
      <c r="B86" s="347" t="s">
        <v>393</v>
      </c>
      <c r="C86" s="467">
        <f>+C83+C84+C85</f>
        <v>0</v>
      </c>
      <c r="D86" s="467">
        <v>3604</v>
      </c>
      <c r="E86" s="468">
        <f>+E83+E84+E85</f>
        <v>0</v>
      </c>
    </row>
    <row r="87" spans="1:5" ht="12.75">
      <c r="A87" s="346" t="s">
        <v>494</v>
      </c>
      <c r="B87" s="347" t="s">
        <v>394</v>
      </c>
      <c r="C87" s="465"/>
      <c r="D87" s="465">
        <v>1110</v>
      </c>
      <c r="E87" s="466"/>
    </row>
    <row r="88" spans="1:5" ht="12.75">
      <c r="A88" s="346" t="s">
        <v>493</v>
      </c>
      <c r="B88" s="347" t="s">
        <v>395</v>
      </c>
      <c r="C88" s="465"/>
      <c r="D88" s="465">
        <v>-1570</v>
      </c>
      <c r="E88" s="466"/>
    </row>
    <row r="89" spans="1:5" ht="12.75">
      <c r="A89" s="346" t="s">
        <v>492</v>
      </c>
      <c r="B89" s="347"/>
      <c r="C89" s="465"/>
      <c r="D89" s="465">
        <v>70</v>
      </c>
      <c r="E89" s="466"/>
    </row>
    <row r="90" spans="1:5" ht="12.75">
      <c r="A90" s="346" t="s">
        <v>396</v>
      </c>
      <c r="B90" s="347" t="s">
        <v>397</v>
      </c>
      <c r="C90" s="467">
        <f>+C87+C88</f>
        <v>0</v>
      </c>
      <c r="D90" s="467">
        <f>+D87+D88+D89</f>
        <v>-390</v>
      </c>
      <c r="E90" s="468">
        <f>+E87+E88</f>
        <v>0</v>
      </c>
    </row>
    <row r="91" spans="1:5" ht="12.75">
      <c r="A91" s="346" t="s">
        <v>398</v>
      </c>
      <c r="B91" s="347" t="s">
        <v>399</v>
      </c>
      <c r="C91" s="465"/>
      <c r="D91" s="465">
        <v>328</v>
      </c>
      <c r="E91" s="466"/>
    </row>
    <row r="92" spans="1:5" ht="13.5" thickBot="1">
      <c r="A92" s="349" t="s">
        <v>400</v>
      </c>
      <c r="B92" s="350" t="s">
        <v>401</v>
      </c>
      <c r="C92" s="469">
        <f>+C74+C77+C82+C86+C90+C91</f>
        <v>0</v>
      </c>
      <c r="D92" s="469">
        <f>+D74+D77+D82+D86+D90+D91</f>
        <v>20234</v>
      </c>
      <c r="E92" s="470">
        <f>+E74+E77+E82+E86+E90+E91</f>
        <v>0</v>
      </c>
    </row>
  </sheetData>
  <sheetProtection/>
  <mergeCells count="12">
    <mergeCell ref="C26:C27"/>
    <mergeCell ref="D26:D27"/>
    <mergeCell ref="E26:E27"/>
    <mergeCell ref="C28:E28"/>
    <mergeCell ref="A1:C1"/>
    <mergeCell ref="A4:C4"/>
    <mergeCell ref="A5:C5"/>
    <mergeCell ref="A8:A9"/>
    <mergeCell ref="B8:B9"/>
    <mergeCell ref="C8:C9"/>
    <mergeCell ref="A26:A28"/>
    <mergeCell ref="B26:B28"/>
  </mergeCells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6"/>
  <sheetViews>
    <sheetView zoomScale="120" zoomScaleNormal="120" workbookViewId="0" topLeftCell="A1">
      <selection activeCell="C5" sqref="C5"/>
    </sheetView>
  </sheetViews>
  <sheetFormatPr defaultColWidth="12.00390625" defaultRowHeight="12.75"/>
  <cols>
    <col min="1" max="1" width="55.875" style="371" customWidth="1"/>
    <col min="2" max="2" width="6.875" style="371" customWidth="1"/>
    <col min="3" max="4" width="15.875" style="371" customWidth="1"/>
    <col min="5" max="16384" width="12.00390625" style="371" customWidth="1"/>
  </cols>
  <sheetData>
    <row r="1" spans="1:4" ht="15.75">
      <c r="A1" s="588" t="str">
        <f>CONCATENATE("4.3. tájékoztató tábla"," ",ALAPADATOK!A7," ",ALAPADATOK!B7," ",ALAPADATOK!C7," ",ALAPADATOK!D7," ",ALAPADATOK!E7," ",ALAPADATOK!F7," ",ALAPADATOK!G7," ",ALAPADATOK!H7)</f>
        <v>4.3. tájékoztató tábla a … / 2020. ( … ) önkormányzati határozathoz</v>
      </c>
      <c r="B1" s="588"/>
      <c r="C1" s="588"/>
      <c r="D1" s="588"/>
    </row>
    <row r="2" spans="1:4" ht="12" customHeight="1">
      <c r="A2" s="531"/>
      <c r="B2" s="531"/>
      <c r="C2" s="531"/>
      <c r="D2" s="531"/>
    </row>
    <row r="3" spans="1:4" ht="48" customHeight="1">
      <c r="A3" s="694" t="str">
        <f>+CONCATENATE("VAGYONKIMUTATÁS",CHAR(10),"az érték nélkül nyilvántartott eszközökről",CHAR(10),LEFT('1. sz. mell.'!C8,4),".")</f>
        <v>VAGYONKIMUTATÁS
az érték nélkül nyilvántartott eszközökről
2019.</v>
      </c>
      <c r="B3" s="695"/>
      <c r="C3" s="695"/>
      <c r="D3" s="695"/>
    </row>
    <row r="4" spans="1:4" ht="12" customHeight="1" thickBot="1">
      <c r="A4" s="531"/>
      <c r="B4" s="531"/>
      <c r="C4" s="531"/>
      <c r="D4" s="531"/>
    </row>
    <row r="5" spans="1:4" ht="43.5" customHeight="1" thickBot="1">
      <c r="A5" s="540" t="s">
        <v>42</v>
      </c>
      <c r="B5" s="534" t="s">
        <v>296</v>
      </c>
      <c r="C5" s="541" t="s">
        <v>419</v>
      </c>
      <c r="D5" s="542" t="s">
        <v>455</v>
      </c>
    </row>
    <row r="6" spans="1:4" ht="16.5" thickBot="1">
      <c r="A6" s="372" t="s">
        <v>248</v>
      </c>
      <c r="B6" s="373" t="s">
        <v>249</v>
      </c>
      <c r="C6" s="373" t="s">
        <v>250</v>
      </c>
      <c r="D6" s="374" t="s">
        <v>251</v>
      </c>
    </row>
    <row r="7" spans="1:4" ht="15.75" customHeight="1">
      <c r="A7" s="375" t="s">
        <v>420</v>
      </c>
      <c r="B7" s="376" t="s">
        <v>4</v>
      </c>
      <c r="C7" s="377"/>
      <c r="D7" s="378">
        <v>6913</v>
      </c>
    </row>
    <row r="8" spans="1:4" ht="15.75" customHeight="1">
      <c r="A8" s="375" t="s">
        <v>421</v>
      </c>
      <c r="B8" s="379" t="s">
        <v>5</v>
      </c>
      <c r="C8" s="380"/>
      <c r="D8" s="381"/>
    </row>
    <row r="9" spans="1:4" ht="15.75" customHeight="1">
      <c r="A9" s="375" t="s">
        <v>422</v>
      </c>
      <c r="B9" s="379" t="s">
        <v>6</v>
      </c>
      <c r="C9" s="380"/>
      <c r="D9" s="381"/>
    </row>
    <row r="10" spans="1:4" ht="15.75" customHeight="1" thickBot="1">
      <c r="A10" s="382" t="s">
        <v>423</v>
      </c>
      <c r="B10" s="383" t="s">
        <v>7</v>
      </c>
      <c r="C10" s="384"/>
      <c r="D10" s="385"/>
    </row>
    <row r="11" spans="1:4" ht="15.75" customHeight="1" thickBot="1">
      <c r="A11" s="386" t="s">
        <v>424</v>
      </c>
      <c r="B11" s="387" t="s">
        <v>8</v>
      </c>
      <c r="C11" s="388"/>
      <c r="D11" s="389">
        <f>+D12+D13+D14+D15</f>
        <v>0</v>
      </c>
    </row>
    <row r="12" spans="1:4" ht="15.75" customHeight="1">
      <c r="A12" s="390" t="s">
        <v>425</v>
      </c>
      <c r="B12" s="376" t="s">
        <v>9</v>
      </c>
      <c r="C12" s="377"/>
      <c r="D12" s="378"/>
    </row>
    <row r="13" spans="1:4" ht="15.75" customHeight="1">
      <c r="A13" s="375" t="s">
        <v>426</v>
      </c>
      <c r="B13" s="379" t="s">
        <v>10</v>
      </c>
      <c r="C13" s="380"/>
      <c r="D13" s="381"/>
    </row>
    <row r="14" spans="1:4" ht="15.75" customHeight="1">
      <c r="A14" s="375" t="s">
        <v>427</v>
      </c>
      <c r="B14" s="379" t="s">
        <v>11</v>
      </c>
      <c r="C14" s="380"/>
      <c r="D14" s="381"/>
    </row>
    <row r="15" spans="1:4" ht="15.75" customHeight="1" thickBot="1">
      <c r="A15" s="382" t="s">
        <v>428</v>
      </c>
      <c r="B15" s="383" t="s">
        <v>12</v>
      </c>
      <c r="C15" s="384"/>
      <c r="D15" s="385"/>
    </row>
    <row r="16" spans="1:4" ht="15.75" customHeight="1" thickBot="1">
      <c r="A16" s="386" t="s">
        <v>429</v>
      </c>
      <c r="B16" s="387" t="s">
        <v>13</v>
      </c>
      <c r="C16" s="388"/>
      <c r="D16" s="389">
        <f>+D17+D18+D19</f>
        <v>0</v>
      </c>
    </row>
    <row r="17" spans="1:4" ht="15.75" customHeight="1">
      <c r="A17" s="390" t="s">
        <v>430</v>
      </c>
      <c r="B17" s="376" t="s">
        <v>14</v>
      </c>
      <c r="C17" s="377"/>
      <c r="D17" s="378"/>
    </row>
    <row r="18" spans="1:4" ht="15.75" customHeight="1">
      <c r="A18" s="375" t="s">
        <v>431</v>
      </c>
      <c r="B18" s="379" t="s">
        <v>15</v>
      </c>
      <c r="C18" s="380"/>
      <c r="D18" s="381"/>
    </row>
    <row r="19" spans="1:4" ht="15.75" customHeight="1" thickBot="1">
      <c r="A19" s="382" t="s">
        <v>432</v>
      </c>
      <c r="B19" s="383" t="s">
        <v>16</v>
      </c>
      <c r="C19" s="384"/>
      <c r="D19" s="385"/>
    </row>
    <row r="20" spans="1:4" ht="15.75" customHeight="1" thickBot="1">
      <c r="A20" s="386" t="s">
        <v>433</v>
      </c>
      <c r="B20" s="387" t="s">
        <v>17</v>
      </c>
      <c r="C20" s="388"/>
      <c r="D20" s="389">
        <f>+D21+D22+D23</f>
        <v>0</v>
      </c>
    </row>
    <row r="21" spans="1:4" ht="15.75" customHeight="1">
      <c r="A21" s="390" t="s">
        <v>434</v>
      </c>
      <c r="B21" s="376" t="s">
        <v>18</v>
      </c>
      <c r="C21" s="377"/>
      <c r="D21" s="378"/>
    </row>
    <row r="22" spans="1:4" ht="15.75" customHeight="1">
      <c r="A22" s="375" t="s">
        <v>435</v>
      </c>
      <c r="B22" s="379" t="s">
        <v>19</v>
      </c>
      <c r="C22" s="380"/>
      <c r="D22" s="381"/>
    </row>
    <row r="23" spans="1:4" ht="15.75" customHeight="1">
      <c r="A23" s="375" t="s">
        <v>436</v>
      </c>
      <c r="B23" s="379" t="s">
        <v>20</v>
      </c>
      <c r="C23" s="380"/>
      <c r="D23" s="381"/>
    </row>
    <row r="24" spans="1:4" ht="15.75" customHeight="1">
      <c r="A24" s="375" t="s">
        <v>437</v>
      </c>
      <c r="B24" s="379" t="s">
        <v>21</v>
      </c>
      <c r="C24" s="380"/>
      <c r="D24" s="381"/>
    </row>
    <row r="25" spans="1:4" ht="15.75" customHeight="1">
      <c r="A25" s="375"/>
      <c r="B25" s="379" t="s">
        <v>22</v>
      </c>
      <c r="C25" s="380"/>
      <c r="D25" s="381"/>
    </row>
    <row r="26" spans="1:4" ht="15.75" customHeight="1">
      <c r="A26" s="375"/>
      <c r="B26" s="379" t="s">
        <v>23</v>
      </c>
      <c r="C26" s="380"/>
      <c r="D26" s="381"/>
    </row>
    <row r="27" spans="1:4" ht="15.75" customHeight="1">
      <c r="A27" s="375"/>
      <c r="B27" s="379" t="s">
        <v>24</v>
      </c>
      <c r="C27" s="380"/>
      <c r="D27" s="381"/>
    </row>
    <row r="28" spans="1:4" ht="15.75" customHeight="1">
      <c r="A28" s="375"/>
      <c r="B28" s="379" t="s">
        <v>25</v>
      </c>
      <c r="C28" s="380"/>
      <c r="D28" s="381"/>
    </row>
    <row r="29" spans="1:4" ht="15.75" customHeight="1">
      <c r="A29" s="375"/>
      <c r="B29" s="379" t="s">
        <v>26</v>
      </c>
      <c r="C29" s="380"/>
      <c r="D29" s="381"/>
    </row>
    <row r="30" spans="1:4" ht="15.75" customHeight="1">
      <c r="A30" s="375"/>
      <c r="B30" s="379" t="s">
        <v>27</v>
      </c>
      <c r="C30" s="380"/>
      <c r="D30" s="381"/>
    </row>
    <row r="31" spans="1:4" ht="15.75" customHeight="1">
      <c r="A31" s="375"/>
      <c r="B31" s="379" t="s">
        <v>28</v>
      </c>
      <c r="C31" s="380"/>
      <c r="D31" s="381"/>
    </row>
    <row r="32" spans="1:4" ht="15.75" customHeight="1">
      <c r="A32" s="375"/>
      <c r="B32" s="379" t="s">
        <v>29</v>
      </c>
      <c r="C32" s="380"/>
      <c r="D32" s="381"/>
    </row>
    <row r="33" spans="1:4" ht="15.75" customHeight="1">
      <c r="A33" s="375"/>
      <c r="B33" s="379" t="s">
        <v>30</v>
      </c>
      <c r="C33" s="380"/>
      <c r="D33" s="381"/>
    </row>
    <row r="34" spans="1:4" ht="15.75" customHeight="1">
      <c r="A34" s="375"/>
      <c r="B34" s="379" t="s">
        <v>31</v>
      </c>
      <c r="C34" s="380"/>
      <c r="D34" s="381"/>
    </row>
    <row r="35" spans="1:4" ht="15.75" customHeight="1">
      <c r="A35" s="375"/>
      <c r="B35" s="379" t="s">
        <v>255</v>
      </c>
      <c r="C35" s="380"/>
      <c r="D35" s="381"/>
    </row>
    <row r="36" spans="1:4" ht="15.75" customHeight="1">
      <c r="A36" s="375"/>
      <c r="B36" s="379" t="s">
        <v>256</v>
      </c>
      <c r="C36" s="380"/>
      <c r="D36" s="381"/>
    </row>
    <row r="37" spans="1:4" ht="15.75" customHeight="1">
      <c r="A37" s="375"/>
      <c r="B37" s="379" t="s">
        <v>257</v>
      </c>
      <c r="C37" s="380"/>
      <c r="D37" s="381"/>
    </row>
    <row r="38" spans="1:4" ht="15.75" customHeight="1">
      <c r="A38" s="375"/>
      <c r="B38" s="379" t="s">
        <v>343</v>
      </c>
      <c r="C38" s="380"/>
      <c r="D38" s="381"/>
    </row>
    <row r="39" spans="1:4" ht="15.75" customHeight="1" thickBot="1">
      <c r="A39" s="382"/>
      <c r="B39" s="383" t="s">
        <v>345</v>
      </c>
      <c r="C39" s="384"/>
      <c r="D39" s="385"/>
    </row>
    <row r="40" spans="1:6" ht="15.75" customHeight="1" thickBot="1">
      <c r="A40" s="717" t="s">
        <v>438</v>
      </c>
      <c r="B40" s="718"/>
      <c r="C40" s="391"/>
      <c r="D40" s="389">
        <f>+D7+D8+D9+D10+D11+D16+D20+D24+D25+D26+D27+D28+D29+D30+D31+D32+D33+D34+D35+D36+D37+D38+D39</f>
        <v>6913</v>
      </c>
      <c r="F40" s="392"/>
    </row>
    <row r="41" ht="15.75">
      <c r="A41" s="393" t="s">
        <v>439</v>
      </c>
    </row>
    <row r="42" spans="1:4" ht="15.75">
      <c r="A42" s="394"/>
      <c r="B42" s="395"/>
      <c r="C42" s="719"/>
      <c r="D42" s="719"/>
    </row>
    <row r="43" spans="1:4" ht="15.75">
      <c r="A43" s="394"/>
      <c r="B43" s="395"/>
      <c r="C43" s="396"/>
      <c r="D43" s="396"/>
    </row>
    <row r="44" spans="1:4" ht="15.75">
      <c r="A44" s="395"/>
      <c r="B44" s="395"/>
      <c r="C44" s="719"/>
      <c r="D44" s="719"/>
    </row>
    <row r="45" spans="1:2" ht="15.75">
      <c r="A45" s="397"/>
      <c r="B45" s="397"/>
    </row>
    <row r="46" spans="1:3" ht="15.75">
      <c r="A46" s="397"/>
      <c r="B46" s="397"/>
      <c r="C46" s="397"/>
    </row>
  </sheetData>
  <sheetProtection/>
  <mergeCells count="5">
    <mergeCell ref="A3:D3"/>
    <mergeCell ref="A40:B40"/>
    <mergeCell ref="C42:D42"/>
    <mergeCell ref="C44:D44"/>
    <mergeCell ref="A1:D1"/>
  </mergeCells>
  <printOptions horizontalCentered="1"/>
  <pageMargins left="0.5905511811023623" right="0.5905511811023623" top="0.9448818897637796" bottom="0.7874015748031497" header="0.5905511811023623" footer="0.590551181102362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3"/>
  <sheetViews>
    <sheetView zoomScale="120" zoomScaleNormal="120" workbookViewId="0" topLeftCell="A1">
      <selection activeCell="I7" sqref="I7"/>
    </sheetView>
  </sheetViews>
  <sheetFormatPr defaultColWidth="9.00390625" defaultRowHeight="12.75"/>
  <cols>
    <col min="1" max="1" width="7.875" style="398" customWidth="1"/>
    <col min="2" max="2" width="54.875" style="398" customWidth="1"/>
    <col min="3" max="5" width="23.875" style="398" customWidth="1"/>
    <col min="6" max="6" width="5.50390625" style="398" customWidth="1"/>
    <col min="7" max="16384" width="9.375" style="398" customWidth="1"/>
  </cols>
  <sheetData>
    <row r="1" spans="1:6" ht="12.75">
      <c r="A1" s="543"/>
      <c r="B1" s="544"/>
      <c r="C1" s="544"/>
      <c r="D1" s="544"/>
      <c r="E1" s="544"/>
      <c r="F1" s="720" t="str">
        <f>CONCATENATE("5. tájékoztató tábla"," ",ALAPADATOK!A7," ",ALAPADATOK!B7," ",ALAPADATOK!C7," ",ALAPADATOK!D7," ",ALAPADATOK!E7," ",ALAPADATOK!F7," ",ALAPADATOK!G7," ",ALAPADATOK!H7)</f>
        <v>5. tájékoztató tábla a … / 2020. ( … ) önkormányzati határozathoz</v>
      </c>
    </row>
    <row r="2" spans="1:6" ht="58.5" customHeight="1">
      <c r="A2" s="721" t="str">
        <f>+CONCATENATE("A ",ALAPADATOK!A3," tulajdonában álló gazdálkodó szervezetek működéséből származó ",CHAR(10),"kötelezettségek és részesedések alakulása ",LEFT('1. sz. mell.'!C8,4),". évben")</f>
        <v>A Mikrotérségi Óvoda és Bölcsőde Intézmény-fenntartó Társulása tulajdonában álló gazdálkodó szervezetek működéséből származó 
kötelezettségek és részesedések alakulása 2019. évben</v>
      </c>
      <c r="B2" s="721"/>
      <c r="C2" s="721"/>
      <c r="D2" s="721"/>
      <c r="E2" s="721"/>
      <c r="F2" s="720"/>
    </row>
    <row r="3" spans="1:6" ht="16.5" thickBot="1">
      <c r="A3" s="545"/>
      <c r="B3" s="544"/>
      <c r="C3" s="544"/>
      <c r="D3" s="544"/>
      <c r="E3" s="544"/>
      <c r="F3" s="720"/>
    </row>
    <row r="4" spans="1:6" ht="79.5" thickBot="1">
      <c r="A4" s="546" t="s">
        <v>49</v>
      </c>
      <c r="B4" s="547" t="s">
        <v>440</v>
      </c>
      <c r="C4" s="547" t="s">
        <v>441</v>
      </c>
      <c r="D4" s="547" t="s">
        <v>442</v>
      </c>
      <c r="E4" s="548" t="s">
        <v>443</v>
      </c>
      <c r="F4" s="720"/>
    </row>
    <row r="5" spans="1:6" ht="15.75">
      <c r="A5" s="549" t="s">
        <v>4</v>
      </c>
      <c r="B5" s="400"/>
      <c r="C5" s="401"/>
      <c r="D5" s="402"/>
      <c r="E5" s="403"/>
      <c r="F5" s="720"/>
    </row>
    <row r="6" spans="1:6" ht="15.75">
      <c r="A6" s="550" t="s">
        <v>5</v>
      </c>
      <c r="B6" s="404"/>
      <c r="C6" s="405"/>
      <c r="D6" s="406"/>
      <c r="E6" s="407"/>
      <c r="F6" s="720"/>
    </row>
    <row r="7" spans="1:6" ht="15.75">
      <c r="A7" s="550" t="s">
        <v>6</v>
      </c>
      <c r="B7" s="404"/>
      <c r="C7" s="405"/>
      <c r="D7" s="406"/>
      <c r="E7" s="407"/>
      <c r="F7" s="720"/>
    </row>
    <row r="8" spans="1:6" ht="15.75">
      <c r="A8" s="550" t="s">
        <v>7</v>
      </c>
      <c r="B8" s="404"/>
      <c r="C8" s="405"/>
      <c r="D8" s="406"/>
      <c r="E8" s="407"/>
      <c r="F8" s="720"/>
    </row>
    <row r="9" spans="1:6" ht="15.75">
      <c r="A9" s="550" t="s">
        <v>8</v>
      </c>
      <c r="B9" s="404"/>
      <c r="C9" s="405"/>
      <c r="D9" s="406"/>
      <c r="E9" s="407"/>
      <c r="F9" s="720"/>
    </row>
    <row r="10" spans="1:6" ht="15.75">
      <c r="A10" s="550" t="s">
        <v>9</v>
      </c>
      <c r="B10" s="404"/>
      <c r="C10" s="405"/>
      <c r="D10" s="406"/>
      <c r="E10" s="407"/>
      <c r="F10" s="720"/>
    </row>
    <row r="11" spans="1:6" ht="15.75">
      <c r="A11" s="550" t="s">
        <v>10</v>
      </c>
      <c r="B11" s="404"/>
      <c r="C11" s="405"/>
      <c r="D11" s="406"/>
      <c r="E11" s="407"/>
      <c r="F11" s="720"/>
    </row>
    <row r="12" spans="1:6" ht="15.75">
      <c r="A12" s="550" t="s">
        <v>11</v>
      </c>
      <c r="B12" s="404"/>
      <c r="C12" s="405"/>
      <c r="D12" s="406"/>
      <c r="E12" s="407"/>
      <c r="F12" s="720"/>
    </row>
    <row r="13" spans="1:6" ht="15.75">
      <c r="A13" s="550" t="s">
        <v>12</v>
      </c>
      <c r="B13" s="404"/>
      <c r="C13" s="405"/>
      <c r="D13" s="406"/>
      <c r="E13" s="407"/>
      <c r="F13" s="720"/>
    </row>
    <row r="14" spans="1:6" ht="15.75">
      <c r="A14" s="550" t="s">
        <v>13</v>
      </c>
      <c r="B14" s="404"/>
      <c r="C14" s="405"/>
      <c r="D14" s="406"/>
      <c r="E14" s="407"/>
      <c r="F14" s="720"/>
    </row>
    <row r="15" spans="1:6" ht="15.75">
      <c r="A15" s="550" t="s">
        <v>14</v>
      </c>
      <c r="B15" s="404"/>
      <c r="C15" s="405"/>
      <c r="D15" s="406"/>
      <c r="E15" s="407"/>
      <c r="F15" s="720"/>
    </row>
    <row r="16" spans="1:6" ht="15.75">
      <c r="A16" s="550" t="s">
        <v>15</v>
      </c>
      <c r="B16" s="404"/>
      <c r="C16" s="405"/>
      <c r="D16" s="406"/>
      <c r="E16" s="407"/>
      <c r="F16" s="720"/>
    </row>
    <row r="17" spans="1:6" ht="15.75">
      <c r="A17" s="550" t="s">
        <v>16</v>
      </c>
      <c r="B17" s="404"/>
      <c r="C17" s="405"/>
      <c r="D17" s="406"/>
      <c r="E17" s="407"/>
      <c r="F17" s="720"/>
    </row>
    <row r="18" spans="1:6" ht="15.75">
      <c r="A18" s="550" t="s">
        <v>17</v>
      </c>
      <c r="B18" s="404"/>
      <c r="C18" s="405"/>
      <c r="D18" s="406"/>
      <c r="E18" s="407"/>
      <c r="F18" s="720"/>
    </row>
    <row r="19" spans="1:6" ht="15.75">
      <c r="A19" s="550" t="s">
        <v>18</v>
      </c>
      <c r="B19" s="404"/>
      <c r="C19" s="405"/>
      <c r="D19" s="406"/>
      <c r="E19" s="407"/>
      <c r="F19" s="720"/>
    </row>
    <row r="20" spans="1:6" ht="15.75">
      <c r="A20" s="550" t="s">
        <v>19</v>
      </c>
      <c r="B20" s="404"/>
      <c r="C20" s="405"/>
      <c r="D20" s="406"/>
      <c r="E20" s="407"/>
      <c r="F20" s="720"/>
    </row>
    <row r="21" spans="1:6" ht="16.5" thickBot="1">
      <c r="A21" s="551" t="s">
        <v>20</v>
      </c>
      <c r="B21" s="408"/>
      <c r="C21" s="409"/>
      <c r="D21" s="410"/>
      <c r="E21" s="411"/>
      <c r="F21" s="720"/>
    </row>
    <row r="22" spans="1:6" ht="16.5" thickBot="1">
      <c r="A22" s="722" t="s">
        <v>444</v>
      </c>
      <c r="B22" s="723"/>
      <c r="C22" s="412"/>
      <c r="D22" s="413">
        <f>IF(SUM(D5:D21)=0,"",SUM(D5:D21))</f>
      </c>
      <c r="E22" s="414">
        <f>IF(SUM(E5:E21)=0,"",SUM(E5:E21))</f>
      </c>
      <c r="F22" s="720"/>
    </row>
    <row r="23" ht="15.75">
      <c r="A23" s="399"/>
    </row>
  </sheetData>
  <sheetProtection/>
  <mergeCells count="3">
    <mergeCell ref="F1:F22"/>
    <mergeCell ref="A2:E2"/>
    <mergeCell ref="A22:B22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4"/>
  <sheetViews>
    <sheetView zoomScale="120" zoomScaleNormal="120" workbookViewId="0" topLeftCell="A1">
      <selection activeCell="F8" sqref="F8"/>
    </sheetView>
  </sheetViews>
  <sheetFormatPr defaultColWidth="9.00390625" defaultRowHeight="12.75"/>
  <cols>
    <col min="1" max="1" width="7.625" style="31" customWidth="1"/>
    <col min="2" max="2" width="60.875" style="31" customWidth="1"/>
    <col min="3" max="3" width="25.625" style="31" customWidth="1"/>
    <col min="4" max="16384" width="9.375" style="31" customWidth="1"/>
  </cols>
  <sheetData>
    <row r="1" spans="1:3" ht="15">
      <c r="A1" s="336"/>
      <c r="B1" s="336"/>
      <c r="C1" s="552" t="str">
        <f>CONCATENATE("6. tájékoztató tábla"," ",ALAPADATOK!A7," ",ALAPADATOK!B7," ",ALAPADATOK!C7," ",ALAPADATOK!D7," ",ALAPADATOK!E7," ",ALAPADATOK!F7," ",ALAPADATOK!G7," ",ALAPADATOK!H7)</f>
        <v>6. tájékoztató tábla a … / 2020. ( … ) önkormányzati határozathoz</v>
      </c>
    </row>
    <row r="2" spans="1:3" ht="14.25">
      <c r="A2" s="553"/>
      <c r="B2" s="553"/>
      <c r="C2" s="553"/>
    </row>
    <row r="3" spans="1:3" ht="33.75" customHeight="1">
      <c r="A3" s="724" t="s">
        <v>445</v>
      </c>
      <c r="B3" s="724"/>
      <c r="C3" s="724"/>
    </row>
    <row r="4" spans="1:3" ht="13.5" thickBot="1">
      <c r="A4" s="336"/>
      <c r="B4" s="336"/>
      <c r="C4" s="554"/>
    </row>
    <row r="5" spans="1:3" s="243" customFormat="1" ht="43.5" customHeight="1" thickBot="1">
      <c r="A5" s="415" t="s">
        <v>2</v>
      </c>
      <c r="B5" s="416" t="s">
        <v>42</v>
      </c>
      <c r="C5" s="417" t="s">
        <v>456</v>
      </c>
    </row>
    <row r="6" spans="1:3" ht="28.5" customHeight="1">
      <c r="A6" s="418" t="s">
        <v>4</v>
      </c>
      <c r="B6" s="419" t="str">
        <f>+CONCATENATE("Pénzkészlet ",LEFT('1. sz. mell.'!C8,4),". január 1-jén",CHAR(10),"ebből:")</f>
        <v>Pénzkészlet 2019. január 1-jén
ebből:</v>
      </c>
      <c r="C6" s="420">
        <v>3572</v>
      </c>
    </row>
    <row r="7" spans="1:3" ht="18" customHeight="1">
      <c r="A7" s="421" t="s">
        <v>5</v>
      </c>
      <c r="B7" s="422" t="s">
        <v>446</v>
      </c>
      <c r="C7" s="423">
        <v>3089</v>
      </c>
    </row>
    <row r="8" spans="1:3" ht="18" customHeight="1">
      <c r="A8" s="421" t="s">
        <v>6</v>
      </c>
      <c r="B8" s="422" t="s">
        <v>447</v>
      </c>
      <c r="C8" s="423">
        <v>483</v>
      </c>
    </row>
    <row r="9" spans="1:3" ht="18" customHeight="1">
      <c r="A9" s="421" t="s">
        <v>7</v>
      </c>
      <c r="B9" s="424" t="s">
        <v>448</v>
      </c>
      <c r="C9" s="423">
        <v>693761</v>
      </c>
    </row>
    <row r="10" spans="1:3" ht="18" customHeight="1">
      <c r="A10" s="425" t="s">
        <v>8</v>
      </c>
      <c r="B10" s="426" t="s">
        <v>449</v>
      </c>
      <c r="C10" s="427">
        <v>682188</v>
      </c>
    </row>
    <row r="11" spans="1:3" ht="18" customHeight="1" thickBot="1">
      <c r="A11" s="431" t="s">
        <v>9</v>
      </c>
      <c r="B11" s="434" t="s">
        <v>450</v>
      </c>
      <c r="C11" s="433">
        <v>-3837</v>
      </c>
    </row>
    <row r="12" spans="1:3" ht="25.5" customHeight="1">
      <c r="A12" s="428" t="s">
        <v>9</v>
      </c>
      <c r="B12" s="429" t="str">
        <f>+CONCATENATE("Záró pénzkészlet ",LEFT('1. sz. mell.'!C8,4),". december 31-én",CHAR(10),"ebből:")</f>
        <v>Záró pénzkészlet 2019. december 31-én
ebből:</v>
      </c>
      <c r="C12" s="430">
        <f>C6+C9-C10+C11</f>
        <v>11308</v>
      </c>
    </row>
    <row r="13" spans="1:3" ht="18" customHeight="1">
      <c r="A13" s="421" t="s">
        <v>10</v>
      </c>
      <c r="B13" s="422" t="s">
        <v>446</v>
      </c>
      <c r="C13" s="423">
        <v>11006</v>
      </c>
    </row>
    <row r="14" spans="1:3" ht="18" customHeight="1" thickBot="1">
      <c r="A14" s="431" t="s">
        <v>11</v>
      </c>
      <c r="B14" s="432" t="s">
        <v>447</v>
      </c>
      <c r="C14" s="433">
        <v>302</v>
      </c>
    </row>
  </sheetData>
  <sheetProtection/>
  <mergeCells count="1">
    <mergeCell ref="A3:C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="120" zoomScaleNormal="120" zoomScaleSheetLayoutView="120" workbookViewId="0" topLeftCell="A7">
      <selection activeCell="Q24" sqref="Q23:Q24"/>
    </sheetView>
  </sheetViews>
  <sheetFormatPr defaultColWidth="9.00390625" defaultRowHeight="12.75"/>
  <cols>
    <col min="1" max="1" width="7.875" style="103" customWidth="1"/>
    <col min="2" max="2" width="61.375" style="103" customWidth="1"/>
    <col min="3" max="3" width="15.375" style="104" customWidth="1"/>
    <col min="4" max="5" width="13.875" style="103" customWidth="1"/>
    <col min="6" max="6" width="9.00390625" style="25" customWidth="1"/>
    <col min="7" max="16384" width="9.375" style="25" customWidth="1"/>
  </cols>
  <sheetData>
    <row r="1" spans="1:5" ht="15.75">
      <c r="A1" s="587" t="str">
        <f>CONCATENATE("1. melléklet"," ",ALAPADATOK!A7," ",ALAPADATOK!B7," ",ALAPADATOK!C7," ",ALAPADATOK!D7," ",ALAPADATOK!E7," ",ALAPADATOK!F7," ",ALAPADATOK!G7," ",ALAPADATOK!H7)</f>
        <v>1. melléklet a … / 2020. ( … ) önkormányzati határozathoz</v>
      </c>
      <c r="B1" s="588"/>
      <c r="C1" s="588"/>
      <c r="D1" s="588"/>
      <c r="E1" s="588"/>
    </row>
    <row r="2" spans="1:5" ht="15.75">
      <c r="A2" s="589"/>
      <c r="B2" s="590"/>
      <c r="C2" s="590"/>
      <c r="D2" s="590"/>
      <c r="E2" s="590"/>
    </row>
    <row r="3" spans="1:5" ht="15.75">
      <c r="A3" s="591" t="str">
        <f>ALAPADATOK!A3</f>
        <v>Mikrotérségi Óvoda és Bölcsőde Intézmény-fenntartó Társulása</v>
      </c>
      <c r="B3" s="592"/>
      <c r="C3" s="592"/>
      <c r="D3" s="592"/>
      <c r="E3" s="592"/>
    </row>
    <row r="4" spans="1:5" ht="15.75">
      <c r="A4" s="591" t="str">
        <f>CONCATENATE(ALAPADATOK!A2,". ÉVI ZÁRSZÁMADÁSÁNAK PÉNZÜGYI MÉRLEGE")</f>
        <v>2019. ÉVI ZÁRSZÁMADÁSÁNAK PÉNZÜGYI MÉRLEGE</v>
      </c>
      <c r="B4" s="592"/>
      <c r="C4" s="592"/>
      <c r="D4" s="592"/>
      <c r="E4" s="592"/>
    </row>
    <row r="5" spans="1:5" ht="15.75">
      <c r="A5" s="474"/>
      <c r="B5" s="474"/>
      <c r="C5" s="475"/>
      <c r="D5" s="474"/>
      <c r="E5" s="474"/>
    </row>
    <row r="6" spans="1:5" ht="15.75" customHeight="1">
      <c r="A6" s="599" t="s">
        <v>1</v>
      </c>
      <c r="B6" s="599"/>
      <c r="C6" s="599"/>
      <c r="D6" s="599"/>
      <c r="E6" s="599"/>
    </row>
    <row r="7" spans="1:5" ht="15.75" customHeight="1" thickBot="1">
      <c r="A7" s="600" t="s">
        <v>83</v>
      </c>
      <c r="B7" s="600"/>
      <c r="C7" s="475"/>
      <c r="D7" s="476"/>
      <c r="E7" s="477" t="s">
        <v>454</v>
      </c>
    </row>
    <row r="8" spans="1:5" ht="15.75" customHeight="1">
      <c r="A8" s="581" t="s">
        <v>49</v>
      </c>
      <c r="B8" s="583" t="s">
        <v>3</v>
      </c>
      <c r="C8" s="585" t="str">
        <f>CONCATENATE(ALAPADATOK!A2,ALAPADATOK!B2)</f>
        <v>2019. évi</v>
      </c>
      <c r="D8" s="585"/>
      <c r="E8" s="586"/>
    </row>
    <row r="9" spans="1:5" ht="37.5" customHeight="1" thickBot="1">
      <c r="A9" s="582"/>
      <c r="B9" s="584"/>
      <c r="C9" s="478" t="s">
        <v>123</v>
      </c>
      <c r="D9" s="478" t="s">
        <v>130</v>
      </c>
      <c r="E9" s="479" t="s">
        <v>131</v>
      </c>
    </row>
    <row r="10" spans="1:5" s="26" customFormat="1" ht="12" customHeight="1" thickBot="1">
      <c r="A10" s="22">
        <v>1</v>
      </c>
      <c r="B10" s="23">
        <v>2</v>
      </c>
      <c r="C10" s="23">
        <v>3</v>
      </c>
      <c r="D10" s="23">
        <v>4</v>
      </c>
      <c r="E10" s="149">
        <v>5</v>
      </c>
    </row>
    <row r="11" spans="1:5" s="1" customFormat="1" ht="12" customHeight="1" thickBot="1">
      <c r="A11" s="15" t="s">
        <v>4</v>
      </c>
      <c r="B11" s="16" t="s">
        <v>476</v>
      </c>
      <c r="C11" s="193">
        <f>+C12+C13+C14+C15+C16</f>
        <v>0</v>
      </c>
      <c r="D11" s="132">
        <f>+D12+D13+D14+D15+D16</f>
        <v>0</v>
      </c>
      <c r="E11" s="150">
        <f>+E12+E13+E14+E15+E16</f>
        <v>0</v>
      </c>
    </row>
    <row r="12" spans="1:5" s="1" customFormat="1" ht="12" customHeight="1">
      <c r="A12" s="12" t="s">
        <v>53</v>
      </c>
      <c r="B12" s="200" t="s">
        <v>477</v>
      </c>
      <c r="C12" s="194"/>
      <c r="D12" s="134"/>
      <c r="E12" s="152"/>
    </row>
    <row r="13" spans="1:5" s="1" customFormat="1" ht="12" customHeight="1">
      <c r="A13" s="11" t="s">
        <v>54</v>
      </c>
      <c r="B13" s="63" t="s">
        <v>180</v>
      </c>
      <c r="C13" s="192"/>
      <c r="D13" s="133"/>
      <c r="E13" s="154"/>
    </row>
    <row r="14" spans="1:5" s="1" customFormat="1" ht="12" customHeight="1">
      <c r="A14" s="11" t="s">
        <v>55</v>
      </c>
      <c r="B14" s="63" t="s">
        <v>481</v>
      </c>
      <c r="C14" s="192"/>
      <c r="D14" s="133"/>
      <c r="E14" s="154"/>
    </row>
    <row r="15" spans="1:5" s="1" customFormat="1" ht="12" customHeight="1">
      <c r="A15" s="11" t="s">
        <v>56</v>
      </c>
      <c r="B15" s="63" t="s">
        <v>482</v>
      </c>
      <c r="C15" s="192"/>
      <c r="D15" s="133"/>
      <c r="E15" s="154"/>
    </row>
    <row r="16" spans="1:5" s="1" customFormat="1" ht="12" customHeight="1" thickBot="1">
      <c r="A16" s="11" t="s">
        <v>82</v>
      </c>
      <c r="B16" s="63" t="s">
        <v>183</v>
      </c>
      <c r="C16" s="192"/>
      <c r="D16" s="133"/>
      <c r="E16" s="154"/>
    </row>
    <row r="17" spans="1:5" s="1" customFormat="1" ht="12" customHeight="1" thickBot="1">
      <c r="A17" s="15" t="s">
        <v>5</v>
      </c>
      <c r="B17" s="62" t="s">
        <v>152</v>
      </c>
      <c r="C17" s="201">
        <v>303377</v>
      </c>
      <c r="D17" s="159">
        <v>302455</v>
      </c>
      <c r="E17" s="160">
        <v>302455</v>
      </c>
    </row>
    <row r="18" spans="1:5" s="1" customFormat="1" ht="12" customHeight="1" thickBot="1">
      <c r="A18" s="15" t="s">
        <v>6</v>
      </c>
      <c r="B18" s="16" t="s">
        <v>164</v>
      </c>
      <c r="C18" s="201">
        <v>2545</v>
      </c>
      <c r="D18" s="159">
        <v>3143</v>
      </c>
      <c r="E18" s="160">
        <v>3143</v>
      </c>
    </row>
    <row r="19" spans="1:5" s="1" customFormat="1" ht="12" customHeight="1" thickBot="1">
      <c r="A19" s="15" t="s">
        <v>89</v>
      </c>
      <c r="B19" s="62" t="s">
        <v>184</v>
      </c>
      <c r="C19" s="202">
        <v>76250</v>
      </c>
      <c r="D19" s="205">
        <v>91592</v>
      </c>
      <c r="E19" s="204">
        <v>91581</v>
      </c>
    </row>
    <row r="20" spans="1:5" s="1" customFormat="1" ht="12" customHeight="1" thickBot="1">
      <c r="A20" s="15" t="s">
        <v>8</v>
      </c>
      <c r="B20" s="62" t="s">
        <v>166</v>
      </c>
      <c r="C20" s="201"/>
      <c r="D20" s="159"/>
      <c r="E20" s="160"/>
    </row>
    <row r="21" spans="1:5" s="1" customFormat="1" ht="12" customHeight="1" thickBot="1">
      <c r="A21" s="15" t="s">
        <v>9</v>
      </c>
      <c r="B21" s="62" t="s">
        <v>153</v>
      </c>
      <c r="C21" s="201"/>
      <c r="D21" s="159">
        <v>100</v>
      </c>
      <c r="E21" s="160">
        <v>100</v>
      </c>
    </row>
    <row r="22" spans="1:5" s="1" customFormat="1" ht="12" customHeight="1" thickBot="1">
      <c r="A22" s="15" t="s">
        <v>91</v>
      </c>
      <c r="B22" s="62" t="s">
        <v>185</v>
      </c>
      <c r="C22" s="201"/>
      <c r="D22" s="159">
        <v>35</v>
      </c>
      <c r="E22" s="160">
        <v>35</v>
      </c>
    </row>
    <row r="23" spans="1:5" s="1" customFormat="1" ht="12" customHeight="1" thickBot="1">
      <c r="A23" s="15" t="s">
        <v>11</v>
      </c>
      <c r="B23" s="16" t="s">
        <v>186</v>
      </c>
      <c r="C23" s="195">
        <f>+C11+C17+C18+C19+C20+C21+C22</f>
        <v>382172</v>
      </c>
      <c r="D23" s="137">
        <f>+D11+D17+D18+D19+D20+D21+D22</f>
        <v>397325</v>
      </c>
      <c r="E23" s="157">
        <f>+E11+E17+E18+E19+E20+E21+E22</f>
        <v>397314</v>
      </c>
    </row>
    <row r="24" spans="1:5" s="1" customFormat="1" ht="12" customHeight="1" thickBot="1">
      <c r="A24" s="15" t="s">
        <v>12</v>
      </c>
      <c r="B24" s="62" t="s">
        <v>187</v>
      </c>
      <c r="C24" s="193">
        <f>SUM(C25:C29)</f>
        <v>3964</v>
      </c>
      <c r="D24" s="132">
        <f>SUM(D25:D29)</f>
        <v>3964</v>
      </c>
      <c r="E24" s="150">
        <f>SUM(E25:E29)</f>
        <v>3964</v>
      </c>
    </row>
    <row r="25" spans="1:5" s="1" customFormat="1" ht="12" customHeight="1">
      <c r="A25" s="11" t="s">
        <v>188</v>
      </c>
      <c r="B25" s="63" t="s">
        <v>189</v>
      </c>
      <c r="C25" s="203"/>
      <c r="D25" s="136"/>
      <c r="E25" s="158"/>
    </row>
    <row r="26" spans="1:5" s="1" customFormat="1" ht="12" customHeight="1">
      <c r="A26" s="11" t="s">
        <v>190</v>
      </c>
      <c r="B26" s="63" t="s">
        <v>191</v>
      </c>
      <c r="C26" s="203"/>
      <c r="D26" s="136"/>
      <c r="E26" s="158"/>
    </row>
    <row r="27" spans="1:5" s="1" customFormat="1" ht="12" customHeight="1">
      <c r="A27" s="11" t="s">
        <v>192</v>
      </c>
      <c r="B27" s="63" t="s">
        <v>193</v>
      </c>
      <c r="C27" s="203">
        <v>3964</v>
      </c>
      <c r="D27" s="136">
        <v>3510</v>
      </c>
      <c r="E27" s="158">
        <v>3510</v>
      </c>
    </row>
    <row r="28" spans="1:5" s="1" customFormat="1" ht="12" customHeight="1">
      <c r="A28" s="11" t="s">
        <v>194</v>
      </c>
      <c r="B28" s="63" t="s">
        <v>195</v>
      </c>
      <c r="C28" s="203"/>
      <c r="D28" s="136">
        <v>454</v>
      </c>
      <c r="E28" s="158">
        <v>454</v>
      </c>
    </row>
    <row r="29" spans="1:5" s="1" customFormat="1" ht="12" customHeight="1" thickBot="1">
      <c r="A29" s="11" t="s">
        <v>196</v>
      </c>
      <c r="B29" s="63" t="s">
        <v>150</v>
      </c>
      <c r="C29" s="203"/>
      <c r="D29" s="136"/>
      <c r="E29" s="158"/>
    </row>
    <row r="30" spans="1:5" s="1" customFormat="1" ht="12" customHeight="1" thickBot="1">
      <c r="A30" s="15" t="s">
        <v>13</v>
      </c>
      <c r="B30" s="62" t="s">
        <v>151</v>
      </c>
      <c r="C30" s="201"/>
      <c r="D30" s="159"/>
      <c r="E30" s="160"/>
    </row>
    <row r="31" spans="1:5" s="1" customFormat="1" ht="12" customHeight="1" thickBot="1">
      <c r="A31" s="15" t="s">
        <v>14</v>
      </c>
      <c r="B31" s="190" t="s">
        <v>197</v>
      </c>
      <c r="C31" s="195">
        <f>+C24+C30</f>
        <v>3964</v>
      </c>
      <c r="D31" s="137">
        <f>+D24+D30</f>
        <v>3964</v>
      </c>
      <c r="E31" s="157">
        <f>+E24+E30</f>
        <v>3964</v>
      </c>
    </row>
    <row r="32" spans="1:5" s="1" customFormat="1" ht="12" customHeight="1" thickBot="1">
      <c r="A32" s="15" t="s">
        <v>15</v>
      </c>
      <c r="B32" s="191" t="s">
        <v>198</v>
      </c>
      <c r="C32" s="195">
        <f>+C23+C31</f>
        <v>386136</v>
      </c>
      <c r="D32" s="137">
        <f>+D23+D31</f>
        <v>401289</v>
      </c>
      <c r="E32" s="157">
        <f>+E23+E31</f>
        <v>401278</v>
      </c>
    </row>
    <row r="33" spans="1:5" s="1" customFormat="1" ht="12" customHeight="1">
      <c r="A33" s="163"/>
      <c r="B33" s="164"/>
      <c r="C33" s="165"/>
      <c r="D33" s="166"/>
      <c r="E33" s="167"/>
    </row>
    <row r="34" spans="1:5" s="1" customFormat="1" ht="12" customHeight="1">
      <c r="A34" s="601" t="s">
        <v>32</v>
      </c>
      <c r="B34" s="601"/>
      <c r="C34" s="601"/>
      <c r="D34" s="601"/>
      <c r="E34" s="601"/>
    </row>
    <row r="35" spans="1:5" s="1" customFormat="1" ht="12" customHeight="1" thickBot="1">
      <c r="A35" s="580" t="s">
        <v>84</v>
      </c>
      <c r="B35" s="580"/>
      <c r="C35" s="104"/>
      <c r="D35" s="148"/>
      <c r="E35" s="66" t="str">
        <f>E7</f>
        <v>Forintban!</v>
      </c>
    </row>
    <row r="36" spans="1:5" s="1" customFormat="1" ht="12" customHeight="1">
      <c r="A36" s="593" t="s">
        <v>49</v>
      </c>
      <c r="B36" s="595" t="s">
        <v>178</v>
      </c>
      <c r="C36" s="597" t="str">
        <f>C8</f>
        <v>2019. évi</v>
      </c>
      <c r="D36" s="597"/>
      <c r="E36" s="598"/>
    </row>
    <row r="37" spans="1:6" s="1" customFormat="1" ht="24" customHeight="1" thickBot="1">
      <c r="A37" s="594"/>
      <c r="B37" s="596"/>
      <c r="C37" s="108" t="s">
        <v>123</v>
      </c>
      <c r="D37" s="108" t="s">
        <v>130</v>
      </c>
      <c r="E37" s="240" t="s">
        <v>131</v>
      </c>
      <c r="F37" s="168"/>
    </row>
    <row r="38" spans="1:6" s="1" customFormat="1" ht="12" customHeight="1" thickBot="1">
      <c r="A38" s="22">
        <v>1</v>
      </c>
      <c r="B38" s="23">
        <v>2</v>
      </c>
      <c r="C38" s="23">
        <v>3</v>
      </c>
      <c r="D38" s="23">
        <v>4</v>
      </c>
      <c r="E38" s="24">
        <v>5</v>
      </c>
      <c r="F38" s="168"/>
    </row>
    <row r="39" spans="1:6" s="1" customFormat="1" ht="15" customHeight="1" thickBot="1">
      <c r="A39" s="17" t="s">
        <v>4</v>
      </c>
      <c r="B39" s="21" t="s">
        <v>221</v>
      </c>
      <c r="C39" s="131">
        <f>SUM(C40:C45)</f>
        <v>383591</v>
      </c>
      <c r="D39" s="131">
        <f>SUM(D40:D45)</f>
        <v>398420</v>
      </c>
      <c r="E39" s="196">
        <f>SUM(E40:E45)</f>
        <v>386838</v>
      </c>
      <c r="F39" s="168"/>
    </row>
    <row r="40" spans="1:5" s="1" customFormat="1" ht="12.75" customHeight="1">
      <c r="A40" s="13" t="s">
        <v>53</v>
      </c>
      <c r="B40" s="7" t="s">
        <v>33</v>
      </c>
      <c r="C40" s="198">
        <v>210132</v>
      </c>
      <c r="D40" s="198">
        <v>204823</v>
      </c>
      <c r="E40" s="197">
        <v>204413</v>
      </c>
    </row>
    <row r="41" spans="1:5" ht="16.5" customHeight="1">
      <c r="A41" s="11" t="s">
        <v>54</v>
      </c>
      <c r="B41" s="5" t="s">
        <v>92</v>
      </c>
      <c r="C41" s="133">
        <v>40626</v>
      </c>
      <c r="D41" s="133">
        <v>38047</v>
      </c>
      <c r="E41" s="154">
        <v>37950</v>
      </c>
    </row>
    <row r="42" spans="1:5" ht="15.75">
      <c r="A42" s="11" t="s">
        <v>55</v>
      </c>
      <c r="B42" s="5" t="s">
        <v>75</v>
      </c>
      <c r="C42" s="135">
        <v>120886</v>
      </c>
      <c r="D42" s="135">
        <v>141167</v>
      </c>
      <c r="E42" s="156">
        <v>135062</v>
      </c>
    </row>
    <row r="43" spans="1:5" s="26" customFormat="1" ht="12" customHeight="1">
      <c r="A43" s="11" t="s">
        <v>56</v>
      </c>
      <c r="B43" s="8" t="s">
        <v>93</v>
      </c>
      <c r="C43" s="135"/>
      <c r="D43" s="135"/>
      <c r="E43" s="156"/>
    </row>
    <row r="44" spans="1:5" s="26" customFormat="1" ht="12" customHeight="1">
      <c r="A44" s="11" t="s">
        <v>82</v>
      </c>
      <c r="B44" s="14" t="s">
        <v>94</v>
      </c>
      <c r="C44" s="135">
        <v>8432</v>
      </c>
      <c r="D44" s="135">
        <v>9413</v>
      </c>
      <c r="E44" s="156">
        <v>9413</v>
      </c>
    </row>
    <row r="45" spans="1:5" s="26" customFormat="1" ht="12" customHeight="1">
      <c r="A45" s="11" t="s">
        <v>57</v>
      </c>
      <c r="B45" s="5" t="s">
        <v>222</v>
      </c>
      <c r="C45" s="135">
        <f>C46+C47</f>
        <v>3515</v>
      </c>
      <c r="D45" s="135">
        <f>D46+D47</f>
        <v>4970</v>
      </c>
      <c r="E45" s="156"/>
    </row>
    <row r="46" spans="1:5" s="26" customFormat="1" ht="12" customHeight="1">
      <c r="A46" s="11" t="s">
        <v>58</v>
      </c>
      <c r="B46" s="5" t="s">
        <v>223</v>
      </c>
      <c r="C46" s="135">
        <v>1515</v>
      </c>
      <c r="D46" s="135">
        <v>2255</v>
      </c>
      <c r="E46" s="156"/>
    </row>
    <row r="47" spans="1:5" ht="12" customHeight="1" thickBot="1">
      <c r="A47" s="11" t="s">
        <v>64</v>
      </c>
      <c r="B47" s="14" t="s">
        <v>224</v>
      </c>
      <c r="C47" s="135">
        <v>2000</v>
      </c>
      <c r="D47" s="135">
        <v>2715</v>
      </c>
      <c r="E47" s="156"/>
    </row>
    <row r="48" spans="1:5" ht="12" customHeight="1" thickBot="1">
      <c r="A48" s="15" t="s">
        <v>5</v>
      </c>
      <c r="B48" s="20" t="s">
        <v>199</v>
      </c>
      <c r="C48" s="132">
        <f>+C49+C50+C51</f>
        <v>2545</v>
      </c>
      <c r="D48" s="132">
        <f>+D49+D50+D51</f>
        <v>2869</v>
      </c>
      <c r="E48" s="150">
        <f>+E49+E50+E51</f>
        <v>2867</v>
      </c>
    </row>
    <row r="49" spans="1:5" ht="12" customHeight="1">
      <c r="A49" s="12" t="s">
        <v>59</v>
      </c>
      <c r="B49" s="5" t="s">
        <v>105</v>
      </c>
      <c r="C49" s="134">
        <v>2545</v>
      </c>
      <c r="D49" s="134">
        <v>2869</v>
      </c>
      <c r="E49" s="152">
        <v>2867</v>
      </c>
    </row>
    <row r="50" spans="1:5" ht="12" customHeight="1">
      <c r="A50" s="12" t="s">
        <v>60</v>
      </c>
      <c r="B50" s="9" t="s">
        <v>95</v>
      </c>
      <c r="C50" s="133"/>
      <c r="D50" s="133"/>
      <c r="E50" s="154"/>
    </row>
    <row r="51" spans="1:5" ht="12" customHeight="1" thickBot="1">
      <c r="A51" s="12" t="s">
        <v>61</v>
      </c>
      <c r="B51" s="64" t="s">
        <v>106</v>
      </c>
      <c r="C51" s="133"/>
      <c r="D51" s="133"/>
      <c r="E51" s="154"/>
    </row>
    <row r="52" spans="1:5" ht="12" customHeight="1" thickBot="1">
      <c r="A52" s="15" t="s">
        <v>6</v>
      </c>
      <c r="B52" s="50" t="s">
        <v>225</v>
      </c>
      <c r="C52" s="132">
        <f>+C39+C48</f>
        <v>386136</v>
      </c>
      <c r="D52" s="132">
        <f>+D39+D48</f>
        <v>401289</v>
      </c>
      <c r="E52" s="150">
        <f>+E39+E48</f>
        <v>389705</v>
      </c>
    </row>
    <row r="53" spans="1:5" ht="12" customHeight="1" thickBot="1">
      <c r="A53" s="15" t="s">
        <v>7</v>
      </c>
      <c r="B53" s="50" t="s">
        <v>227</v>
      </c>
      <c r="C53" s="132">
        <f>+C54+C55+C56+C57</f>
        <v>0</v>
      </c>
      <c r="D53" s="132">
        <f>+D54+D55+D56+D57</f>
        <v>0</v>
      </c>
      <c r="E53" s="150">
        <f>+E54+E55+E56+E57</f>
        <v>0</v>
      </c>
    </row>
    <row r="54" spans="1:5" ht="12" customHeight="1">
      <c r="A54" s="13" t="s">
        <v>136</v>
      </c>
      <c r="B54" s="7" t="s">
        <v>200</v>
      </c>
      <c r="C54" s="198"/>
      <c r="D54" s="198"/>
      <c r="E54" s="197"/>
    </row>
    <row r="55" spans="1:5" ht="12" customHeight="1">
      <c r="A55" s="11" t="s">
        <v>137</v>
      </c>
      <c r="B55" s="5" t="s">
        <v>201</v>
      </c>
      <c r="C55" s="135"/>
      <c r="D55" s="135"/>
      <c r="E55" s="156"/>
    </row>
    <row r="56" spans="1:5" ht="12" customHeight="1">
      <c r="A56" s="11" t="s">
        <v>138</v>
      </c>
      <c r="B56" s="5" t="s">
        <v>228</v>
      </c>
      <c r="C56" s="135"/>
      <c r="D56" s="135"/>
      <c r="E56" s="156"/>
    </row>
    <row r="57" spans="1:5" ht="12" customHeight="1" thickBot="1">
      <c r="A57" s="10" t="s">
        <v>226</v>
      </c>
      <c r="B57" s="4" t="s">
        <v>229</v>
      </c>
      <c r="C57" s="135"/>
      <c r="D57" s="241"/>
      <c r="E57" s="156"/>
    </row>
    <row r="58" spans="1:5" ht="12" customHeight="1" thickBot="1">
      <c r="A58" s="15" t="s">
        <v>8</v>
      </c>
      <c r="B58" s="190" t="s">
        <v>230</v>
      </c>
      <c r="C58" s="132">
        <f>+C52+C53</f>
        <v>386136</v>
      </c>
      <c r="D58" s="242">
        <f>+D52+D53</f>
        <v>401289</v>
      </c>
      <c r="E58" s="65">
        <f>+E52+E53</f>
        <v>389705</v>
      </c>
    </row>
    <row r="59" spans="3:4" ht="12" customHeight="1">
      <c r="C59" s="472">
        <f>C32-C58</f>
        <v>0</v>
      </c>
      <c r="D59" s="472">
        <f>D32-D58</f>
        <v>0</v>
      </c>
    </row>
    <row r="60" s="1" customFormat="1" ht="12.75" customHeight="1"/>
    <row r="61" ht="15.75">
      <c r="C61" s="103"/>
    </row>
    <row r="62" ht="15.75">
      <c r="C62" s="103"/>
    </row>
    <row r="63" ht="15.75">
      <c r="C63" s="103"/>
    </row>
    <row r="64" ht="16.5" customHeight="1">
      <c r="C64" s="103"/>
    </row>
    <row r="65" ht="15.75">
      <c r="C65" s="103"/>
    </row>
    <row r="66" ht="15.75">
      <c r="C66" s="103"/>
    </row>
    <row r="67" ht="15.75">
      <c r="C67" s="103"/>
    </row>
    <row r="68" ht="15.75">
      <c r="C68" s="103"/>
    </row>
    <row r="69" ht="15.75">
      <c r="C69" s="103"/>
    </row>
    <row r="70" s="103" customFormat="1" ht="15.75">
      <c r="F70" s="25"/>
    </row>
    <row r="71" s="103" customFormat="1" ht="15.75">
      <c r="F71" s="25"/>
    </row>
    <row r="72" s="103" customFormat="1" ht="15.75">
      <c r="F72" s="25"/>
    </row>
    <row r="73" s="103" customFormat="1" ht="15.75">
      <c r="F73" s="25"/>
    </row>
  </sheetData>
  <sheetProtection/>
  <mergeCells count="14">
    <mergeCell ref="A36:A37"/>
    <mergeCell ref="B36:B37"/>
    <mergeCell ref="C36:E36"/>
    <mergeCell ref="A6:E6"/>
    <mergeCell ref="A7:B7"/>
    <mergeCell ref="A34:E34"/>
    <mergeCell ref="A35:B35"/>
    <mergeCell ref="A8:A9"/>
    <mergeCell ref="B8:B9"/>
    <mergeCell ref="C8:E8"/>
    <mergeCell ref="A1:E1"/>
    <mergeCell ref="A2:E2"/>
    <mergeCell ref="A3:E3"/>
    <mergeCell ref="A4:E4"/>
  </mergeCells>
  <printOptions horizontalCentered="1"/>
  <pageMargins left="0.5905511811023623" right="0.5905511811023623" top="0.8661417322834646" bottom="0.8661417322834646" header="0.5905511811023623" footer="0.3937007874015748"/>
  <pageSetup fitToHeight="2" fitToWidth="3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="120" zoomScaleNormal="120" zoomScaleSheetLayoutView="100" workbookViewId="0" topLeftCell="A1">
      <selection activeCell="K29" sqref="K29"/>
    </sheetView>
  </sheetViews>
  <sheetFormatPr defaultColWidth="9.00390625" defaultRowHeight="12.75"/>
  <cols>
    <col min="1" max="1" width="6.875" style="36" customWidth="1"/>
    <col min="2" max="2" width="55.125" style="52" customWidth="1"/>
    <col min="3" max="5" width="16.375" style="36" customWidth="1"/>
    <col min="6" max="6" width="55.125" style="36" customWidth="1"/>
    <col min="7" max="9" width="16.375" style="36" customWidth="1"/>
    <col min="10" max="10" width="4.875" style="36" customWidth="1"/>
    <col min="11" max="16384" width="9.375" style="36" customWidth="1"/>
  </cols>
  <sheetData>
    <row r="1" spans="1:10" ht="39.75" customHeight="1">
      <c r="A1" s="480"/>
      <c r="B1" s="481" t="s">
        <v>474</v>
      </c>
      <c r="C1" s="482"/>
      <c r="D1" s="482"/>
      <c r="E1" s="482"/>
      <c r="F1" s="482"/>
      <c r="G1" s="482"/>
      <c r="H1" s="482"/>
      <c r="I1" s="482"/>
      <c r="J1" s="604" t="str">
        <f>CONCATENATE("2.1. melléklet"," ",ALAPADATOK!A7," ",ALAPADATOK!B7," ",ALAPADATOK!C7," ",ALAPADATOK!D7," ",ALAPADATOK!E7," ",ALAPADATOK!F7," ",ALAPADATOK!G7," ",ALAPADATOK!H7)</f>
        <v>2.1. melléklet a … / 2020. ( … ) önkormányzati határozathoz</v>
      </c>
    </row>
    <row r="2" spans="1:10" ht="14.25" thickBot="1">
      <c r="A2" s="480"/>
      <c r="B2" s="483"/>
      <c r="C2" s="480"/>
      <c r="D2" s="480"/>
      <c r="E2" s="480"/>
      <c r="F2" s="480"/>
      <c r="G2" s="484"/>
      <c r="H2" s="484"/>
      <c r="I2" s="484" t="str">
        <f>'1. sz. mell.'!E7</f>
        <v>Forintban!</v>
      </c>
      <c r="J2" s="604"/>
    </row>
    <row r="3" spans="1:10" ht="18" customHeight="1" thickBot="1">
      <c r="A3" s="602" t="s">
        <v>49</v>
      </c>
      <c r="B3" s="485" t="s">
        <v>39</v>
      </c>
      <c r="C3" s="486"/>
      <c r="D3" s="486"/>
      <c r="E3" s="486"/>
      <c r="F3" s="485" t="s">
        <v>40</v>
      </c>
      <c r="G3" s="487"/>
      <c r="H3" s="487"/>
      <c r="I3" s="487"/>
      <c r="J3" s="604"/>
    </row>
    <row r="4" spans="1:10" s="76" customFormat="1" ht="35.25" customHeight="1" thickBot="1">
      <c r="A4" s="603"/>
      <c r="B4" s="488" t="s">
        <v>42</v>
      </c>
      <c r="C4" s="489" t="str">
        <f>+CONCATENATE(LEFT('1. sz. mell.'!C8,4),". évi eredeti előirányzat")</f>
        <v>2019. évi eredeti előirányzat</v>
      </c>
      <c r="D4" s="490" t="str">
        <f>+CONCATENATE(LEFT('1. sz. mell.'!C8,4),". évi módosított előirányzat")</f>
        <v>2019. évi módosított előirányzat</v>
      </c>
      <c r="E4" s="489" t="str">
        <f>+CONCATENATE(LEFT('1. sz. mell.'!C8,4),". évi teljesítés")</f>
        <v>2019. évi teljesítés</v>
      </c>
      <c r="F4" s="488" t="s">
        <v>42</v>
      </c>
      <c r="G4" s="489" t="str">
        <f>C4</f>
        <v>2019. évi eredeti előirányzat</v>
      </c>
      <c r="H4" s="490" t="str">
        <f>D4</f>
        <v>2019. évi módosított előirányzat</v>
      </c>
      <c r="I4" s="491" t="str">
        <f>E4</f>
        <v>2019. évi teljesítés</v>
      </c>
      <c r="J4" s="604"/>
    </row>
    <row r="5" spans="1:10" s="81" customFormat="1" ht="12" customHeight="1" thickBot="1">
      <c r="A5" s="77">
        <v>1</v>
      </c>
      <c r="B5" s="78">
        <v>2</v>
      </c>
      <c r="C5" s="79">
        <v>3</v>
      </c>
      <c r="D5" s="79">
        <v>4</v>
      </c>
      <c r="E5" s="79">
        <v>5</v>
      </c>
      <c r="F5" s="78">
        <v>6</v>
      </c>
      <c r="G5" s="79">
        <v>7</v>
      </c>
      <c r="H5" s="79">
        <v>8</v>
      </c>
      <c r="I5" s="80">
        <v>9</v>
      </c>
      <c r="J5" s="604"/>
    </row>
    <row r="6" spans="1:10" ht="15" customHeight="1">
      <c r="A6" s="82" t="s">
        <v>4</v>
      </c>
      <c r="B6" s="83" t="s">
        <v>478</v>
      </c>
      <c r="C6" s="67"/>
      <c r="D6" s="67"/>
      <c r="E6" s="67"/>
      <c r="F6" s="83" t="s">
        <v>43</v>
      </c>
      <c r="G6" s="141">
        <v>210132</v>
      </c>
      <c r="H6" s="172">
        <v>204823</v>
      </c>
      <c r="I6" s="73">
        <v>204413</v>
      </c>
      <c r="J6" s="604"/>
    </row>
    <row r="7" spans="1:10" ht="15" customHeight="1">
      <c r="A7" s="84" t="s">
        <v>5</v>
      </c>
      <c r="B7" s="85" t="s">
        <v>152</v>
      </c>
      <c r="C7" s="68">
        <v>303377</v>
      </c>
      <c r="D7" s="68">
        <v>302455</v>
      </c>
      <c r="E7" s="68">
        <v>302455</v>
      </c>
      <c r="F7" s="85" t="s">
        <v>92</v>
      </c>
      <c r="G7" s="68">
        <v>40626</v>
      </c>
      <c r="H7" s="173">
        <v>38047</v>
      </c>
      <c r="I7" s="74">
        <v>37950</v>
      </c>
      <c r="J7" s="604"/>
    </row>
    <row r="8" spans="1:10" ht="15" customHeight="1">
      <c r="A8" s="84" t="s">
        <v>6</v>
      </c>
      <c r="B8" s="85" t="s">
        <v>202</v>
      </c>
      <c r="C8" s="68">
        <v>76250</v>
      </c>
      <c r="D8" s="68">
        <v>91592</v>
      </c>
      <c r="E8" s="68">
        <v>91581</v>
      </c>
      <c r="F8" s="85" t="s">
        <v>109</v>
      </c>
      <c r="G8" s="68">
        <v>120886</v>
      </c>
      <c r="H8" s="173">
        <v>141167</v>
      </c>
      <c r="I8" s="74">
        <v>135062</v>
      </c>
      <c r="J8" s="604"/>
    </row>
    <row r="9" spans="1:10" ht="15" customHeight="1">
      <c r="A9" s="84" t="s">
        <v>7</v>
      </c>
      <c r="B9" s="85" t="s">
        <v>153</v>
      </c>
      <c r="C9" s="68"/>
      <c r="D9" s="68">
        <v>100</v>
      </c>
      <c r="E9" s="68">
        <v>100</v>
      </c>
      <c r="F9" s="85" t="s">
        <v>93</v>
      </c>
      <c r="G9" s="68"/>
      <c r="H9" s="173"/>
      <c r="I9" s="74"/>
      <c r="J9" s="604"/>
    </row>
    <row r="10" spans="1:10" ht="15" customHeight="1">
      <c r="A10" s="84" t="s">
        <v>8</v>
      </c>
      <c r="B10" s="206"/>
      <c r="C10" s="68"/>
      <c r="D10" s="68"/>
      <c r="E10" s="68"/>
      <c r="F10" s="85" t="s">
        <v>94</v>
      </c>
      <c r="G10" s="68">
        <v>8432</v>
      </c>
      <c r="H10" s="173">
        <v>9413</v>
      </c>
      <c r="I10" s="74">
        <v>9413</v>
      </c>
      <c r="J10" s="604"/>
    </row>
    <row r="11" spans="1:10" ht="15" customHeight="1">
      <c r="A11" s="84" t="s">
        <v>9</v>
      </c>
      <c r="B11" s="30"/>
      <c r="C11" s="69"/>
      <c r="D11" s="69"/>
      <c r="E11" s="69"/>
      <c r="F11" s="85" t="s">
        <v>34</v>
      </c>
      <c r="G11" s="68">
        <v>3515</v>
      </c>
      <c r="H11" s="173">
        <v>4970</v>
      </c>
      <c r="I11" s="74"/>
      <c r="J11" s="604"/>
    </row>
    <row r="12" spans="1:10" ht="15" customHeight="1">
      <c r="A12" s="84" t="s">
        <v>10</v>
      </c>
      <c r="B12" s="30"/>
      <c r="C12" s="68"/>
      <c r="D12" s="68"/>
      <c r="E12" s="68"/>
      <c r="F12" s="30"/>
      <c r="G12" s="68"/>
      <c r="H12" s="173"/>
      <c r="I12" s="74"/>
      <c r="J12" s="604"/>
    </row>
    <row r="13" spans="1:10" ht="15" customHeight="1">
      <c r="A13" s="84" t="s">
        <v>11</v>
      </c>
      <c r="B13" s="30"/>
      <c r="C13" s="68"/>
      <c r="D13" s="68"/>
      <c r="E13" s="68"/>
      <c r="F13" s="30"/>
      <c r="G13" s="68"/>
      <c r="H13" s="173"/>
      <c r="I13" s="74"/>
      <c r="J13" s="604"/>
    </row>
    <row r="14" spans="1:10" ht="15" customHeight="1">
      <c r="A14" s="84" t="s">
        <v>12</v>
      </c>
      <c r="B14" s="169"/>
      <c r="C14" s="69"/>
      <c r="D14" s="69"/>
      <c r="E14" s="69"/>
      <c r="F14" s="30"/>
      <c r="G14" s="68"/>
      <c r="H14" s="173"/>
      <c r="I14" s="74"/>
      <c r="J14" s="604"/>
    </row>
    <row r="15" spans="1:10" ht="15" customHeight="1">
      <c r="A15" s="84" t="s">
        <v>13</v>
      </c>
      <c r="B15" s="30"/>
      <c r="C15" s="68"/>
      <c r="D15" s="68"/>
      <c r="E15" s="68"/>
      <c r="F15" s="30"/>
      <c r="G15" s="68"/>
      <c r="H15" s="68"/>
      <c r="I15" s="145"/>
      <c r="J15" s="604"/>
    </row>
    <row r="16" spans="1:10" ht="15" customHeight="1">
      <c r="A16" s="84" t="s">
        <v>14</v>
      </c>
      <c r="B16" s="30"/>
      <c r="C16" s="68"/>
      <c r="D16" s="68"/>
      <c r="E16" s="68"/>
      <c r="F16" s="30"/>
      <c r="G16" s="68"/>
      <c r="H16" s="68"/>
      <c r="I16" s="145"/>
      <c r="J16" s="604"/>
    </row>
    <row r="17" spans="1:10" ht="15" customHeight="1" thickBot="1">
      <c r="A17" s="84" t="s">
        <v>15</v>
      </c>
      <c r="B17" s="38"/>
      <c r="C17" s="70"/>
      <c r="D17" s="70"/>
      <c r="E17" s="70"/>
      <c r="F17" s="30"/>
      <c r="G17" s="70"/>
      <c r="H17" s="70"/>
      <c r="I17" s="175"/>
      <c r="J17" s="604"/>
    </row>
    <row r="18" spans="1:10" ht="15" customHeight="1" thickBot="1">
      <c r="A18" s="86" t="s">
        <v>16</v>
      </c>
      <c r="B18" s="51" t="s">
        <v>203</v>
      </c>
      <c r="C18" s="71">
        <f>SUM(C6:C17)</f>
        <v>379627</v>
      </c>
      <c r="D18" s="71">
        <f>SUM(D6:D17)</f>
        <v>394147</v>
      </c>
      <c r="E18" s="71">
        <f>SUM(E6:E17)</f>
        <v>394136</v>
      </c>
      <c r="F18" s="51" t="s">
        <v>160</v>
      </c>
      <c r="G18" s="71">
        <f>SUM(G6:G17)</f>
        <v>383591</v>
      </c>
      <c r="H18" s="71">
        <f>SUM(H6:H17)</f>
        <v>398420</v>
      </c>
      <c r="I18" s="174">
        <f>SUM(I6:I17)</f>
        <v>386838</v>
      </c>
      <c r="J18" s="604"/>
    </row>
    <row r="19" spans="1:10" ht="15" customHeight="1">
      <c r="A19" s="170" t="s">
        <v>17</v>
      </c>
      <c r="B19" s="87" t="s">
        <v>154</v>
      </c>
      <c r="C19" s="88">
        <f>+C20+C21+C22+C23</f>
        <v>3964</v>
      </c>
      <c r="D19" s="88">
        <f>+D20+D21+D22+D23</f>
        <v>3964</v>
      </c>
      <c r="E19" s="88">
        <f>+E20+E21+E22+E23</f>
        <v>3964</v>
      </c>
      <c r="F19" s="89" t="s">
        <v>96</v>
      </c>
      <c r="G19" s="72"/>
      <c r="H19" s="72"/>
      <c r="I19" s="176"/>
      <c r="J19" s="604"/>
    </row>
    <row r="20" spans="1:10" ht="15" customHeight="1">
      <c r="A20" s="171" t="s">
        <v>18</v>
      </c>
      <c r="B20" s="89" t="s">
        <v>103</v>
      </c>
      <c r="C20" s="43">
        <v>3511</v>
      </c>
      <c r="D20" s="43">
        <v>3510</v>
      </c>
      <c r="E20" s="43">
        <v>3510</v>
      </c>
      <c r="F20" s="89" t="s">
        <v>161</v>
      </c>
      <c r="G20" s="43"/>
      <c r="H20" s="43"/>
      <c r="I20" s="177"/>
      <c r="J20" s="604"/>
    </row>
    <row r="21" spans="1:10" ht="15" customHeight="1">
      <c r="A21" s="171" t="s">
        <v>19</v>
      </c>
      <c r="B21" s="89" t="s">
        <v>104</v>
      </c>
      <c r="C21" s="43">
        <v>453</v>
      </c>
      <c r="D21" s="43">
        <v>454</v>
      </c>
      <c r="E21" s="43">
        <v>454</v>
      </c>
      <c r="F21" s="89" t="s">
        <v>85</v>
      </c>
      <c r="G21" s="43"/>
      <c r="H21" s="43"/>
      <c r="I21" s="177"/>
      <c r="J21" s="604"/>
    </row>
    <row r="22" spans="1:10" ht="15" customHeight="1">
      <c r="A22" s="171" t="s">
        <v>20</v>
      </c>
      <c r="B22" s="89" t="s">
        <v>107</v>
      </c>
      <c r="C22" s="43"/>
      <c r="D22" s="43"/>
      <c r="E22" s="43"/>
      <c r="F22" s="89" t="s">
        <v>86</v>
      </c>
      <c r="G22" s="43"/>
      <c r="H22" s="43"/>
      <c r="I22" s="177"/>
      <c r="J22" s="604"/>
    </row>
    <row r="23" spans="1:10" ht="15" customHeight="1">
      <c r="A23" s="171" t="s">
        <v>21</v>
      </c>
      <c r="B23" s="89" t="s">
        <v>108</v>
      </c>
      <c r="C23" s="43"/>
      <c r="D23" s="43"/>
      <c r="E23" s="43"/>
      <c r="F23" s="87" t="s">
        <v>110</v>
      </c>
      <c r="G23" s="43"/>
      <c r="H23" s="43"/>
      <c r="I23" s="177"/>
      <c r="J23" s="604"/>
    </row>
    <row r="24" spans="1:10" ht="15" customHeight="1">
      <c r="A24" s="171" t="s">
        <v>22</v>
      </c>
      <c r="B24" s="89" t="s">
        <v>155</v>
      </c>
      <c r="C24" s="90">
        <f>+C25+C26</f>
        <v>0</v>
      </c>
      <c r="D24" s="90">
        <f>+D25+D26</f>
        <v>0</v>
      </c>
      <c r="E24" s="90">
        <f>+E25+E26</f>
        <v>0</v>
      </c>
      <c r="F24" s="89" t="s">
        <v>97</v>
      </c>
      <c r="G24" s="43"/>
      <c r="H24" s="43"/>
      <c r="I24" s="177"/>
      <c r="J24" s="604"/>
    </row>
    <row r="25" spans="1:10" ht="15" customHeight="1">
      <c r="A25" s="170" t="s">
        <v>23</v>
      </c>
      <c r="B25" s="87" t="s">
        <v>156</v>
      </c>
      <c r="C25" s="72"/>
      <c r="D25" s="72"/>
      <c r="E25" s="72"/>
      <c r="F25" s="83" t="s">
        <v>98</v>
      </c>
      <c r="G25" s="72"/>
      <c r="H25" s="72"/>
      <c r="I25" s="176"/>
      <c r="J25" s="604"/>
    </row>
    <row r="26" spans="1:10" ht="15" customHeight="1" thickBot="1">
      <c r="A26" s="171" t="s">
        <v>24</v>
      </c>
      <c r="B26" s="89" t="s">
        <v>157</v>
      </c>
      <c r="C26" s="43"/>
      <c r="D26" s="43"/>
      <c r="E26" s="208"/>
      <c r="F26" s="30" t="s">
        <v>228</v>
      </c>
      <c r="G26" s="43"/>
      <c r="H26" s="43"/>
      <c r="I26" s="177"/>
      <c r="J26" s="604"/>
    </row>
    <row r="27" spans="1:10" ht="15" customHeight="1" thickBot="1">
      <c r="A27" s="86" t="s">
        <v>25</v>
      </c>
      <c r="B27" s="51" t="s">
        <v>158</v>
      </c>
      <c r="C27" s="71">
        <f>+C19+C24</f>
        <v>3964</v>
      </c>
      <c r="D27" s="71">
        <f>+D19+D24</f>
        <v>3964</v>
      </c>
      <c r="E27" s="207">
        <f>+E19+E24</f>
        <v>3964</v>
      </c>
      <c r="F27" s="51" t="s">
        <v>162</v>
      </c>
      <c r="G27" s="71">
        <f>SUM(G19:G26)</f>
        <v>0</v>
      </c>
      <c r="H27" s="71">
        <f>SUM(H19:H26)</f>
        <v>0</v>
      </c>
      <c r="I27" s="174">
        <f>SUM(I19:I26)</f>
        <v>0</v>
      </c>
      <c r="J27" s="604"/>
    </row>
    <row r="28" spans="1:10" ht="15" customHeight="1" thickBot="1">
      <c r="A28" s="86" t="s">
        <v>26</v>
      </c>
      <c r="B28" s="91" t="s">
        <v>159</v>
      </c>
      <c r="C28" s="440">
        <f>+C18+C27</f>
        <v>383591</v>
      </c>
      <c r="D28" s="440">
        <f>+D18+D27</f>
        <v>398111</v>
      </c>
      <c r="E28" s="441">
        <f>+E18+E27</f>
        <v>398100</v>
      </c>
      <c r="F28" s="91" t="s">
        <v>163</v>
      </c>
      <c r="G28" s="440">
        <f>+G18+G27</f>
        <v>383591</v>
      </c>
      <c r="H28" s="440">
        <f>+H18+H27</f>
        <v>398420</v>
      </c>
      <c r="I28" s="441">
        <f>+I18+I27</f>
        <v>386838</v>
      </c>
      <c r="J28" s="604"/>
    </row>
    <row r="29" spans="1:10" ht="15" customHeight="1" thickBot="1">
      <c r="A29" s="86" t="s">
        <v>27</v>
      </c>
      <c r="B29" s="91" t="s">
        <v>87</v>
      </c>
      <c r="C29" s="440">
        <f>IF(C18-G18&lt;0,G18-C18,"-")</f>
        <v>3964</v>
      </c>
      <c r="D29" s="440">
        <f>IF(D18-H18&lt;0,H18-D18,"-")</f>
        <v>4273</v>
      </c>
      <c r="E29" s="441" t="str">
        <f>IF(E18-I18&lt;0,I18-E18,"-")</f>
        <v>-</v>
      </c>
      <c r="F29" s="91" t="s">
        <v>88</v>
      </c>
      <c r="G29" s="440" t="str">
        <f>IF(C18-G18&gt;0,C18-G18,"-")</f>
        <v>-</v>
      </c>
      <c r="H29" s="440" t="str">
        <f>IF(D18-H18&gt;0,D18-H18,"-")</f>
        <v>-</v>
      </c>
      <c r="I29" s="441">
        <f>IF(E18-I18&gt;0,E18-I18,"-")</f>
        <v>7298</v>
      </c>
      <c r="J29" s="604"/>
    </row>
    <row r="30" spans="1:10" ht="15" customHeight="1" thickBot="1">
      <c r="A30" s="86" t="s">
        <v>28</v>
      </c>
      <c r="B30" s="91" t="s">
        <v>457</v>
      </c>
      <c r="C30" s="440" t="str">
        <f>IF(C28-G28&lt;0,G28-C28,"-")</f>
        <v>-</v>
      </c>
      <c r="D30" s="440">
        <f>IF(D28-H28&lt;0,H28-D28,"-")</f>
        <v>309</v>
      </c>
      <c r="E30" s="440" t="str">
        <f>IF(E28-I28&lt;0,I28-E28,"-")</f>
        <v>-</v>
      </c>
      <c r="F30" s="91" t="s">
        <v>458</v>
      </c>
      <c r="G30" s="440" t="str">
        <f>IF(C28-G28&gt;0,C28-G28,"-")</f>
        <v>-</v>
      </c>
      <c r="H30" s="440" t="str">
        <f>IF(D28-H28&gt;0,D28-H28,"-")</f>
        <v>-</v>
      </c>
      <c r="I30" s="471">
        <f>IF(E28-I28&gt;0,E28-I28,"-")</f>
        <v>11262</v>
      </c>
      <c r="J30" s="604"/>
    </row>
  </sheetData>
  <sheetProtection/>
  <mergeCells count="2">
    <mergeCell ref="A3:A4"/>
    <mergeCell ref="J1:J30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zoomScale="120" zoomScaleNormal="120" zoomScaleSheetLayoutView="115" workbookViewId="0" topLeftCell="B10">
      <selection activeCell="F3" sqref="F3"/>
    </sheetView>
  </sheetViews>
  <sheetFormatPr defaultColWidth="9.00390625" defaultRowHeight="12.75"/>
  <cols>
    <col min="1" max="1" width="6.875" style="36" customWidth="1"/>
    <col min="2" max="2" width="55.125" style="52" customWidth="1"/>
    <col min="3" max="5" width="16.375" style="36" customWidth="1"/>
    <col min="6" max="6" width="55.125" style="36" customWidth="1"/>
    <col min="7" max="9" width="16.375" style="36" customWidth="1"/>
    <col min="10" max="10" width="4.875" style="36" customWidth="1"/>
    <col min="11" max="16384" width="9.375" style="36" customWidth="1"/>
  </cols>
  <sheetData>
    <row r="1" spans="1:10" ht="39.75" customHeight="1">
      <c r="A1" s="480"/>
      <c r="B1" s="481" t="s">
        <v>475</v>
      </c>
      <c r="C1" s="482"/>
      <c r="D1" s="482"/>
      <c r="E1" s="482"/>
      <c r="F1" s="482"/>
      <c r="G1" s="482"/>
      <c r="H1" s="482"/>
      <c r="I1" s="482"/>
      <c r="J1" s="604" t="str">
        <f>CONCATENATE("2.2. melléklet"," ",ALAPADATOK!A7," ",ALAPADATOK!B7," ",ALAPADATOK!C7," ",ALAPADATOK!D7," ",ALAPADATOK!E7," ",ALAPADATOK!F7," ",ALAPADATOK!G7," ",ALAPADATOK!H7)</f>
        <v>2.2. melléklet a … / 2020. ( … ) önkormányzati határozathoz</v>
      </c>
    </row>
    <row r="2" spans="1:10" ht="14.25" thickBot="1">
      <c r="A2" s="480"/>
      <c r="B2" s="483"/>
      <c r="C2" s="480"/>
      <c r="D2" s="480"/>
      <c r="E2" s="480"/>
      <c r="F2" s="480"/>
      <c r="G2" s="484"/>
      <c r="H2" s="484"/>
      <c r="I2" s="484" t="str">
        <f>'2.1.sz.mell  '!I2</f>
        <v>Forintban!</v>
      </c>
      <c r="J2" s="604"/>
    </row>
    <row r="3" spans="1:10" ht="24" customHeight="1" thickBot="1">
      <c r="A3" s="605" t="s">
        <v>49</v>
      </c>
      <c r="B3" s="485" t="s">
        <v>39</v>
      </c>
      <c r="C3" s="486"/>
      <c r="D3" s="486"/>
      <c r="E3" s="486"/>
      <c r="F3" s="485" t="s">
        <v>40</v>
      </c>
      <c r="G3" s="487"/>
      <c r="H3" s="487"/>
      <c r="I3" s="487"/>
      <c r="J3" s="604"/>
    </row>
    <row r="4" spans="1:10" s="76" customFormat="1" ht="35.25" customHeight="1" thickBot="1">
      <c r="A4" s="606"/>
      <c r="B4" s="488" t="s">
        <v>42</v>
      </c>
      <c r="C4" s="489" t="str">
        <f>+'2.1.sz.mell  '!C4</f>
        <v>2019. évi eredeti előirányzat</v>
      </c>
      <c r="D4" s="490" t="str">
        <f>+'2.1.sz.mell  '!D4</f>
        <v>2019. évi módosított előirányzat</v>
      </c>
      <c r="E4" s="489" t="str">
        <f>+'2.1.sz.mell  '!E4</f>
        <v>2019. évi teljesítés</v>
      </c>
      <c r="F4" s="488" t="s">
        <v>42</v>
      </c>
      <c r="G4" s="489" t="str">
        <f>+C4</f>
        <v>2019. évi eredeti előirányzat</v>
      </c>
      <c r="H4" s="490" t="str">
        <f>+D4</f>
        <v>2019. évi módosított előirányzat</v>
      </c>
      <c r="I4" s="491" t="str">
        <f>+E4</f>
        <v>2019. évi teljesítés</v>
      </c>
      <c r="J4" s="604"/>
    </row>
    <row r="5" spans="1:10" s="76" customFormat="1" ht="13.5" thickBot="1">
      <c r="A5" s="77">
        <v>1</v>
      </c>
      <c r="B5" s="78">
        <v>2</v>
      </c>
      <c r="C5" s="79">
        <v>3</v>
      </c>
      <c r="D5" s="79">
        <v>4</v>
      </c>
      <c r="E5" s="79">
        <v>5</v>
      </c>
      <c r="F5" s="78">
        <v>6</v>
      </c>
      <c r="G5" s="79">
        <v>7</v>
      </c>
      <c r="H5" s="79">
        <v>8</v>
      </c>
      <c r="I5" s="80">
        <v>9</v>
      </c>
      <c r="J5" s="604"/>
    </row>
    <row r="6" spans="1:10" ht="12.75" customHeight="1">
      <c r="A6" s="82" t="s">
        <v>4</v>
      </c>
      <c r="B6" s="83" t="s">
        <v>164</v>
      </c>
      <c r="C6" s="67">
        <v>2545</v>
      </c>
      <c r="D6" s="67">
        <v>3143</v>
      </c>
      <c r="E6" s="67">
        <v>3143</v>
      </c>
      <c r="F6" s="83" t="s">
        <v>105</v>
      </c>
      <c r="G6" s="141">
        <v>2545</v>
      </c>
      <c r="H6" s="141">
        <v>2869</v>
      </c>
      <c r="I6" s="180">
        <v>2867</v>
      </c>
      <c r="J6" s="604"/>
    </row>
    <row r="7" spans="1:10" ht="22.5" customHeight="1">
      <c r="A7" s="84" t="s">
        <v>5</v>
      </c>
      <c r="B7" s="85" t="s">
        <v>165</v>
      </c>
      <c r="C7" s="68"/>
      <c r="D7" s="68"/>
      <c r="E7" s="68"/>
      <c r="F7" s="85" t="s">
        <v>173</v>
      </c>
      <c r="G7" s="68"/>
      <c r="H7" s="68"/>
      <c r="I7" s="145"/>
      <c r="J7" s="604"/>
    </row>
    <row r="8" spans="1:10" ht="12.75" customHeight="1">
      <c r="A8" s="84" t="s">
        <v>6</v>
      </c>
      <c r="B8" s="85" t="s">
        <v>166</v>
      </c>
      <c r="C8" s="68"/>
      <c r="D8" s="68"/>
      <c r="E8" s="68"/>
      <c r="F8" s="85" t="s">
        <v>95</v>
      </c>
      <c r="G8" s="68"/>
      <c r="H8" s="68"/>
      <c r="I8" s="145"/>
      <c r="J8" s="604"/>
    </row>
    <row r="9" spans="1:10" ht="12.75" customHeight="1">
      <c r="A9" s="84" t="s">
        <v>7</v>
      </c>
      <c r="B9" s="85" t="s">
        <v>167</v>
      </c>
      <c r="C9" s="68"/>
      <c r="D9" s="68">
        <v>35</v>
      </c>
      <c r="E9" s="68">
        <v>35</v>
      </c>
      <c r="F9" s="85" t="s">
        <v>174</v>
      </c>
      <c r="G9" s="68"/>
      <c r="H9" s="68"/>
      <c r="I9" s="145"/>
      <c r="J9" s="604"/>
    </row>
    <row r="10" spans="1:10" ht="12.75" customHeight="1">
      <c r="A10" s="84" t="s">
        <v>8</v>
      </c>
      <c r="B10" s="85" t="s">
        <v>168</v>
      </c>
      <c r="C10" s="68"/>
      <c r="D10" s="68"/>
      <c r="E10" s="68"/>
      <c r="F10" s="85" t="s">
        <v>106</v>
      </c>
      <c r="G10" s="68"/>
      <c r="H10" s="68"/>
      <c r="I10" s="145"/>
      <c r="J10" s="604"/>
    </row>
    <row r="11" spans="1:10" ht="12.75" customHeight="1">
      <c r="A11" s="84" t="s">
        <v>9</v>
      </c>
      <c r="B11" s="85" t="s">
        <v>169</v>
      </c>
      <c r="C11" s="69"/>
      <c r="D11" s="69"/>
      <c r="E11" s="69"/>
      <c r="F11" s="211"/>
      <c r="G11" s="68"/>
      <c r="H11" s="68"/>
      <c r="I11" s="145"/>
      <c r="J11" s="604"/>
    </row>
    <row r="12" spans="1:10" ht="12.75" customHeight="1">
      <c r="A12" s="84" t="s">
        <v>10</v>
      </c>
      <c r="B12" s="30"/>
      <c r="C12" s="68"/>
      <c r="D12" s="68"/>
      <c r="E12" s="68"/>
      <c r="F12" s="211"/>
      <c r="G12" s="68"/>
      <c r="H12" s="68"/>
      <c r="I12" s="145"/>
      <c r="J12" s="604"/>
    </row>
    <row r="13" spans="1:10" ht="12.75" customHeight="1">
      <c r="A13" s="84" t="s">
        <v>11</v>
      </c>
      <c r="B13" s="30"/>
      <c r="C13" s="68"/>
      <c r="D13" s="68"/>
      <c r="E13" s="68"/>
      <c r="F13" s="212"/>
      <c r="G13" s="68"/>
      <c r="H13" s="68"/>
      <c r="I13" s="145"/>
      <c r="J13" s="604"/>
    </row>
    <row r="14" spans="1:10" ht="12.75" customHeight="1">
      <c r="A14" s="84" t="s">
        <v>12</v>
      </c>
      <c r="B14" s="209"/>
      <c r="C14" s="69"/>
      <c r="D14" s="69"/>
      <c r="E14" s="69"/>
      <c r="F14" s="211"/>
      <c r="G14" s="68"/>
      <c r="H14" s="68"/>
      <c r="I14" s="145"/>
      <c r="J14" s="604"/>
    </row>
    <row r="15" spans="1:10" ht="22.5" customHeight="1">
      <c r="A15" s="84" t="s">
        <v>13</v>
      </c>
      <c r="B15" s="30"/>
      <c r="C15" s="69"/>
      <c r="D15" s="69"/>
      <c r="E15" s="69"/>
      <c r="F15" s="211"/>
      <c r="G15" s="68"/>
      <c r="H15" s="68"/>
      <c r="I15" s="145"/>
      <c r="J15" s="604"/>
    </row>
    <row r="16" spans="1:10" ht="12.75" customHeight="1" thickBot="1">
      <c r="A16" s="146" t="s">
        <v>14</v>
      </c>
      <c r="B16" s="178"/>
      <c r="C16" s="179"/>
      <c r="D16" s="179"/>
      <c r="E16" s="179"/>
      <c r="F16" s="147"/>
      <c r="G16" s="142"/>
      <c r="H16" s="142"/>
      <c r="I16" s="181"/>
      <c r="J16" s="604"/>
    </row>
    <row r="17" spans="1:10" ht="12.75" customHeight="1" thickBot="1">
      <c r="A17" s="86" t="s">
        <v>15</v>
      </c>
      <c r="B17" s="51" t="s">
        <v>170</v>
      </c>
      <c r="C17" s="71">
        <f>+C6+C8+C9+C11+C12+C13+C14+C15+C16</f>
        <v>2545</v>
      </c>
      <c r="D17" s="71">
        <f>+D6+D8+D9+D11+D12+D13+D14+D15+D16</f>
        <v>3178</v>
      </c>
      <c r="E17" s="71">
        <f>+E6+E8+E9+E11+E12+E13+E14+E15+E16</f>
        <v>3178</v>
      </c>
      <c r="F17" s="51" t="s">
        <v>175</v>
      </c>
      <c r="G17" s="71">
        <f>+G6+G8+G10+G11+G12+G13+G14+G15+G16</f>
        <v>2545</v>
      </c>
      <c r="H17" s="71">
        <f>+H6+H8+H10+H11+H12+H13+H14+H15+H16</f>
        <v>2869</v>
      </c>
      <c r="I17" s="174">
        <f>+I6+I8+I10+I11+I12+I13+I14+I15+I16</f>
        <v>2867</v>
      </c>
      <c r="J17" s="604"/>
    </row>
    <row r="18" spans="1:10" ht="15.75" customHeight="1">
      <c r="A18" s="82" t="s">
        <v>16</v>
      </c>
      <c r="B18" s="93" t="s">
        <v>122</v>
      </c>
      <c r="C18" s="100">
        <f>+C19+C20+C21+C22+C23</f>
        <v>0</v>
      </c>
      <c r="D18" s="100">
        <f>+D19+D20+D21+D22+D23</f>
        <v>0</v>
      </c>
      <c r="E18" s="100">
        <f>+E19+E20+E21+E22+E23</f>
        <v>0</v>
      </c>
      <c r="F18" s="89" t="s">
        <v>96</v>
      </c>
      <c r="G18" s="138"/>
      <c r="H18" s="138"/>
      <c r="I18" s="182"/>
      <c r="J18" s="604"/>
    </row>
    <row r="19" spans="1:10" ht="12.75" customHeight="1">
      <c r="A19" s="84" t="s">
        <v>17</v>
      </c>
      <c r="B19" s="94" t="s">
        <v>111</v>
      </c>
      <c r="C19" s="43"/>
      <c r="D19" s="43"/>
      <c r="E19" s="43"/>
      <c r="F19" s="89" t="s">
        <v>99</v>
      </c>
      <c r="G19" s="43"/>
      <c r="H19" s="43"/>
      <c r="I19" s="177"/>
      <c r="J19" s="604"/>
    </row>
    <row r="20" spans="1:10" ht="12.75" customHeight="1">
      <c r="A20" s="82" t="s">
        <v>18</v>
      </c>
      <c r="B20" s="94" t="s">
        <v>112</v>
      </c>
      <c r="C20" s="43"/>
      <c r="D20" s="43"/>
      <c r="E20" s="43"/>
      <c r="F20" s="89" t="s">
        <v>85</v>
      </c>
      <c r="G20" s="43"/>
      <c r="H20" s="43"/>
      <c r="I20" s="177"/>
      <c r="J20" s="604"/>
    </row>
    <row r="21" spans="1:10" ht="12.75" customHeight="1">
      <c r="A21" s="84" t="s">
        <v>19</v>
      </c>
      <c r="B21" s="94" t="s">
        <v>113</v>
      </c>
      <c r="C21" s="43"/>
      <c r="D21" s="43"/>
      <c r="E21" s="43"/>
      <c r="F21" s="89" t="s">
        <v>86</v>
      </c>
      <c r="G21" s="43"/>
      <c r="H21" s="43"/>
      <c r="I21" s="177"/>
      <c r="J21" s="604"/>
    </row>
    <row r="22" spans="1:10" ht="12.75" customHeight="1">
      <c r="A22" s="82" t="s">
        <v>20</v>
      </c>
      <c r="B22" s="94" t="s">
        <v>114</v>
      </c>
      <c r="C22" s="43"/>
      <c r="D22" s="43"/>
      <c r="E22" s="43"/>
      <c r="F22" s="87" t="s">
        <v>110</v>
      </c>
      <c r="G22" s="43"/>
      <c r="H22" s="43"/>
      <c r="I22" s="177"/>
      <c r="J22" s="604"/>
    </row>
    <row r="23" spans="1:10" ht="12.75" customHeight="1">
      <c r="A23" s="84" t="s">
        <v>21</v>
      </c>
      <c r="B23" s="95" t="s">
        <v>115</v>
      </c>
      <c r="C23" s="43"/>
      <c r="D23" s="208"/>
      <c r="E23" s="43"/>
      <c r="F23" s="89" t="s">
        <v>100</v>
      </c>
      <c r="G23" s="43"/>
      <c r="H23" s="43"/>
      <c r="I23" s="177"/>
      <c r="J23" s="604"/>
    </row>
    <row r="24" spans="1:10" ht="12.75" customHeight="1">
      <c r="A24" s="82" t="s">
        <v>22</v>
      </c>
      <c r="B24" s="96" t="s">
        <v>116</v>
      </c>
      <c r="C24" s="90">
        <f>+C25+C26+C27+C28+C29</f>
        <v>0</v>
      </c>
      <c r="D24" s="210">
        <f>+D25+D26+D27+D28+D29</f>
        <v>0</v>
      </c>
      <c r="E24" s="90">
        <f>+E25+E26+E27+E28+E29</f>
        <v>0</v>
      </c>
      <c r="F24" s="97" t="s">
        <v>98</v>
      </c>
      <c r="G24" s="43"/>
      <c r="H24" s="43"/>
      <c r="I24" s="177"/>
      <c r="J24" s="604"/>
    </row>
    <row r="25" spans="1:10" ht="12.75" customHeight="1">
      <c r="A25" s="84" t="s">
        <v>23</v>
      </c>
      <c r="B25" s="95" t="s">
        <v>117</v>
      </c>
      <c r="C25" s="43"/>
      <c r="D25" s="208"/>
      <c r="E25" s="43"/>
      <c r="F25" s="97" t="s">
        <v>176</v>
      </c>
      <c r="G25" s="43"/>
      <c r="H25" s="43"/>
      <c r="I25" s="177"/>
      <c r="J25" s="604"/>
    </row>
    <row r="26" spans="1:10" ht="12.75" customHeight="1">
      <c r="A26" s="82" t="s">
        <v>24</v>
      </c>
      <c r="B26" s="95" t="s">
        <v>118</v>
      </c>
      <c r="C26" s="43"/>
      <c r="D26" s="208"/>
      <c r="E26" s="43"/>
      <c r="F26" s="92"/>
      <c r="G26" s="43"/>
      <c r="H26" s="43"/>
      <c r="I26" s="177"/>
      <c r="J26" s="604"/>
    </row>
    <row r="27" spans="1:10" ht="12.75" customHeight="1">
      <c r="A27" s="84" t="s">
        <v>25</v>
      </c>
      <c r="B27" s="94" t="s">
        <v>119</v>
      </c>
      <c r="C27" s="43"/>
      <c r="D27" s="43"/>
      <c r="E27" s="208"/>
      <c r="F27" s="49"/>
      <c r="G27" s="43"/>
      <c r="H27" s="43"/>
      <c r="I27" s="177"/>
      <c r="J27" s="604"/>
    </row>
    <row r="28" spans="1:10" ht="12.75" customHeight="1">
      <c r="A28" s="82" t="s">
        <v>26</v>
      </c>
      <c r="B28" s="98" t="s">
        <v>120</v>
      </c>
      <c r="C28" s="43"/>
      <c r="D28" s="43"/>
      <c r="E28" s="208"/>
      <c r="F28" s="30"/>
      <c r="G28" s="43"/>
      <c r="H28" s="43"/>
      <c r="I28" s="177"/>
      <c r="J28" s="604"/>
    </row>
    <row r="29" spans="1:10" ht="12.75" customHeight="1" thickBot="1">
      <c r="A29" s="84" t="s">
        <v>27</v>
      </c>
      <c r="B29" s="99" t="s">
        <v>121</v>
      </c>
      <c r="C29" s="43"/>
      <c r="D29" s="43"/>
      <c r="E29" s="208"/>
      <c r="F29" s="49"/>
      <c r="G29" s="43"/>
      <c r="H29" s="43"/>
      <c r="I29" s="177"/>
      <c r="J29" s="604"/>
    </row>
    <row r="30" spans="1:10" ht="12.75" customHeight="1" thickBot="1">
      <c r="A30" s="86" t="s">
        <v>28</v>
      </c>
      <c r="B30" s="51" t="s">
        <v>171</v>
      </c>
      <c r="C30" s="71">
        <f>+C18+C24</f>
        <v>0</v>
      </c>
      <c r="D30" s="71">
        <f>+D18+D24</f>
        <v>0</v>
      </c>
      <c r="E30" s="207">
        <f>+E18+E24</f>
        <v>0</v>
      </c>
      <c r="F30" s="51" t="s">
        <v>231</v>
      </c>
      <c r="G30" s="71">
        <f>SUM(G18:G29)</f>
        <v>0</v>
      </c>
      <c r="H30" s="71">
        <f>SUM(H18:H29)</f>
        <v>0</v>
      </c>
      <c r="I30" s="174">
        <f>SUM(I18:I29)</f>
        <v>0</v>
      </c>
      <c r="J30" s="604"/>
    </row>
    <row r="31" spans="1:10" ht="21.75" customHeight="1" thickBot="1">
      <c r="A31" s="86" t="s">
        <v>29</v>
      </c>
      <c r="B31" s="91" t="s">
        <v>172</v>
      </c>
      <c r="C31" s="440">
        <f>+C17+C30</f>
        <v>2545</v>
      </c>
      <c r="D31" s="440">
        <f>+D17+D30</f>
        <v>3178</v>
      </c>
      <c r="E31" s="441">
        <f>+E17+E30</f>
        <v>3178</v>
      </c>
      <c r="F31" s="91" t="s">
        <v>177</v>
      </c>
      <c r="G31" s="440">
        <f>+G17+G30</f>
        <v>2545</v>
      </c>
      <c r="H31" s="440">
        <f>+H17+H30</f>
        <v>2869</v>
      </c>
      <c r="I31" s="441">
        <f>+I17+I30</f>
        <v>2867</v>
      </c>
      <c r="J31" s="604"/>
    </row>
    <row r="32" spans="1:10" ht="18" customHeight="1" thickBot="1">
      <c r="A32" s="86" t="s">
        <v>30</v>
      </c>
      <c r="B32" s="91" t="s">
        <v>87</v>
      </c>
      <c r="C32" s="440" t="str">
        <f>IF(C17-G17&lt;0,G17-C17,"-")</f>
        <v>-</v>
      </c>
      <c r="D32" s="440" t="str">
        <f>IF(D17-H17&lt;0,H17-D17,"-")</f>
        <v>-</v>
      </c>
      <c r="E32" s="441" t="str">
        <f>IF(E17-I17&lt;0,I17-E17,"-")</f>
        <v>-</v>
      </c>
      <c r="F32" s="91" t="s">
        <v>88</v>
      </c>
      <c r="G32" s="440" t="str">
        <f>IF(C17-G17&gt;0,C17-G17,"-")</f>
        <v>-</v>
      </c>
      <c r="H32" s="440">
        <f>IF(D17-H17&gt;0,D17-H17,"-")</f>
        <v>309</v>
      </c>
      <c r="I32" s="441">
        <f>IF(E17-I17&gt;0,E17-I17,"-")</f>
        <v>311</v>
      </c>
      <c r="J32" s="604"/>
    </row>
    <row r="33" spans="1:10" ht="18" customHeight="1" thickBot="1">
      <c r="A33" s="86" t="s">
        <v>31</v>
      </c>
      <c r="B33" s="91" t="s">
        <v>457</v>
      </c>
      <c r="C33" s="440" t="str">
        <f>IF(C31-G31&lt;0,G31-C31,"-")</f>
        <v>-</v>
      </c>
      <c r="D33" s="440" t="str">
        <f>IF(D31-H31&lt;0,H31-D31,"-")</f>
        <v>-</v>
      </c>
      <c r="E33" s="440" t="str">
        <f>IF(E31-I31&lt;0,I31-E31,"-")</f>
        <v>-</v>
      </c>
      <c r="F33" s="91" t="s">
        <v>458</v>
      </c>
      <c r="G33" s="440" t="str">
        <f>IF(C31-G31&gt;0,C31-G31,"-")</f>
        <v>-</v>
      </c>
      <c r="H33" s="440">
        <f>IF(D31-H31&gt;0,D31-H31,"-")</f>
        <v>309</v>
      </c>
      <c r="I33" s="471">
        <f>IF(E31-I31&gt;0,E31-I31,"-")</f>
        <v>311</v>
      </c>
      <c r="J33" s="604"/>
    </row>
  </sheetData>
  <sheetProtection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zoomScale="120" zoomScaleNormal="120" workbookViewId="0" topLeftCell="A7">
      <selection activeCell="D21" sqref="D21"/>
    </sheetView>
  </sheetViews>
  <sheetFormatPr defaultColWidth="9.00390625" defaultRowHeight="12.75"/>
  <cols>
    <col min="1" max="1" width="45.50390625" style="28" customWidth="1"/>
    <col min="2" max="2" width="15.625" style="27" customWidth="1"/>
    <col min="3" max="3" width="16.375" style="27" customWidth="1"/>
    <col min="4" max="4" width="18.00390625" style="27" customWidth="1"/>
    <col min="5" max="5" width="16.625" style="27" customWidth="1"/>
    <col min="6" max="6" width="18.875" style="36" customWidth="1"/>
    <col min="7" max="7" width="17.125" style="27" customWidth="1"/>
    <col min="8" max="8" width="4.125" style="27" customWidth="1"/>
    <col min="9" max="9" width="11.375" style="27" customWidth="1"/>
    <col min="10" max="16384" width="9.375" style="27" customWidth="1"/>
  </cols>
  <sheetData>
    <row r="1" spans="1:8" ht="25.5" customHeight="1">
      <c r="A1" s="607" t="s">
        <v>232</v>
      </c>
      <c r="B1" s="607"/>
      <c r="C1" s="607"/>
      <c r="D1" s="607"/>
      <c r="E1" s="607"/>
      <c r="F1" s="607"/>
      <c r="G1" s="607"/>
      <c r="H1" s="608" t="str">
        <f>CONCATENATE("3. melléklet"," ",ALAPADATOK!A7," ",ALAPADATOK!B7," ",ALAPADATOK!C7," ",ALAPADATOK!D7," ",ALAPADATOK!E7," ",ALAPADATOK!F7," ",ALAPADATOK!G7," ",ALAPADATOK!H7)</f>
        <v>3. melléklet a … / 2020. ( … ) önkormányzati határozathoz</v>
      </c>
    </row>
    <row r="2" spans="1:8" ht="22.5" customHeight="1" thickBot="1">
      <c r="A2" s="52"/>
      <c r="B2" s="36"/>
      <c r="C2" s="36"/>
      <c r="D2" s="36"/>
      <c r="E2" s="36"/>
      <c r="F2" s="213"/>
      <c r="G2" s="213" t="str">
        <f>'2.2.sz.mell  '!I2</f>
        <v>Forintban!</v>
      </c>
      <c r="H2" s="608"/>
    </row>
    <row r="3" spans="1:8" s="29" customFormat="1" ht="44.25" customHeight="1" thickBot="1">
      <c r="A3" s="53" t="s">
        <v>45</v>
      </c>
      <c r="B3" s="54" t="s">
        <v>46</v>
      </c>
      <c r="C3" s="54" t="s">
        <v>47</v>
      </c>
      <c r="D3" s="54" t="str">
        <f>+CONCATENATE("Felhasználás     ",LEFT('1. sz. mell.'!C8,4)-1,". XII.31-ig")</f>
        <v>Felhasználás     2018. XII.31-ig</v>
      </c>
      <c r="E3" s="54" t="str">
        <f>+CONCATENATE(LEFT('1. sz. mell.'!C8,4),". évi módosított előirányzat")</f>
        <v>2019. évi módosított előirányzat</v>
      </c>
      <c r="F3" s="140" t="str">
        <f>+'2.2.sz.mell  '!E4</f>
        <v>2019. évi teljesítés</v>
      </c>
      <c r="G3" s="139" t="str">
        <f>+CONCATENATE("Összes teljesítés ",LEFT('1. sz. mell.'!C8,4),". dec. 31-ig")</f>
        <v>Összes teljesítés 2019. dec. 31-ig</v>
      </c>
      <c r="H3" s="608"/>
    </row>
    <row r="4" spans="1:8" s="36" customFormat="1" ht="12" customHeight="1" thickBot="1">
      <c r="A4" s="33">
        <v>1</v>
      </c>
      <c r="B4" s="34">
        <v>2</v>
      </c>
      <c r="C4" s="34">
        <v>3</v>
      </c>
      <c r="D4" s="34">
        <v>4</v>
      </c>
      <c r="E4" s="34">
        <v>5</v>
      </c>
      <c r="F4" s="34" t="s">
        <v>9</v>
      </c>
      <c r="G4" s="220" t="s">
        <v>134</v>
      </c>
      <c r="H4" s="608"/>
    </row>
    <row r="5" spans="1:8" ht="16.5" customHeight="1">
      <c r="A5" s="563" t="s">
        <v>496</v>
      </c>
      <c r="B5" s="572">
        <v>332</v>
      </c>
      <c r="C5" s="214" t="s">
        <v>495</v>
      </c>
      <c r="D5" s="564"/>
      <c r="E5" s="572">
        <v>332</v>
      </c>
      <c r="F5" s="572">
        <v>332</v>
      </c>
      <c r="G5" s="564">
        <f>D5+F5</f>
        <v>332</v>
      </c>
      <c r="H5" s="608"/>
    </row>
    <row r="6" spans="1:8" ht="16.5" customHeight="1">
      <c r="A6" s="563" t="s">
        <v>497</v>
      </c>
      <c r="B6" s="572">
        <v>389</v>
      </c>
      <c r="C6" s="214" t="s">
        <v>495</v>
      </c>
      <c r="D6" s="564"/>
      <c r="E6" s="572">
        <v>389</v>
      </c>
      <c r="F6" s="572">
        <v>389</v>
      </c>
      <c r="G6" s="564">
        <f aca="true" t="shared" si="0" ref="G6:G27">D6+F6</f>
        <v>389</v>
      </c>
      <c r="H6" s="608"/>
    </row>
    <row r="7" spans="1:8" ht="16.5" customHeight="1">
      <c r="A7" s="563" t="s">
        <v>498</v>
      </c>
      <c r="B7" s="572">
        <v>46</v>
      </c>
      <c r="C7" s="214" t="s">
        <v>495</v>
      </c>
      <c r="D7" s="564"/>
      <c r="E7" s="572">
        <v>46</v>
      </c>
      <c r="F7" s="572">
        <v>46</v>
      </c>
      <c r="G7" s="564">
        <f t="shared" si="0"/>
        <v>46</v>
      </c>
      <c r="H7" s="608"/>
    </row>
    <row r="8" spans="1:8" ht="16.5" customHeight="1">
      <c r="A8" s="563" t="s">
        <v>499</v>
      </c>
      <c r="B8" s="572">
        <v>350</v>
      </c>
      <c r="C8" s="214" t="s">
        <v>495</v>
      </c>
      <c r="D8" s="564"/>
      <c r="E8" s="572">
        <v>350</v>
      </c>
      <c r="F8" s="572">
        <v>350</v>
      </c>
      <c r="G8" s="564">
        <f t="shared" si="0"/>
        <v>350</v>
      </c>
      <c r="H8" s="608"/>
    </row>
    <row r="9" spans="1:8" ht="16.5" customHeight="1">
      <c r="A9" s="565" t="s">
        <v>500</v>
      </c>
      <c r="B9" s="572">
        <v>168</v>
      </c>
      <c r="C9" s="214" t="s">
        <v>495</v>
      </c>
      <c r="D9" s="564"/>
      <c r="E9" s="572">
        <v>168</v>
      </c>
      <c r="F9" s="572">
        <v>168</v>
      </c>
      <c r="G9" s="564">
        <f t="shared" si="0"/>
        <v>168</v>
      </c>
      <c r="H9" s="608"/>
    </row>
    <row r="10" spans="1:8" ht="23.25" customHeight="1">
      <c r="A10" s="565" t="s">
        <v>501</v>
      </c>
      <c r="B10" s="572">
        <v>19</v>
      </c>
      <c r="C10" s="214" t="s">
        <v>495</v>
      </c>
      <c r="D10" s="564"/>
      <c r="E10" s="572">
        <v>19</v>
      </c>
      <c r="F10" s="572">
        <v>19</v>
      </c>
      <c r="G10" s="564">
        <f t="shared" si="0"/>
        <v>19</v>
      </c>
      <c r="H10" s="608"/>
    </row>
    <row r="11" spans="1:8" ht="24.75" customHeight="1">
      <c r="A11" s="566" t="s">
        <v>502</v>
      </c>
      <c r="B11" s="572">
        <v>80</v>
      </c>
      <c r="C11" s="214" t="s">
        <v>495</v>
      </c>
      <c r="D11" s="564"/>
      <c r="E11" s="572">
        <v>80</v>
      </c>
      <c r="F11" s="572">
        <v>80</v>
      </c>
      <c r="G11" s="564">
        <f t="shared" si="0"/>
        <v>80</v>
      </c>
      <c r="H11" s="608"/>
    </row>
    <row r="12" spans="1:8" ht="24" customHeight="1">
      <c r="A12" s="565" t="s">
        <v>503</v>
      </c>
      <c r="B12" s="572">
        <v>58</v>
      </c>
      <c r="C12" s="214" t="s">
        <v>495</v>
      </c>
      <c r="D12" s="564"/>
      <c r="E12" s="572">
        <v>58</v>
      </c>
      <c r="F12" s="572">
        <v>58</v>
      </c>
      <c r="G12" s="564">
        <f t="shared" si="0"/>
        <v>58</v>
      </c>
      <c r="H12" s="608"/>
    </row>
    <row r="13" spans="1:8" ht="16.5" customHeight="1">
      <c r="A13" s="565" t="s">
        <v>504</v>
      </c>
      <c r="B13" s="572">
        <v>87</v>
      </c>
      <c r="C13" s="214" t="s">
        <v>495</v>
      </c>
      <c r="D13" s="567"/>
      <c r="E13" s="572">
        <v>87</v>
      </c>
      <c r="F13" s="572">
        <v>87</v>
      </c>
      <c r="G13" s="564">
        <f t="shared" si="0"/>
        <v>87</v>
      </c>
      <c r="H13" s="608"/>
    </row>
    <row r="14" spans="1:8" ht="16.5" customHeight="1">
      <c r="A14" s="566" t="s">
        <v>505</v>
      </c>
      <c r="B14" s="572">
        <v>500</v>
      </c>
      <c r="C14" s="214" t="s">
        <v>495</v>
      </c>
      <c r="D14" s="567"/>
      <c r="E14" s="572">
        <v>500</v>
      </c>
      <c r="F14" s="572">
        <v>500</v>
      </c>
      <c r="G14" s="564">
        <f t="shared" si="0"/>
        <v>500</v>
      </c>
      <c r="H14" s="608"/>
    </row>
    <row r="15" spans="1:8" ht="16.5" customHeight="1">
      <c r="A15" s="566" t="s">
        <v>506</v>
      </c>
      <c r="B15" s="572">
        <v>28</v>
      </c>
      <c r="C15" s="214" t="s">
        <v>495</v>
      </c>
      <c r="D15" s="567"/>
      <c r="E15" s="572">
        <v>28</v>
      </c>
      <c r="F15" s="572">
        <v>28</v>
      </c>
      <c r="G15" s="564">
        <f t="shared" si="0"/>
        <v>28</v>
      </c>
      <c r="H15" s="608"/>
    </row>
    <row r="16" spans="1:8" ht="16.5" customHeight="1">
      <c r="A16" s="566" t="s">
        <v>507</v>
      </c>
      <c r="B16" s="572">
        <v>24</v>
      </c>
      <c r="C16" s="214" t="s">
        <v>495</v>
      </c>
      <c r="D16" s="567"/>
      <c r="E16" s="572">
        <v>24</v>
      </c>
      <c r="F16" s="572">
        <v>24</v>
      </c>
      <c r="G16" s="564">
        <f t="shared" si="0"/>
        <v>24</v>
      </c>
      <c r="H16" s="608"/>
    </row>
    <row r="17" spans="1:8" ht="16.5" customHeight="1">
      <c r="A17" s="566" t="s">
        <v>508</v>
      </c>
      <c r="B17" s="572">
        <v>12</v>
      </c>
      <c r="C17" s="214" t="s">
        <v>495</v>
      </c>
      <c r="D17" s="567"/>
      <c r="E17" s="572">
        <v>12</v>
      </c>
      <c r="F17" s="572">
        <v>12</v>
      </c>
      <c r="G17" s="564">
        <f t="shared" si="0"/>
        <v>12</v>
      </c>
      <c r="H17" s="608"/>
    </row>
    <row r="18" spans="1:8" ht="16.5" customHeight="1">
      <c r="A18" s="566" t="s">
        <v>509</v>
      </c>
      <c r="B18" s="572">
        <v>239</v>
      </c>
      <c r="C18" s="214" t="s">
        <v>495</v>
      </c>
      <c r="D18" s="567"/>
      <c r="E18" s="572">
        <v>239</v>
      </c>
      <c r="F18" s="572">
        <v>239</v>
      </c>
      <c r="G18" s="564">
        <f t="shared" si="0"/>
        <v>239</v>
      </c>
      <c r="H18" s="608"/>
    </row>
    <row r="19" spans="1:8" ht="16.5" customHeight="1">
      <c r="A19" s="566" t="s">
        <v>510</v>
      </c>
      <c r="B19" s="572">
        <v>170</v>
      </c>
      <c r="C19" s="214" t="s">
        <v>495</v>
      </c>
      <c r="D19" s="567"/>
      <c r="E19" s="572">
        <v>170</v>
      </c>
      <c r="F19" s="572">
        <v>170</v>
      </c>
      <c r="G19" s="564">
        <f t="shared" si="0"/>
        <v>170</v>
      </c>
      <c r="H19" s="608"/>
    </row>
    <row r="20" spans="1:8" ht="16.5" customHeight="1">
      <c r="A20" s="566" t="s">
        <v>511</v>
      </c>
      <c r="B20" s="572">
        <v>56</v>
      </c>
      <c r="C20" s="214" t="s">
        <v>495</v>
      </c>
      <c r="D20" s="567"/>
      <c r="E20" s="572">
        <v>56</v>
      </c>
      <c r="F20" s="572">
        <v>56</v>
      </c>
      <c r="G20" s="564">
        <f t="shared" si="0"/>
        <v>56</v>
      </c>
      <c r="H20" s="608"/>
    </row>
    <row r="21" spans="1:8" ht="16.5" customHeight="1">
      <c r="A21" s="566" t="s">
        <v>512</v>
      </c>
      <c r="B21" s="572">
        <v>19</v>
      </c>
      <c r="C21" s="214" t="s">
        <v>495</v>
      </c>
      <c r="D21" s="567"/>
      <c r="E21" s="572">
        <v>19</v>
      </c>
      <c r="F21" s="572">
        <v>19</v>
      </c>
      <c r="G21" s="564">
        <f t="shared" si="0"/>
        <v>19</v>
      </c>
      <c r="H21" s="608"/>
    </row>
    <row r="22" spans="1:8" ht="16.5" customHeight="1">
      <c r="A22" s="566" t="s">
        <v>513</v>
      </c>
      <c r="B22" s="572">
        <v>20</v>
      </c>
      <c r="C22" s="214" t="s">
        <v>495</v>
      </c>
      <c r="D22" s="567"/>
      <c r="E22" s="572">
        <v>20</v>
      </c>
      <c r="F22" s="572">
        <v>20</v>
      </c>
      <c r="G22" s="564">
        <f t="shared" si="0"/>
        <v>20</v>
      </c>
      <c r="H22" s="608"/>
    </row>
    <row r="23" spans="1:8" ht="16.5" customHeight="1">
      <c r="A23" s="566" t="s">
        <v>514</v>
      </c>
      <c r="B23" s="572">
        <v>18</v>
      </c>
      <c r="C23" s="214" t="s">
        <v>495</v>
      </c>
      <c r="D23" s="567"/>
      <c r="E23" s="572">
        <v>18</v>
      </c>
      <c r="F23" s="572">
        <v>18</v>
      </c>
      <c r="G23" s="564">
        <f t="shared" si="0"/>
        <v>18</v>
      </c>
      <c r="H23" s="608"/>
    </row>
    <row r="24" spans="1:8" ht="16.5" customHeight="1">
      <c r="A24" s="566" t="s">
        <v>515</v>
      </c>
      <c r="B24" s="572">
        <v>69</v>
      </c>
      <c r="C24" s="214" t="s">
        <v>495</v>
      </c>
      <c r="D24" s="567"/>
      <c r="E24" s="572">
        <v>69</v>
      </c>
      <c r="F24" s="572">
        <v>69</v>
      </c>
      <c r="G24" s="564">
        <f t="shared" si="0"/>
        <v>69</v>
      </c>
      <c r="H24" s="608"/>
    </row>
    <row r="25" spans="1:8" ht="16.5" customHeight="1">
      <c r="A25" s="568" t="s">
        <v>516</v>
      </c>
      <c r="B25" s="572">
        <v>46</v>
      </c>
      <c r="C25" s="214" t="s">
        <v>495</v>
      </c>
      <c r="D25" s="567"/>
      <c r="E25" s="572">
        <v>46</v>
      </c>
      <c r="F25" s="572">
        <v>46</v>
      </c>
      <c r="G25" s="564">
        <f t="shared" si="0"/>
        <v>46</v>
      </c>
      <c r="H25" s="608"/>
    </row>
    <row r="26" spans="1:8" ht="16.5" customHeight="1">
      <c r="A26" s="566" t="s">
        <v>517</v>
      </c>
      <c r="B26" s="573">
        <v>32</v>
      </c>
      <c r="C26" s="215" t="s">
        <v>495</v>
      </c>
      <c r="D26" s="19"/>
      <c r="E26" s="573">
        <v>32</v>
      </c>
      <c r="F26" s="573">
        <v>32</v>
      </c>
      <c r="G26" s="564">
        <f t="shared" si="0"/>
        <v>32</v>
      </c>
      <c r="H26" s="608"/>
    </row>
    <row r="27" spans="1:8" s="576" customFormat="1" ht="16.5" customHeight="1" thickBot="1">
      <c r="A27" s="566" t="s">
        <v>518</v>
      </c>
      <c r="B27" s="574">
        <v>105</v>
      </c>
      <c r="C27" s="571" t="s">
        <v>495</v>
      </c>
      <c r="D27" s="575"/>
      <c r="E27" s="574">
        <v>105</v>
      </c>
      <c r="F27" s="574">
        <v>105</v>
      </c>
      <c r="G27" s="564">
        <f t="shared" si="0"/>
        <v>105</v>
      </c>
      <c r="H27" s="608"/>
    </row>
    <row r="28" spans="2:8" ht="13.5" thickBot="1">
      <c r="B28" s="569">
        <f>SUM(B5:B27)</f>
        <v>2867</v>
      </c>
      <c r="C28" s="570"/>
      <c r="D28" s="569">
        <f>SUM(D5:D27)</f>
        <v>0</v>
      </c>
      <c r="E28" s="569">
        <f>SUM(E5:E27)</f>
        <v>2867</v>
      </c>
      <c r="F28" s="569">
        <f>SUM(F5:F27)</f>
        <v>2867</v>
      </c>
      <c r="G28" s="569">
        <f>SUM(G5:G27)</f>
        <v>2867</v>
      </c>
      <c r="H28" s="608"/>
    </row>
    <row r="29" spans="1:8" ht="27" customHeight="1">
      <c r="A29" s="607" t="s">
        <v>233</v>
      </c>
      <c r="B29" s="607"/>
      <c r="C29" s="607"/>
      <c r="D29" s="607"/>
      <c r="E29" s="607"/>
      <c r="F29" s="607"/>
      <c r="G29" s="607"/>
      <c r="H29" s="608"/>
    </row>
    <row r="30" spans="1:8" ht="14.25" thickBot="1">
      <c r="A30" s="52"/>
      <c r="B30" s="36"/>
      <c r="C30" s="36"/>
      <c r="D30" s="36"/>
      <c r="E30" s="36"/>
      <c r="F30" s="213"/>
      <c r="G30" s="439" t="str">
        <f>G2</f>
        <v>Forintban!</v>
      </c>
      <c r="H30" s="608"/>
    </row>
    <row r="31" spans="1:8" ht="42.75" customHeight="1" thickBot="1">
      <c r="A31" s="53" t="s">
        <v>48</v>
      </c>
      <c r="B31" s="54" t="s">
        <v>46</v>
      </c>
      <c r="C31" s="54" t="s">
        <v>47</v>
      </c>
      <c r="D31" s="54" t="str">
        <f>D3</f>
        <v>Felhasználás     2018. XII.31-ig</v>
      </c>
      <c r="E31" s="54" t="str">
        <f>E3</f>
        <v>2019. évi módosított előirányzat</v>
      </c>
      <c r="F31" s="140" t="str">
        <f>+F3</f>
        <v>2019. évi teljesítés</v>
      </c>
      <c r="G31" s="139" t="str">
        <f>+G3</f>
        <v>Összes teljesítés 2019. dec. 31-ig</v>
      </c>
      <c r="H31" s="608"/>
    </row>
    <row r="32" spans="1:8" ht="13.5" thickBot="1">
      <c r="A32" s="33">
        <v>1</v>
      </c>
      <c r="B32" s="34">
        <v>2</v>
      </c>
      <c r="C32" s="34">
        <v>3</v>
      </c>
      <c r="D32" s="34">
        <v>4</v>
      </c>
      <c r="E32" s="34">
        <v>5</v>
      </c>
      <c r="F32" s="109">
        <v>6</v>
      </c>
      <c r="G32" s="35" t="s">
        <v>134</v>
      </c>
      <c r="H32" s="608"/>
    </row>
    <row r="33" spans="1:8" ht="16.5" customHeight="1">
      <c r="A33" s="40"/>
      <c r="B33" s="216"/>
      <c r="C33" s="37"/>
      <c r="D33" s="18"/>
      <c r="E33" s="18"/>
      <c r="F33" s="18"/>
      <c r="G33" s="110">
        <f>+D33+F33</f>
        <v>0</v>
      </c>
      <c r="H33" s="608"/>
    </row>
    <row r="34" spans="1:8" ht="16.5" customHeight="1">
      <c r="A34" s="40"/>
      <c r="B34" s="216"/>
      <c r="C34" s="37"/>
      <c r="D34" s="18"/>
      <c r="E34" s="18"/>
      <c r="F34" s="18"/>
      <c r="G34" s="110">
        <f>+D34+F34</f>
        <v>0</v>
      </c>
      <c r="H34" s="608"/>
    </row>
    <row r="35" spans="1:8" ht="16.5" customHeight="1">
      <c r="A35" s="40"/>
      <c r="B35" s="216"/>
      <c r="C35" s="37"/>
      <c r="D35" s="18"/>
      <c r="E35" s="18"/>
      <c r="F35" s="18"/>
      <c r="G35" s="110">
        <f>+D35+F35</f>
        <v>0</v>
      </c>
      <c r="H35" s="608"/>
    </row>
    <row r="36" spans="1:8" ht="16.5" customHeight="1" thickBot="1">
      <c r="A36" s="41"/>
      <c r="B36" s="217"/>
      <c r="C36" s="37"/>
      <c r="D36" s="18"/>
      <c r="E36" s="18"/>
      <c r="F36" s="18"/>
      <c r="G36" s="110">
        <f>+D36+F36</f>
        <v>0</v>
      </c>
      <c r="H36" s="608"/>
    </row>
    <row r="37" spans="1:8" ht="16.5" customHeight="1" thickBot="1">
      <c r="A37" s="55" t="s">
        <v>44</v>
      </c>
      <c r="B37" s="218">
        <f>SUM(B33:B36)</f>
        <v>0</v>
      </c>
      <c r="C37" s="219"/>
      <c r="D37" s="218">
        <f>SUM(D33:D36)</f>
        <v>0</v>
      </c>
      <c r="E37" s="218">
        <f>SUM(E33:E36)</f>
        <v>0</v>
      </c>
      <c r="F37" s="218">
        <f>SUM(F33:F36)</f>
        <v>0</v>
      </c>
      <c r="G37" s="221">
        <f>SUM(G33:G36)</f>
        <v>0</v>
      </c>
      <c r="H37" s="608"/>
    </row>
  </sheetData>
  <sheetProtection/>
  <mergeCells count="3">
    <mergeCell ref="A29:G29"/>
    <mergeCell ref="A1:G1"/>
    <mergeCell ref="H1:H37"/>
  </mergeCells>
  <printOptions horizontalCentered="1"/>
  <pageMargins left="0.7874015748031497" right="0.7874015748031497" top="1.0236220472440944" bottom="0.984251968503937" header="0.7874015748031497" footer="0.7874015748031497"/>
  <pageSetup horizontalDpi="600" verticalDpi="600" orientation="landscape" paperSize="9" scale="86" r:id="rId1"/>
  <rowBreaks count="1" manualBreakCount="1">
    <brk id="2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50"/>
  <sheetViews>
    <sheetView zoomScale="120" zoomScaleNormal="120" workbookViewId="0" topLeftCell="A1">
      <selection activeCell="A29" sqref="A29:M29"/>
    </sheetView>
  </sheetViews>
  <sheetFormatPr defaultColWidth="9.00390625" defaultRowHeight="12.75"/>
  <cols>
    <col min="1" max="1" width="28.50390625" style="31" customWidth="1"/>
    <col min="2" max="12" width="10.00390625" style="31" customWidth="1"/>
    <col min="13" max="13" width="14.375" style="31" customWidth="1"/>
    <col min="14" max="14" width="4.875" style="31" customWidth="1"/>
    <col min="15" max="16384" width="9.375" style="31" customWidth="1"/>
  </cols>
  <sheetData>
    <row r="1" spans="1:13" ht="15.75">
      <c r="A1" s="627" t="s">
        <v>459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</row>
    <row r="2" spans="1:13" ht="15.75">
      <c r="A2" s="627" t="s">
        <v>460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7"/>
    </row>
    <row r="3" spans="1:14" ht="15.75">
      <c r="A3" s="618" t="s">
        <v>0</v>
      </c>
      <c r="B3" s="618"/>
      <c r="C3" s="61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14" t="str">
        <f>CONCATENATE("4. melléklet"," ",ALAPADATOK!A7," ",ALAPADATOK!B7," ",ALAPADATOK!C7," ",ALAPADATOK!D7," ",ALAPADATOK!E7," ",ALAPADATOK!F7," ",ALAPADATOK!G7," ",ALAPADATOK!H7)</f>
        <v>4. melléklet a … / 2020. ( … ) önkormányzati határozathoz</v>
      </c>
    </row>
    <row r="4" spans="1:14" ht="15.75" thickBot="1">
      <c r="A4" s="492"/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617" t="str">
        <f>'3.sz.mell.'!G2</f>
        <v>Forintban!</v>
      </c>
      <c r="M4" s="617"/>
      <c r="N4" s="614"/>
    </row>
    <row r="5" spans="1:14" ht="13.5" thickBot="1">
      <c r="A5" s="624" t="s">
        <v>67</v>
      </c>
      <c r="B5" s="613" t="s">
        <v>129</v>
      </c>
      <c r="C5" s="613"/>
      <c r="D5" s="613"/>
      <c r="E5" s="613"/>
      <c r="F5" s="613"/>
      <c r="G5" s="613"/>
      <c r="H5" s="613"/>
      <c r="I5" s="613"/>
      <c r="J5" s="629" t="s">
        <v>131</v>
      </c>
      <c r="K5" s="629"/>
      <c r="L5" s="629"/>
      <c r="M5" s="629"/>
      <c r="N5" s="614"/>
    </row>
    <row r="6" spans="1:14" ht="15" customHeight="1" thickBot="1">
      <c r="A6" s="625"/>
      <c r="B6" s="611" t="s">
        <v>132</v>
      </c>
      <c r="C6" s="612" t="s">
        <v>133</v>
      </c>
      <c r="D6" s="632" t="s">
        <v>125</v>
      </c>
      <c r="E6" s="632"/>
      <c r="F6" s="632"/>
      <c r="G6" s="632"/>
      <c r="H6" s="632"/>
      <c r="I6" s="632"/>
      <c r="J6" s="630"/>
      <c r="K6" s="630"/>
      <c r="L6" s="630"/>
      <c r="M6" s="630"/>
      <c r="N6" s="614"/>
    </row>
    <row r="7" spans="1:14" ht="21.75" thickBot="1">
      <c r="A7" s="625"/>
      <c r="B7" s="611"/>
      <c r="C7" s="612"/>
      <c r="D7" s="494" t="s">
        <v>132</v>
      </c>
      <c r="E7" s="494" t="s">
        <v>133</v>
      </c>
      <c r="F7" s="494" t="s">
        <v>132</v>
      </c>
      <c r="G7" s="494" t="s">
        <v>133</v>
      </c>
      <c r="H7" s="494" t="s">
        <v>132</v>
      </c>
      <c r="I7" s="494" t="s">
        <v>133</v>
      </c>
      <c r="J7" s="630"/>
      <c r="K7" s="630"/>
      <c r="L7" s="630"/>
      <c r="M7" s="630"/>
      <c r="N7" s="614"/>
    </row>
    <row r="8" spans="1:14" ht="21.75" thickBot="1">
      <c r="A8" s="626"/>
      <c r="B8" s="612" t="s">
        <v>126</v>
      </c>
      <c r="C8" s="612"/>
      <c r="D8" s="612" t="str">
        <f>+CONCATENATE(LEFT('1. sz. mell.'!C8,4),". előtt")</f>
        <v>2019. előtt</v>
      </c>
      <c r="E8" s="612"/>
      <c r="F8" s="612" t="str">
        <f>+CONCATENATE(LEFT('1. sz. mell.'!C8,4),". évi")</f>
        <v>2019. évi</v>
      </c>
      <c r="G8" s="612"/>
      <c r="H8" s="611" t="str">
        <f>+CONCATENATE(LEFT('1. sz. mell.'!C8,4),". után")</f>
        <v>2019. után</v>
      </c>
      <c r="I8" s="611"/>
      <c r="J8" s="493" t="str">
        <f>+D8</f>
        <v>2019. előtt</v>
      </c>
      <c r="K8" s="494" t="str">
        <f>+F8</f>
        <v>2019. évi</v>
      </c>
      <c r="L8" s="493" t="s">
        <v>35</v>
      </c>
      <c r="M8" s="494" t="str">
        <f>+CONCATENATE("Teljesítés %-a ",LEFT('1. sz. mell.'!C8,4),". XII. 31-ig")</f>
        <v>Teljesítés %-a 2019. XII. 31-ig</v>
      </c>
      <c r="N8" s="614"/>
    </row>
    <row r="9" spans="1:14" ht="13.5" thickBot="1">
      <c r="A9" s="495">
        <v>1</v>
      </c>
      <c r="B9" s="493">
        <v>2</v>
      </c>
      <c r="C9" s="493">
        <v>3</v>
      </c>
      <c r="D9" s="496">
        <v>4</v>
      </c>
      <c r="E9" s="494">
        <v>5</v>
      </c>
      <c r="F9" s="494">
        <v>6</v>
      </c>
      <c r="G9" s="494">
        <v>7</v>
      </c>
      <c r="H9" s="493">
        <v>8</v>
      </c>
      <c r="I9" s="496">
        <v>9</v>
      </c>
      <c r="J9" s="496">
        <v>10</v>
      </c>
      <c r="K9" s="496">
        <v>11</v>
      </c>
      <c r="L9" s="496" t="s">
        <v>128</v>
      </c>
      <c r="M9" s="497" t="s">
        <v>127</v>
      </c>
      <c r="N9" s="614"/>
    </row>
    <row r="10" spans="1:14" ht="12.75">
      <c r="A10" s="111" t="s">
        <v>68</v>
      </c>
      <c r="B10" s="442"/>
      <c r="C10" s="443"/>
      <c r="D10" s="443"/>
      <c r="E10" s="444"/>
      <c r="F10" s="443"/>
      <c r="G10" s="443"/>
      <c r="H10" s="443"/>
      <c r="I10" s="443"/>
      <c r="J10" s="443"/>
      <c r="K10" s="443"/>
      <c r="L10" s="445">
        <f aca="true" t="shared" si="0" ref="L10:L16">+J10+K10</f>
        <v>0</v>
      </c>
      <c r="M10" s="128">
        <f>IF((C10&lt;&gt;0),ROUND((L10/C10)*100,1),"")</f>
      </c>
      <c r="N10" s="614"/>
    </row>
    <row r="11" spans="1:14" ht="12.75">
      <c r="A11" s="112" t="s">
        <v>80</v>
      </c>
      <c r="B11" s="446"/>
      <c r="C11" s="447"/>
      <c r="D11" s="447"/>
      <c r="E11" s="447"/>
      <c r="F11" s="447"/>
      <c r="G11" s="447"/>
      <c r="H11" s="447"/>
      <c r="I11" s="447"/>
      <c r="J11" s="447"/>
      <c r="K11" s="447"/>
      <c r="L11" s="448">
        <f t="shared" si="0"/>
        <v>0</v>
      </c>
      <c r="M11" s="129">
        <f aca="true" t="shared" si="1" ref="M11:M16">IF((C11&lt;&gt;0),ROUND((L11/C11)*100,1),"")</f>
      </c>
      <c r="N11" s="614"/>
    </row>
    <row r="12" spans="1:14" ht="12.75">
      <c r="A12" s="113" t="s">
        <v>69</v>
      </c>
      <c r="B12" s="449"/>
      <c r="C12" s="450"/>
      <c r="D12" s="450"/>
      <c r="E12" s="450"/>
      <c r="F12" s="450"/>
      <c r="G12" s="450"/>
      <c r="H12" s="450"/>
      <c r="I12" s="450"/>
      <c r="J12" s="450"/>
      <c r="K12" s="450"/>
      <c r="L12" s="448">
        <f t="shared" si="0"/>
        <v>0</v>
      </c>
      <c r="M12" s="129">
        <f t="shared" si="1"/>
      </c>
      <c r="N12" s="614"/>
    </row>
    <row r="13" spans="1:14" ht="12.75">
      <c r="A13" s="113" t="s">
        <v>81</v>
      </c>
      <c r="B13" s="449"/>
      <c r="C13" s="450"/>
      <c r="D13" s="450"/>
      <c r="E13" s="450"/>
      <c r="F13" s="450"/>
      <c r="G13" s="450"/>
      <c r="H13" s="450"/>
      <c r="I13" s="450"/>
      <c r="J13" s="450"/>
      <c r="K13" s="450"/>
      <c r="L13" s="448">
        <f t="shared" si="0"/>
        <v>0</v>
      </c>
      <c r="M13" s="129">
        <f t="shared" si="1"/>
      </c>
      <c r="N13" s="614"/>
    </row>
    <row r="14" spans="1:14" ht="12.75">
      <c r="A14" s="113" t="s">
        <v>70</v>
      </c>
      <c r="B14" s="449"/>
      <c r="C14" s="450"/>
      <c r="D14" s="450"/>
      <c r="E14" s="450"/>
      <c r="F14" s="450"/>
      <c r="G14" s="450"/>
      <c r="H14" s="450"/>
      <c r="I14" s="450"/>
      <c r="J14" s="450"/>
      <c r="K14" s="450"/>
      <c r="L14" s="448">
        <f t="shared" si="0"/>
        <v>0</v>
      </c>
      <c r="M14" s="129">
        <f t="shared" si="1"/>
      </c>
      <c r="N14" s="614"/>
    </row>
    <row r="15" spans="1:14" ht="12.75">
      <c r="A15" s="113" t="s">
        <v>71</v>
      </c>
      <c r="B15" s="449"/>
      <c r="C15" s="450"/>
      <c r="D15" s="450"/>
      <c r="E15" s="450"/>
      <c r="F15" s="450"/>
      <c r="G15" s="450"/>
      <c r="H15" s="450"/>
      <c r="I15" s="450"/>
      <c r="J15" s="450"/>
      <c r="K15" s="450"/>
      <c r="L15" s="448">
        <f t="shared" si="0"/>
        <v>0</v>
      </c>
      <c r="M15" s="129">
        <f t="shared" si="1"/>
      </c>
      <c r="N15" s="614"/>
    </row>
    <row r="16" spans="1:14" ht="15" customHeight="1" thickBot="1">
      <c r="A16" s="114"/>
      <c r="B16" s="451"/>
      <c r="C16" s="452"/>
      <c r="D16" s="452"/>
      <c r="E16" s="452"/>
      <c r="F16" s="452"/>
      <c r="G16" s="452"/>
      <c r="H16" s="452"/>
      <c r="I16" s="452"/>
      <c r="J16" s="452"/>
      <c r="K16" s="452"/>
      <c r="L16" s="448">
        <f t="shared" si="0"/>
        <v>0</v>
      </c>
      <c r="M16" s="130">
        <f t="shared" si="1"/>
      </c>
      <c r="N16" s="614"/>
    </row>
    <row r="17" spans="1:14" ht="13.5" thickBot="1">
      <c r="A17" s="115" t="s">
        <v>73</v>
      </c>
      <c r="B17" s="453">
        <f>B10+SUM(B12:B16)</f>
        <v>0</v>
      </c>
      <c r="C17" s="453">
        <f aca="true" t="shared" si="2" ref="C17:L17">C10+SUM(C12:C16)</f>
        <v>0</v>
      </c>
      <c r="D17" s="453">
        <f t="shared" si="2"/>
        <v>0</v>
      </c>
      <c r="E17" s="453">
        <f t="shared" si="2"/>
        <v>0</v>
      </c>
      <c r="F17" s="453">
        <f t="shared" si="2"/>
        <v>0</v>
      </c>
      <c r="G17" s="453">
        <f t="shared" si="2"/>
        <v>0</v>
      </c>
      <c r="H17" s="453">
        <f t="shared" si="2"/>
        <v>0</v>
      </c>
      <c r="I17" s="453">
        <f t="shared" si="2"/>
        <v>0</v>
      </c>
      <c r="J17" s="453">
        <f t="shared" si="2"/>
        <v>0</v>
      </c>
      <c r="K17" s="453">
        <f t="shared" si="2"/>
        <v>0</v>
      </c>
      <c r="L17" s="453">
        <f t="shared" si="2"/>
        <v>0</v>
      </c>
      <c r="M17" s="199">
        <f>IF((C17&lt;&gt;0),ROUND((L17/C17)*100,1),"")</f>
      </c>
      <c r="N17" s="614"/>
    </row>
    <row r="18" spans="1:14" ht="4.5" customHeight="1">
      <c r="A18" s="116"/>
      <c r="B18" s="117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614"/>
    </row>
    <row r="19" spans="1:14" ht="13.5" thickBot="1">
      <c r="A19" s="119" t="s">
        <v>72</v>
      </c>
      <c r="B19" s="120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614"/>
    </row>
    <row r="20" spans="1:14" ht="12.75">
      <c r="A20" s="122" t="s">
        <v>76</v>
      </c>
      <c r="B20" s="442"/>
      <c r="C20" s="442"/>
      <c r="D20" s="442"/>
      <c r="E20" s="442"/>
      <c r="F20" s="442"/>
      <c r="G20" s="442"/>
      <c r="H20" s="442"/>
      <c r="I20" s="442"/>
      <c r="J20" s="442"/>
      <c r="K20" s="442"/>
      <c r="L20" s="454">
        <f aca="true" t="shared" si="3" ref="L20:L25">+J20+K20</f>
        <v>0</v>
      </c>
      <c r="M20" s="128">
        <f aca="true" t="shared" si="4" ref="M20:M26">IF((C20&lt;&gt;0),ROUND((L20/C20)*100,1),"")</f>
      </c>
      <c r="N20" s="614"/>
    </row>
    <row r="21" spans="1:14" ht="12.75">
      <c r="A21" s="123" t="s">
        <v>77</v>
      </c>
      <c r="B21" s="449"/>
      <c r="C21" s="449"/>
      <c r="D21" s="449"/>
      <c r="E21" s="449"/>
      <c r="F21" s="449"/>
      <c r="G21" s="449"/>
      <c r="H21" s="449"/>
      <c r="I21" s="449"/>
      <c r="J21" s="449"/>
      <c r="K21" s="449"/>
      <c r="L21" s="455">
        <f t="shared" si="3"/>
        <v>0</v>
      </c>
      <c r="M21" s="129">
        <f t="shared" si="4"/>
      </c>
      <c r="N21" s="614"/>
    </row>
    <row r="22" spans="1:14" ht="12.75">
      <c r="A22" s="123" t="s">
        <v>78</v>
      </c>
      <c r="B22" s="449"/>
      <c r="C22" s="449"/>
      <c r="D22" s="449"/>
      <c r="E22" s="449"/>
      <c r="F22" s="449"/>
      <c r="G22" s="449"/>
      <c r="H22" s="449"/>
      <c r="I22" s="449"/>
      <c r="J22" s="449"/>
      <c r="K22" s="449"/>
      <c r="L22" s="455">
        <f t="shared" si="3"/>
        <v>0</v>
      </c>
      <c r="M22" s="129">
        <f t="shared" si="4"/>
      </c>
      <c r="N22" s="614"/>
    </row>
    <row r="23" spans="1:14" ht="12.75">
      <c r="A23" s="123" t="s">
        <v>79</v>
      </c>
      <c r="B23" s="449"/>
      <c r="C23" s="449"/>
      <c r="D23" s="449"/>
      <c r="E23" s="449"/>
      <c r="F23" s="449"/>
      <c r="G23" s="449"/>
      <c r="H23" s="449"/>
      <c r="I23" s="449"/>
      <c r="J23" s="449"/>
      <c r="K23" s="449"/>
      <c r="L23" s="455">
        <f t="shared" si="3"/>
        <v>0</v>
      </c>
      <c r="M23" s="129">
        <f t="shared" si="4"/>
      </c>
      <c r="N23" s="614"/>
    </row>
    <row r="24" spans="1:14" ht="12.75">
      <c r="A24" s="124"/>
      <c r="B24" s="449"/>
      <c r="C24" s="449"/>
      <c r="D24" s="449"/>
      <c r="E24" s="449"/>
      <c r="F24" s="449"/>
      <c r="G24" s="449"/>
      <c r="H24" s="449"/>
      <c r="I24" s="449"/>
      <c r="J24" s="449"/>
      <c r="K24" s="449"/>
      <c r="L24" s="455">
        <f t="shared" si="3"/>
        <v>0</v>
      </c>
      <c r="M24" s="129">
        <f t="shared" si="4"/>
      </c>
      <c r="N24" s="614"/>
    </row>
    <row r="25" spans="1:14" ht="13.5" thickBot="1">
      <c r="A25" s="125"/>
      <c r="B25" s="451"/>
      <c r="C25" s="451"/>
      <c r="D25" s="451"/>
      <c r="E25" s="451"/>
      <c r="F25" s="451"/>
      <c r="G25" s="451"/>
      <c r="H25" s="451"/>
      <c r="I25" s="451"/>
      <c r="J25" s="451"/>
      <c r="K25" s="451"/>
      <c r="L25" s="455">
        <f t="shared" si="3"/>
        <v>0</v>
      </c>
      <c r="M25" s="130">
        <f t="shared" si="4"/>
      </c>
      <c r="N25" s="614"/>
    </row>
    <row r="26" spans="1:14" ht="13.5" thickBot="1">
      <c r="A26" s="126" t="s">
        <v>63</v>
      </c>
      <c r="B26" s="453">
        <f aca="true" t="shared" si="5" ref="B26:L26">SUM(B20:B25)</f>
        <v>0</v>
      </c>
      <c r="C26" s="453">
        <f t="shared" si="5"/>
        <v>0</v>
      </c>
      <c r="D26" s="453">
        <f t="shared" si="5"/>
        <v>0</v>
      </c>
      <c r="E26" s="453">
        <f t="shared" si="5"/>
        <v>0</v>
      </c>
      <c r="F26" s="453">
        <f t="shared" si="5"/>
        <v>0</v>
      </c>
      <c r="G26" s="453">
        <f t="shared" si="5"/>
        <v>0</v>
      </c>
      <c r="H26" s="453">
        <f t="shared" si="5"/>
        <v>0</v>
      </c>
      <c r="I26" s="453">
        <f t="shared" si="5"/>
        <v>0</v>
      </c>
      <c r="J26" s="453">
        <f t="shared" si="5"/>
        <v>0</v>
      </c>
      <c r="K26" s="453">
        <f t="shared" si="5"/>
        <v>0</v>
      </c>
      <c r="L26" s="453">
        <f t="shared" si="5"/>
        <v>0</v>
      </c>
      <c r="M26" s="199">
        <f t="shared" si="4"/>
      </c>
      <c r="N26" s="614"/>
    </row>
    <row r="27" spans="1:14" ht="12.75">
      <c r="A27" s="631" t="s">
        <v>124</v>
      </c>
      <c r="B27" s="631"/>
      <c r="C27" s="631"/>
      <c r="D27" s="631"/>
      <c r="E27" s="631"/>
      <c r="F27" s="631"/>
      <c r="G27" s="631"/>
      <c r="H27" s="631"/>
      <c r="I27" s="631"/>
      <c r="J27" s="631"/>
      <c r="K27" s="631"/>
      <c r="L27" s="631"/>
      <c r="M27" s="631"/>
      <c r="N27" s="614"/>
    </row>
    <row r="28" spans="1:14" ht="5.25" customHeight="1">
      <c r="A28" s="498"/>
      <c r="B28" s="498"/>
      <c r="C28" s="498"/>
      <c r="D28" s="498"/>
      <c r="E28" s="498"/>
      <c r="F28" s="498"/>
      <c r="G28" s="498"/>
      <c r="H28" s="498"/>
      <c r="I28" s="498"/>
      <c r="J28" s="498"/>
      <c r="K28" s="498"/>
      <c r="L28" s="498"/>
      <c r="M28" s="498"/>
      <c r="N28" s="614"/>
    </row>
    <row r="29" spans="1:14" ht="15.75">
      <c r="A29" s="623" t="str">
        <f>+CONCATENATE("Önkormányzaton kívüli EU-s projekthez történő hozzájárulás ",LEFT('1. sz. mell.'!C8,4),". évi előirányzata és teljesítése")</f>
        <v>Önkormányzaton kívüli EU-s projekthez történő hozzájárulás 2019. évi előirányzata és teljesítése</v>
      </c>
      <c r="B29" s="623"/>
      <c r="C29" s="623"/>
      <c r="D29" s="623"/>
      <c r="E29" s="623"/>
      <c r="F29" s="623"/>
      <c r="G29" s="623"/>
      <c r="H29" s="623"/>
      <c r="I29" s="623"/>
      <c r="J29" s="623"/>
      <c r="K29" s="623"/>
      <c r="L29" s="623"/>
      <c r="M29" s="623"/>
      <c r="N29" s="614"/>
    </row>
    <row r="30" spans="1:14" ht="12" customHeight="1" thickBot="1">
      <c r="A30" s="480"/>
      <c r="B30" s="480"/>
      <c r="C30" s="480"/>
      <c r="D30" s="480"/>
      <c r="E30" s="480"/>
      <c r="F30" s="480"/>
      <c r="G30" s="480"/>
      <c r="H30" s="480"/>
      <c r="I30" s="480"/>
      <c r="J30" s="480"/>
      <c r="K30" s="480"/>
      <c r="L30" s="617" t="str">
        <f>L4</f>
        <v>Forintban!</v>
      </c>
      <c r="M30" s="617"/>
      <c r="N30" s="614"/>
    </row>
    <row r="31" spans="1:14" ht="21.75" thickBot="1">
      <c r="A31" s="621" t="s">
        <v>74</v>
      </c>
      <c r="B31" s="622"/>
      <c r="C31" s="622"/>
      <c r="D31" s="622"/>
      <c r="E31" s="622"/>
      <c r="F31" s="622"/>
      <c r="G31" s="622"/>
      <c r="H31" s="622"/>
      <c r="I31" s="622"/>
      <c r="J31" s="622"/>
      <c r="K31" s="127" t="s">
        <v>132</v>
      </c>
      <c r="L31" s="127" t="s">
        <v>133</v>
      </c>
      <c r="M31" s="127" t="s">
        <v>131</v>
      </c>
      <c r="N31" s="614"/>
    </row>
    <row r="32" spans="1:14" ht="12.75">
      <c r="A32" s="609"/>
      <c r="B32" s="610"/>
      <c r="C32" s="610"/>
      <c r="D32" s="610"/>
      <c r="E32" s="610"/>
      <c r="F32" s="610"/>
      <c r="G32" s="610"/>
      <c r="H32" s="610"/>
      <c r="I32" s="610"/>
      <c r="J32" s="610"/>
      <c r="K32" s="444"/>
      <c r="L32" s="456"/>
      <c r="M32" s="456"/>
      <c r="N32" s="614"/>
    </row>
    <row r="33" spans="1:14" ht="13.5" thickBot="1">
      <c r="A33" s="619"/>
      <c r="B33" s="620"/>
      <c r="C33" s="620"/>
      <c r="D33" s="620"/>
      <c r="E33" s="620"/>
      <c r="F33" s="620"/>
      <c r="G33" s="620"/>
      <c r="H33" s="620"/>
      <c r="I33" s="620"/>
      <c r="J33" s="620"/>
      <c r="K33" s="457"/>
      <c r="L33" s="452"/>
      <c r="M33" s="452"/>
      <c r="N33" s="614"/>
    </row>
    <row r="34" spans="1:14" ht="13.5" thickBot="1">
      <c r="A34" s="615" t="s">
        <v>36</v>
      </c>
      <c r="B34" s="616"/>
      <c r="C34" s="616"/>
      <c r="D34" s="616"/>
      <c r="E34" s="616"/>
      <c r="F34" s="616"/>
      <c r="G34" s="616"/>
      <c r="H34" s="616"/>
      <c r="I34" s="616"/>
      <c r="J34" s="616"/>
      <c r="K34" s="458">
        <f>SUM(K32:K33)</f>
        <v>0</v>
      </c>
      <c r="L34" s="458">
        <f>SUM(L32:L33)</f>
        <v>0</v>
      </c>
      <c r="M34" s="458">
        <f>SUM(M32:M33)</f>
        <v>0</v>
      </c>
      <c r="N34" s="614"/>
    </row>
    <row r="50" ht="12.75">
      <c r="A50" s="32"/>
    </row>
  </sheetData>
  <sheetProtection/>
  <mergeCells count="23">
    <mergeCell ref="A1:M1"/>
    <mergeCell ref="A2:M2"/>
    <mergeCell ref="D3:M3"/>
    <mergeCell ref="J5:M7"/>
    <mergeCell ref="A27:M27"/>
    <mergeCell ref="D6:I6"/>
    <mergeCell ref="B8:C8"/>
    <mergeCell ref="N3:N34"/>
    <mergeCell ref="A34:J34"/>
    <mergeCell ref="L30:M30"/>
    <mergeCell ref="L4:M4"/>
    <mergeCell ref="A3:C3"/>
    <mergeCell ref="A33:J33"/>
    <mergeCell ref="B6:B7"/>
    <mergeCell ref="A31:J31"/>
    <mergeCell ref="A29:M29"/>
    <mergeCell ref="A5:A8"/>
    <mergeCell ref="A32:J32"/>
    <mergeCell ref="H8:I8"/>
    <mergeCell ref="D8:E8"/>
    <mergeCell ref="B5:I5"/>
    <mergeCell ref="F8:G8"/>
    <mergeCell ref="C6:C7"/>
  </mergeCells>
  <printOptions horizontalCentered="1"/>
  <pageMargins left="0.5511811023622047" right="0.5118110236220472" top="0.7874015748031497" bottom="0.7874015748031497" header="0.7874015748031497" footer="0.7874015748031497"/>
  <pageSetup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4"/>
  <sheetViews>
    <sheetView zoomScale="120" zoomScaleNormal="120" workbookViewId="0" topLeftCell="A10">
      <selection activeCell="J49" sqref="J49"/>
    </sheetView>
  </sheetViews>
  <sheetFormatPr defaultColWidth="9.00390625" defaultRowHeight="12.75"/>
  <cols>
    <col min="1" max="1" width="12.875" style="105" customWidth="1"/>
    <col min="2" max="2" width="54.875" style="106" customWidth="1"/>
    <col min="3" max="5" width="13.875" style="107" customWidth="1"/>
    <col min="6" max="16384" width="9.375" style="3" customWidth="1"/>
  </cols>
  <sheetData>
    <row r="1" spans="1:5" s="2" customFormat="1" ht="16.5" customHeight="1" thickBot="1">
      <c r="A1" s="499"/>
      <c r="B1" s="642" t="str">
        <f>CONCATENATE("5. melléklet"," ",ALAPADATOK!A7," ",ALAPADATOK!B7," ",ALAPADATOK!C7," ",ALAPADATOK!D7," ",ALAPADATOK!E7," ",ALAPADATOK!F7," ",ALAPADATOK!G7," ",ALAPADATOK!H7)</f>
        <v>5. melléklet a … / 2020. ( … ) önkormányzati határozathoz</v>
      </c>
      <c r="C1" s="643"/>
      <c r="D1" s="643"/>
      <c r="E1" s="643"/>
    </row>
    <row r="2" spans="1:5" s="44" customFormat="1" ht="34.5" customHeight="1">
      <c r="A2" s="500" t="s">
        <v>42</v>
      </c>
      <c r="B2" s="636" t="str">
        <f>ALAPADATOK!A3</f>
        <v>Mikrotérségi Óvoda és Bölcsőde Intézmény-fenntartó Társulása</v>
      </c>
      <c r="C2" s="637"/>
      <c r="D2" s="638"/>
      <c r="E2" s="501" t="s">
        <v>37</v>
      </c>
    </row>
    <row r="3" spans="1:5" s="44" customFormat="1" ht="24.75" thickBot="1">
      <c r="A3" s="502" t="s">
        <v>101</v>
      </c>
      <c r="B3" s="639"/>
      <c r="C3" s="640"/>
      <c r="D3" s="641"/>
      <c r="E3" s="503" t="s">
        <v>38</v>
      </c>
    </row>
    <row r="4" spans="1:5" s="45" customFormat="1" ht="15.75" customHeight="1" thickBot="1">
      <c r="A4" s="504"/>
      <c r="B4" s="504"/>
      <c r="C4" s="505"/>
      <c r="D4" s="505"/>
      <c r="E4" s="505" t="str">
        <f>'3.sz.mell.'!G2</f>
        <v>Forintban!</v>
      </c>
    </row>
    <row r="5" spans="1:5" ht="24.75" thickBot="1">
      <c r="A5" s="506" t="s">
        <v>102</v>
      </c>
      <c r="B5" s="507" t="s">
        <v>451</v>
      </c>
      <c r="C5" s="508" t="s">
        <v>123</v>
      </c>
      <c r="D5" s="508" t="s">
        <v>130</v>
      </c>
      <c r="E5" s="509" t="s">
        <v>131</v>
      </c>
    </row>
    <row r="6" spans="1:5" s="42" customFormat="1" ht="12.75" customHeight="1" thickBot="1">
      <c r="A6" s="56">
        <v>1</v>
      </c>
      <c r="B6" s="57">
        <v>2</v>
      </c>
      <c r="C6" s="57">
        <v>3</v>
      </c>
      <c r="D6" s="144">
        <v>4</v>
      </c>
      <c r="E6" s="143">
        <v>5</v>
      </c>
    </row>
    <row r="7" spans="1:5" s="42" customFormat="1" ht="15.75" customHeight="1" thickBot="1">
      <c r="A7" s="633" t="s">
        <v>39</v>
      </c>
      <c r="B7" s="634"/>
      <c r="C7" s="634"/>
      <c r="D7" s="634"/>
      <c r="E7" s="635"/>
    </row>
    <row r="8" spans="1:5" s="42" customFormat="1" ht="12" customHeight="1" thickBot="1">
      <c r="A8" s="22" t="s">
        <v>4</v>
      </c>
      <c r="B8" s="16" t="s">
        <v>179</v>
      </c>
      <c r="C8" s="132">
        <f>SUM(C9:C13)</f>
        <v>0</v>
      </c>
      <c r="D8" s="132">
        <f>SUM(D9:D13)</f>
        <v>0</v>
      </c>
      <c r="E8" s="150">
        <f>SUM(E9:E13)</f>
        <v>0</v>
      </c>
    </row>
    <row r="9" spans="1:5" s="46" customFormat="1" ht="12" customHeight="1">
      <c r="A9" s="183" t="s">
        <v>53</v>
      </c>
      <c r="B9" s="200" t="s">
        <v>477</v>
      </c>
      <c r="C9" s="134"/>
      <c r="D9" s="134"/>
      <c r="E9" s="152"/>
    </row>
    <row r="10" spans="1:5" s="47" customFormat="1" ht="12" customHeight="1">
      <c r="A10" s="184" t="s">
        <v>54</v>
      </c>
      <c r="B10" s="63" t="s">
        <v>180</v>
      </c>
      <c r="C10" s="133"/>
      <c r="D10" s="133"/>
      <c r="E10" s="154"/>
    </row>
    <row r="11" spans="1:5" s="47" customFormat="1" ht="12" customHeight="1">
      <c r="A11" s="184" t="s">
        <v>55</v>
      </c>
      <c r="B11" s="63" t="s">
        <v>481</v>
      </c>
      <c r="C11" s="133"/>
      <c r="D11" s="133"/>
      <c r="E11" s="154"/>
    </row>
    <row r="12" spans="1:5" s="47" customFormat="1" ht="12" customHeight="1">
      <c r="A12" s="184" t="s">
        <v>56</v>
      </c>
      <c r="B12" s="63" t="s">
        <v>482</v>
      </c>
      <c r="C12" s="133"/>
      <c r="D12" s="133"/>
      <c r="E12" s="154"/>
    </row>
    <row r="13" spans="1:5" s="47" customFormat="1" ht="12" customHeight="1" thickBot="1">
      <c r="A13" s="184" t="s">
        <v>82</v>
      </c>
      <c r="B13" s="63" t="s">
        <v>183</v>
      </c>
      <c r="C13" s="133"/>
      <c r="D13" s="133"/>
      <c r="E13" s="154"/>
    </row>
    <row r="14" spans="1:5" s="46" customFormat="1" ht="12" customHeight="1" thickBot="1">
      <c r="A14" s="22" t="s">
        <v>5</v>
      </c>
      <c r="B14" s="62" t="s">
        <v>152</v>
      </c>
      <c r="C14" s="159">
        <v>303377</v>
      </c>
      <c r="D14" s="159">
        <v>302234</v>
      </c>
      <c r="E14" s="160">
        <v>302234</v>
      </c>
    </row>
    <row r="15" spans="1:5" s="46" customFormat="1" ht="12" customHeight="1" thickBot="1">
      <c r="A15" s="22" t="s">
        <v>6</v>
      </c>
      <c r="B15" s="16" t="s">
        <v>164</v>
      </c>
      <c r="C15" s="159">
        <v>2545</v>
      </c>
      <c r="D15" s="159">
        <v>3143</v>
      </c>
      <c r="E15" s="160">
        <v>3143</v>
      </c>
    </row>
    <row r="16" spans="1:5" s="46" customFormat="1" ht="12" customHeight="1" thickBot="1">
      <c r="A16" s="22" t="s">
        <v>7</v>
      </c>
      <c r="B16" s="16" t="s">
        <v>202</v>
      </c>
      <c r="C16" s="159"/>
      <c r="D16" s="159"/>
      <c r="E16" s="160"/>
    </row>
    <row r="17" spans="1:5" s="46" customFormat="1" ht="12" customHeight="1" thickBot="1">
      <c r="A17" s="22" t="s">
        <v>8</v>
      </c>
      <c r="B17" s="16" t="s">
        <v>166</v>
      </c>
      <c r="C17" s="159"/>
      <c r="D17" s="159"/>
      <c r="E17" s="160"/>
    </row>
    <row r="18" spans="1:5" s="46" customFormat="1" ht="12" customHeight="1" thickBot="1">
      <c r="A18" s="22" t="s">
        <v>9</v>
      </c>
      <c r="B18" s="16" t="s">
        <v>153</v>
      </c>
      <c r="C18" s="159"/>
      <c r="D18" s="159"/>
      <c r="E18" s="160"/>
    </row>
    <row r="19" spans="1:5" s="46" customFormat="1" ht="12" customHeight="1" thickBot="1">
      <c r="A19" s="22" t="s">
        <v>10</v>
      </c>
      <c r="B19" s="62" t="s">
        <v>185</v>
      </c>
      <c r="C19" s="159"/>
      <c r="D19" s="159"/>
      <c r="E19" s="160"/>
    </row>
    <row r="20" spans="1:5" s="46" customFormat="1" ht="12" customHeight="1" thickBot="1">
      <c r="A20" s="22" t="s">
        <v>11</v>
      </c>
      <c r="B20" s="16" t="s">
        <v>204</v>
      </c>
      <c r="C20" s="137">
        <f>+C8+C14+C15+C16+C17+C18+C19</f>
        <v>305922</v>
      </c>
      <c r="D20" s="137">
        <f>+D8+D14+D15+D16+D17+D18+D19</f>
        <v>305377</v>
      </c>
      <c r="E20" s="157">
        <f>+E8+E14+E15+E16+E17+E18+E19</f>
        <v>305377</v>
      </c>
    </row>
    <row r="21" spans="1:5" s="47" customFormat="1" ht="12" customHeight="1" thickBot="1">
      <c r="A21" s="185" t="s">
        <v>12</v>
      </c>
      <c r="B21" s="62" t="s">
        <v>187</v>
      </c>
      <c r="C21" s="132">
        <f>SUM(C22:C26)</f>
        <v>1515</v>
      </c>
      <c r="D21" s="132">
        <f>SUM(D22:D26)</f>
        <v>1515</v>
      </c>
      <c r="E21" s="150">
        <f>SUM(E22:E26)</f>
        <v>1515</v>
      </c>
    </row>
    <row r="22" spans="1:5" s="47" customFormat="1" ht="12" customHeight="1">
      <c r="A22" s="184" t="s">
        <v>188</v>
      </c>
      <c r="B22" s="151" t="s">
        <v>189</v>
      </c>
      <c r="C22" s="136"/>
      <c r="D22" s="136"/>
      <c r="E22" s="158"/>
    </row>
    <row r="23" spans="1:5" s="47" customFormat="1" ht="12" customHeight="1">
      <c r="A23" s="184" t="s">
        <v>190</v>
      </c>
      <c r="B23" s="153" t="s">
        <v>191</v>
      </c>
      <c r="C23" s="136"/>
      <c r="D23" s="136"/>
      <c r="E23" s="158"/>
    </row>
    <row r="24" spans="1:5" s="46" customFormat="1" ht="12" customHeight="1">
      <c r="A24" s="184" t="s">
        <v>192</v>
      </c>
      <c r="B24" s="153" t="s">
        <v>193</v>
      </c>
      <c r="C24" s="136">
        <v>1515</v>
      </c>
      <c r="D24" s="136">
        <v>1515</v>
      </c>
      <c r="E24" s="158">
        <v>1515</v>
      </c>
    </row>
    <row r="25" spans="1:5" s="46" customFormat="1" ht="12" customHeight="1">
      <c r="A25" s="184" t="s">
        <v>194</v>
      </c>
      <c r="B25" s="153" t="s">
        <v>195</v>
      </c>
      <c r="C25" s="136"/>
      <c r="D25" s="136"/>
      <c r="E25" s="158"/>
    </row>
    <row r="26" spans="1:5" s="46" customFormat="1" ht="12" customHeight="1" thickBot="1">
      <c r="A26" s="184" t="s">
        <v>196</v>
      </c>
      <c r="B26" s="155" t="s">
        <v>150</v>
      </c>
      <c r="C26" s="136"/>
      <c r="D26" s="136"/>
      <c r="E26" s="158"/>
    </row>
    <row r="27" spans="1:5" s="46" customFormat="1" ht="12" customHeight="1" thickBot="1">
      <c r="A27" s="185" t="s">
        <v>13</v>
      </c>
      <c r="B27" s="62" t="s">
        <v>151</v>
      </c>
      <c r="C27" s="159"/>
      <c r="D27" s="159"/>
      <c r="E27" s="160"/>
    </row>
    <row r="28" spans="1:5" s="46" customFormat="1" ht="12" customHeight="1" thickBot="1">
      <c r="A28" s="185" t="s">
        <v>14</v>
      </c>
      <c r="B28" s="161" t="s">
        <v>205</v>
      </c>
      <c r="C28" s="137">
        <f>+C21+C27</f>
        <v>1515</v>
      </c>
      <c r="D28" s="137">
        <f>+D21+D27</f>
        <v>1515</v>
      </c>
      <c r="E28" s="157">
        <f>+E21+E27</f>
        <v>1515</v>
      </c>
    </row>
    <row r="29" spans="1:5" s="46" customFormat="1" ht="12" customHeight="1" thickBot="1">
      <c r="A29" s="186" t="s">
        <v>15</v>
      </c>
      <c r="B29" s="162" t="s">
        <v>206</v>
      </c>
      <c r="C29" s="137">
        <f>+C20+C28</f>
        <v>307437</v>
      </c>
      <c r="D29" s="137">
        <f>+D20+D28</f>
        <v>306892</v>
      </c>
      <c r="E29" s="157">
        <f>+E20+E28</f>
        <v>306892</v>
      </c>
    </row>
    <row r="30" spans="1:5" s="47" customFormat="1" ht="15" customHeight="1">
      <c r="A30" s="58"/>
      <c r="B30" s="59"/>
      <c r="C30" s="101"/>
      <c r="D30" s="101"/>
      <c r="E30" s="101"/>
    </row>
    <row r="31" spans="1:5" ht="13.5" thickBot="1">
      <c r="A31" s="60"/>
      <c r="B31" s="61"/>
      <c r="C31" s="102"/>
      <c r="D31" s="102"/>
      <c r="E31" s="102"/>
    </row>
    <row r="32" spans="1:5" s="42" customFormat="1" ht="16.5" customHeight="1" thickBot="1">
      <c r="A32" s="633" t="s">
        <v>40</v>
      </c>
      <c r="B32" s="634"/>
      <c r="C32" s="634"/>
      <c r="D32" s="634"/>
      <c r="E32" s="635"/>
    </row>
    <row r="33" spans="1:5" s="48" customFormat="1" ht="12" customHeight="1" thickBot="1">
      <c r="A33" s="187" t="s">
        <v>4</v>
      </c>
      <c r="B33" s="21" t="s">
        <v>221</v>
      </c>
      <c r="C33" s="131">
        <f>SUM(C34:C39)</f>
        <v>9798</v>
      </c>
      <c r="D33" s="131">
        <f>SUM(D34:D39)</f>
        <v>14409</v>
      </c>
      <c r="E33" s="196">
        <f>SUM(E34:E39)</f>
        <v>9439</v>
      </c>
    </row>
    <row r="34" spans="1:5" ht="12" customHeight="1">
      <c r="A34" s="188" t="s">
        <v>53</v>
      </c>
      <c r="B34" s="7" t="s">
        <v>33</v>
      </c>
      <c r="C34" s="198"/>
      <c r="D34" s="198"/>
      <c r="E34" s="197"/>
    </row>
    <row r="35" spans="1:5" ht="12" customHeight="1">
      <c r="A35" s="184" t="s">
        <v>54</v>
      </c>
      <c r="B35" s="5" t="s">
        <v>92</v>
      </c>
      <c r="C35" s="133"/>
      <c r="D35" s="133"/>
      <c r="E35" s="154"/>
    </row>
    <row r="36" spans="1:5" ht="12" customHeight="1">
      <c r="A36" s="184" t="s">
        <v>55</v>
      </c>
      <c r="B36" s="5" t="s">
        <v>75</v>
      </c>
      <c r="C36" s="135">
        <v>300</v>
      </c>
      <c r="D36" s="135">
        <v>72</v>
      </c>
      <c r="E36" s="156">
        <v>72</v>
      </c>
    </row>
    <row r="37" spans="1:5" ht="12" customHeight="1">
      <c r="A37" s="184" t="s">
        <v>56</v>
      </c>
      <c r="B37" s="8" t="s">
        <v>93</v>
      </c>
      <c r="C37" s="135"/>
      <c r="D37" s="135"/>
      <c r="E37" s="156"/>
    </row>
    <row r="38" spans="1:5" ht="12" customHeight="1">
      <c r="A38" s="184" t="s">
        <v>82</v>
      </c>
      <c r="B38" s="14" t="s">
        <v>94</v>
      </c>
      <c r="C38" s="135">
        <v>5983</v>
      </c>
      <c r="D38" s="135">
        <v>9367</v>
      </c>
      <c r="E38" s="156">
        <v>9367</v>
      </c>
    </row>
    <row r="39" spans="1:5" ht="12" customHeight="1">
      <c r="A39" s="184" t="s">
        <v>57</v>
      </c>
      <c r="B39" s="5" t="s">
        <v>222</v>
      </c>
      <c r="C39" s="135">
        <f>C40+C41</f>
        <v>3515</v>
      </c>
      <c r="D39" s="135">
        <f>D40+D41</f>
        <v>4970</v>
      </c>
      <c r="E39" s="156"/>
    </row>
    <row r="40" spans="1:5" ht="12" customHeight="1">
      <c r="A40" s="184" t="s">
        <v>58</v>
      </c>
      <c r="B40" s="5" t="s">
        <v>223</v>
      </c>
      <c r="C40" s="135">
        <v>1515</v>
      </c>
      <c r="D40" s="135">
        <v>2255</v>
      </c>
      <c r="E40" s="156"/>
    </row>
    <row r="41" spans="1:5" ht="12" customHeight="1" thickBot="1">
      <c r="A41" s="184" t="s">
        <v>64</v>
      </c>
      <c r="B41" s="14" t="s">
        <v>224</v>
      </c>
      <c r="C41" s="135">
        <v>2000</v>
      </c>
      <c r="D41" s="135">
        <v>2715</v>
      </c>
      <c r="E41" s="156"/>
    </row>
    <row r="42" spans="1:5" ht="12" customHeight="1" thickBot="1">
      <c r="A42" s="22" t="s">
        <v>5</v>
      </c>
      <c r="B42" s="20" t="s">
        <v>199</v>
      </c>
      <c r="C42" s="132">
        <f>+C43+C44+C45</f>
        <v>0</v>
      </c>
      <c r="D42" s="132">
        <f>+D43+D44+D45</f>
        <v>0</v>
      </c>
      <c r="E42" s="150">
        <f>+E43+E44+E45</f>
        <v>0</v>
      </c>
    </row>
    <row r="43" spans="1:5" ht="12" customHeight="1">
      <c r="A43" s="183" t="s">
        <v>59</v>
      </c>
      <c r="B43" s="5" t="s">
        <v>105</v>
      </c>
      <c r="C43" s="134"/>
      <c r="D43" s="134"/>
      <c r="E43" s="152"/>
    </row>
    <row r="44" spans="1:5" ht="12" customHeight="1">
      <c r="A44" s="183" t="s">
        <v>60</v>
      </c>
      <c r="B44" s="9" t="s">
        <v>95</v>
      </c>
      <c r="C44" s="133"/>
      <c r="D44" s="133"/>
      <c r="E44" s="154"/>
    </row>
    <row r="45" spans="1:5" ht="12" customHeight="1" thickBot="1">
      <c r="A45" s="183" t="s">
        <v>61</v>
      </c>
      <c r="B45" s="64" t="s">
        <v>106</v>
      </c>
      <c r="C45" s="133"/>
      <c r="D45" s="133"/>
      <c r="E45" s="154"/>
    </row>
    <row r="46" spans="1:5" ht="12" customHeight="1" thickBot="1">
      <c r="A46" s="22" t="s">
        <v>6</v>
      </c>
      <c r="B46" s="50" t="s">
        <v>225</v>
      </c>
      <c r="C46" s="132">
        <f>+C33+C42</f>
        <v>9798</v>
      </c>
      <c r="D46" s="132">
        <f>+D33+D42</f>
        <v>14409</v>
      </c>
      <c r="E46" s="150">
        <f>+E33+E42</f>
        <v>9439</v>
      </c>
    </row>
    <row r="47" spans="1:5" ht="12" customHeight="1" thickBot="1">
      <c r="A47" s="22" t="s">
        <v>7</v>
      </c>
      <c r="B47" s="50" t="s">
        <v>234</v>
      </c>
      <c r="C47" s="132">
        <f>+C48+C49+C50</f>
        <v>297639</v>
      </c>
      <c r="D47" s="132">
        <f>+D48+D49+D50</f>
        <v>292483</v>
      </c>
      <c r="E47" s="150">
        <f>+E48+E49+E50</f>
        <v>292483</v>
      </c>
    </row>
    <row r="48" spans="1:5" ht="12" customHeight="1">
      <c r="A48" s="188" t="s">
        <v>136</v>
      </c>
      <c r="B48" s="7" t="s">
        <v>200</v>
      </c>
      <c r="C48" s="198"/>
      <c r="D48" s="198"/>
      <c r="E48" s="197"/>
    </row>
    <row r="49" spans="1:5" ht="12" customHeight="1">
      <c r="A49" s="184" t="s">
        <v>137</v>
      </c>
      <c r="B49" s="5" t="s">
        <v>201</v>
      </c>
      <c r="C49" s="135"/>
      <c r="D49" s="135"/>
      <c r="E49" s="156"/>
    </row>
    <row r="50" spans="1:5" ht="13.5" thickBot="1">
      <c r="A50" s="189" t="s">
        <v>138</v>
      </c>
      <c r="B50" s="4" t="s">
        <v>235</v>
      </c>
      <c r="C50" s="135">
        <v>297639</v>
      </c>
      <c r="D50" s="241">
        <v>292483</v>
      </c>
      <c r="E50" s="156">
        <v>292483</v>
      </c>
    </row>
    <row r="51" spans="1:5" ht="13.5" thickBot="1">
      <c r="A51" s="22" t="s">
        <v>8</v>
      </c>
      <c r="B51" s="190" t="s">
        <v>230</v>
      </c>
      <c r="C51" s="132">
        <f>+C46+C47</f>
        <v>307437</v>
      </c>
      <c r="D51" s="242">
        <f>+D46+D47</f>
        <v>306892</v>
      </c>
      <c r="E51" s="65">
        <f>+E46+E47</f>
        <v>301922</v>
      </c>
    </row>
    <row r="52" spans="3:4" ht="13.5" thickBot="1">
      <c r="C52" s="514">
        <f>C29-C51</f>
        <v>0</v>
      </c>
      <c r="D52" s="514">
        <f>D29-D51</f>
        <v>0</v>
      </c>
    </row>
    <row r="53" spans="1:5" ht="12.75" customHeight="1" thickBot="1">
      <c r="A53" s="435" t="s">
        <v>452</v>
      </c>
      <c r="B53" s="436"/>
      <c r="C53" s="510"/>
      <c r="D53" s="510"/>
      <c r="E53" s="511"/>
    </row>
    <row r="54" spans="1:5" ht="13.5" customHeight="1" thickBot="1">
      <c r="A54" s="437" t="s">
        <v>453</v>
      </c>
      <c r="B54" s="438"/>
      <c r="C54" s="512"/>
      <c r="D54" s="512"/>
      <c r="E54" s="513"/>
    </row>
  </sheetData>
  <sheetProtection formatCells="0"/>
  <mergeCells count="5">
    <mergeCell ref="A7:E7"/>
    <mergeCell ref="A32:E32"/>
    <mergeCell ref="B2:D2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9"/>
  <sheetViews>
    <sheetView zoomScale="120" zoomScaleNormal="120" workbookViewId="0" topLeftCell="A28">
      <selection activeCell="K22" sqref="K22"/>
    </sheetView>
  </sheetViews>
  <sheetFormatPr defaultColWidth="9.00390625" defaultRowHeight="12.75"/>
  <cols>
    <col min="1" max="1" width="14.875" style="105" customWidth="1"/>
    <col min="2" max="2" width="62.875" style="106" customWidth="1"/>
    <col min="3" max="5" width="15.875" style="107" customWidth="1"/>
    <col min="6" max="16384" width="9.375" style="3" customWidth="1"/>
  </cols>
  <sheetData>
    <row r="1" spans="1:5" s="2" customFormat="1" ht="16.5" customHeight="1" thickBot="1">
      <c r="A1" s="499"/>
      <c r="B1" s="642" t="str">
        <f>CONCATENATE("6.1. melléklet"," ",ALAPADATOK!A7," ",ALAPADATOK!B7," ",ALAPADATOK!C7," ",ALAPADATOK!D7," ",ALAPADATOK!E7," ",ALAPADATOK!F7," ",ALAPADATOK!G7," ",ALAPADATOK!H7)</f>
        <v>6.1. melléklet a … / 2020. ( … ) önkormányzati határozathoz</v>
      </c>
      <c r="C1" s="643"/>
      <c r="D1" s="643"/>
      <c r="E1" s="643"/>
    </row>
    <row r="2" spans="1:5" s="44" customFormat="1" ht="15.75" customHeight="1">
      <c r="A2" s="500" t="s">
        <v>42</v>
      </c>
      <c r="B2" s="644" t="str">
        <f>ALAPADATOK!B11</f>
        <v>Bátaszéki Mikrotérségi Óvoda, Bölcsőde és Konyha</v>
      </c>
      <c r="C2" s="645"/>
      <c r="D2" s="646"/>
      <c r="E2" s="515" t="s">
        <v>41</v>
      </c>
    </row>
    <row r="3" spans="1:5" s="44" customFormat="1" ht="24.75" thickBot="1">
      <c r="A3" s="502" t="s">
        <v>101</v>
      </c>
      <c r="B3" s="639" t="s">
        <v>236</v>
      </c>
      <c r="C3" s="640"/>
      <c r="D3" s="647"/>
      <c r="E3" s="516" t="s">
        <v>237</v>
      </c>
    </row>
    <row r="4" spans="1:5" s="45" customFormat="1" ht="15.75" customHeight="1" thickBot="1">
      <c r="A4" s="504"/>
      <c r="B4" s="504"/>
      <c r="C4" s="505"/>
      <c r="D4" s="505"/>
      <c r="E4" s="505" t="str">
        <f>'5. sz. mell'!E4</f>
        <v>Forintban!</v>
      </c>
    </row>
    <row r="5" spans="1:5" ht="24.75" thickBot="1">
      <c r="A5" s="506" t="s">
        <v>102</v>
      </c>
      <c r="B5" s="507" t="s">
        <v>451</v>
      </c>
      <c r="C5" s="508" t="s">
        <v>123</v>
      </c>
      <c r="D5" s="508" t="s">
        <v>130</v>
      </c>
      <c r="E5" s="509" t="s">
        <v>131</v>
      </c>
    </row>
    <row r="6" spans="1:5" s="42" customFormat="1" ht="12.75" customHeight="1" thickBot="1">
      <c r="A6" s="56">
        <v>1</v>
      </c>
      <c r="B6" s="57">
        <v>2</v>
      </c>
      <c r="C6" s="57">
        <v>3</v>
      </c>
      <c r="D6" s="144">
        <v>4</v>
      </c>
      <c r="E6" s="143">
        <v>5</v>
      </c>
    </row>
    <row r="7" spans="1:5" s="42" customFormat="1" ht="15.75" customHeight="1" thickBot="1">
      <c r="A7" s="633" t="s">
        <v>39</v>
      </c>
      <c r="B7" s="634"/>
      <c r="C7" s="634"/>
      <c r="D7" s="634"/>
      <c r="E7" s="635"/>
    </row>
    <row r="8" spans="1:5" s="42" customFormat="1" ht="12" customHeight="1" thickBot="1">
      <c r="A8" s="56" t="s">
        <v>4</v>
      </c>
      <c r="B8" s="223" t="s">
        <v>207</v>
      </c>
      <c r="C8" s="71">
        <f>SUM(C9:C18)</f>
        <v>76250</v>
      </c>
      <c r="D8" s="71">
        <f>SUM(D9:D18)</f>
        <v>91592</v>
      </c>
      <c r="E8" s="174">
        <f>SUM(E9:E18)</f>
        <v>91581</v>
      </c>
    </row>
    <row r="9" spans="1:5" s="46" customFormat="1" ht="12" customHeight="1">
      <c r="A9" s="224" t="s">
        <v>53</v>
      </c>
      <c r="B9" s="7" t="s">
        <v>139</v>
      </c>
      <c r="C9" s="141"/>
      <c r="D9" s="141"/>
      <c r="E9" s="234"/>
    </row>
    <row r="10" spans="1:5" s="47" customFormat="1" ht="12" customHeight="1">
      <c r="A10" s="225" t="s">
        <v>54</v>
      </c>
      <c r="B10" s="5" t="s">
        <v>140</v>
      </c>
      <c r="C10" s="68">
        <v>30774</v>
      </c>
      <c r="D10" s="68">
        <v>43048</v>
      </c>
      <c r="E10" s="145">
        <v>43046</v>
      </c>
    </row>
    <row r="11" spans="1:5" s="47" customFormat="1" ht="12" customHeight="1">
      <c r="A11" s="225" t="s">
        <v>55</v>
      </c>
      <c r="B11" s="5" t="s">
        <v>141</v>
      </c>
      <c r="C11" s="68"/>
      <c r="D11" s="68">
        <v>11</v>
      </c>
      <c r="E11" s="145">
        <v>11</v>
      </c>
    </row>
    <row r="12" spans="1:5" s="47" customFormat="1" ht="12" customHeight="1">
      <c r="A12" s="225" t="s">
        <v>56</v>
      </c>
      <c r="B12" s="5" t="s">
        <v>142</v>
      </c>
      <c r="C12" s="68">
        <v>1226</v>
      </c>
      <c r="D12" s="68"/>
      <c r="E12" s="145"/>
    </row>
    <row r="13" spans="1:5" s="47" customFormat="1" ht="12" customHeight="1">
      <c r="A13" s="225" t="s">
        <v>82</v>
      </c>
      <c r="B13" s="5" t="s">
        <v>143</v>
      </c>
      <c r="C13" s="68">
        <v>19889</v>
      </c>
      <c r="D13" s="68">
        <v>20330</v>
      </c>
      <c r="E13" s="145">
        <v>20328</v>
      </c>
    </row>
    <row r="14" spans="1:5" s="46" customFormat="1" ht="12" customHeight="1">
      <c r="A14" s="225" t="s">
        <v>57</v>
      </c>
      <c r="B14" s="5" t="s">
        <v>208</v>
      </c>
      <c r="C14" s="68">
        <v>13921</v>
      </c>
      <c r="D14" s="68">
        <v>16975</v>
      </c>
      <c r="E14" s="145">
        <v>16971</v>
      </c>
    </row>
    <row r="15" spans="1:5" s="46" customFormat="1" ht="12" customHeight="1">
      <c r="A15" s="225" t="s">
        <v>58</v>
      </c>
      <c r="B15" s="4" t="s">
        <v>209</v>
      </c>
      <c r="C15" s="68">
        <v>10438</v>
      </c>
      <c r="D15" s="68">
        <v>11218</v>
      </c>
      <c r="E15" s="145">
        <v>11218</v>
      </c>
    </row>
    <row r="16" spans="1:5" s="46" customFormat="1" ht="12" customHeight="1">
      <c r="A16" s="225" t="s">
        <v>64</v>
      </c>
      <c r="B16" s="5" t="s">
        <v>144</v>
      </c>
      <c r="C16" s="142">
        <v>2</v>
      </c>
      <c r="D16" s="142">
        <v>2</v>
      </c>
      <c r="E16" s="181"/>
    </row>
    <row r="17" spans="1:5" s="46" customFormat="1" ht="12" customHeight="1">
      <c r="A17" s="225" t="s">
        <v>65</v>
      </c>
      <c r="B17" s="5" t="s">
        <v>145</v>
      </c>
      <c r="C17" s="68"/>
      <c r="D17" s="68"/>
      <c r="E17" s="145"/>
    </row>
    <row r="18" spans="1:5" s="46" customFormat="1" ht="12" customHeight="1" thickBot="1">
      <c r="A18" s="225" t="s">
        <v>66</v>
      </c>
      <c r="B18" s="4" t="s">
        <v>146</v>
      </c>
      <c r="C18" s="70"/>
      <c r="D18" s="70">
        <v>8</v>
      </c>
      <c r="E18" s="175">
        <v>7</v>
      </c>
    </row>
    <row r="19" spans="1:5" s="46" customFormat="1" ht="12" customHeight="1" thickBot="1">
      <c r="A19" s="56" t="s">
        <v>5</v>
      </c>
      <c r="B19" s="223" t="s">
        <v>210</v>
      </c>
      <c r="C19" s="71">
        <f>SUM(C20:C22)</f>
        <v>0</v>
      </c>
      <c r="D19" s="71">
        <f>SUM(D20:D22)</f>
        <v>221</v>
      </c>
      <c r="E19" s="174">
        <f>SUM(E20:E22)</f>
        <v>221</v>
      </c>
    </row>
    <row r="20" spans="1:5" s="46" customFormat="1" ht="12" customHeight="1">
      <c r="A20" s="225" t="s">
        <v>59</v>
      </c>
      <c r="B20" s="6" t="s">
        <v>135</v>
      </c>
      <c r="C20" s="68"/>
      <c r="D20" s="68"/>
      <c r="E20" s="145"/>
    </row>
    <row r="21" spans="1:5" s="47" customFormat="1" ht="12" customHeight="1">
      <c r="A21" s="225" t="s">
        <v>60</v>
      </c>
      <c r="B21" s="5" t="s">
        <v>211</v>
      </c>
      <c r="C21" s="68"/>
      <c r="D21" s="68"/>
      <c r="E21" s="145"/>
    </row>
    <row r="22" spans="1:5" s="47" customFormat="1" ht="12" customHeight="1">
      <c r="A22" s="225" t="s">
        <v>61</v>
      </c>
      <c r="B22" s="5" t="s">
        <v>212</v>
      </c>
      <c r="C22" s="68"/>
      <c r="D22" s="68">
        <v>221</v>
      </c>
      <c r="E22" s="145">
        <v>221</v>
      </c>
    </row>
    <row r="23" spans="1:5" s="47" customFormat="1" ht="12" customHeight="1" thickBot="1">
      <c r="A23" s="225" t="s">
        <v>62</v>
      </c>
      <c r="B23" s="5" t="s">
        <v>213</v>
      </c>
      <c r="C23" s="68"/>
      <c r="D23" s="68"/>
      <c r="E23" s="145"/>
    </row>
    <row r="24" spans="1:5" s="46" customFormat="1" ht="12" customHeight="1" thickBot="1">
      <c r="A24" s="226" t="s">
        <v>6</v>
      </c>
      <c r="B24" s="50" t="s">
        <v>90</v>
      </c>
      <c r="C24" s="236"/>
      <c r="D24" s="236"/>
      <c r="E24" s="232"/>
    </row>
    <row r="25" spans="1:5" s="46" customFormat="1" ht="12" customHeight="1" thickBot="1">
      <c r="A25" s="226" t="s">
        <v>7</v>
      </c>
      <c r="B25" s="50" t="s">
        <v>214</v>
      </c>
      <c r="C25" s="71">
        <f>+C26+C27</f>
        <v>0</v>
      </c>
      <c r="D25" s="71">
        <f>+D26+D27</f>
        <v>0</v>
      </c>
      <c r="E25" s="174">
        <f>+E26+E27</f>
        <v>0</v>
      </c>
    </row>
    <row r="26" spans="1:5" s="46" customFormat="1" ht="12" customHeight="1">
      <c r="A26" s="227" t="s">
        <v>136</v>
      </c>
      <c r="B26" s="228" t="s">
        <v>211</v>
      </c>
      <c r="C26" s="138"/>
      <c r="D26" s="138"/>
      <c r="E26" s="182"/>
    </row>
    <row r="27" spans="1:5" s="46" customFormat="1" ht="12" customHeight="1">
      <c r="A27" s="227" t="s">
        <v>137</v>
      </c>
      <c r="B27" s="229" t="s">
        <v>215</v>
      </c>
      <c r="C27" s="72"/>
      <c r="D27" s="72"/>
      <c r="E27" s="176"/>
    </row>
    <row r="28" spans="1:5" s="46" customFormat="1" ht="12" customHeight="1" thickBot="1">
      <c r="A28" s="225" t="s">
        <v>138</v>
      </c>
      <c r="B28" s="230" t="s">
        <v>216</v>
      </c>
      <c r="C28" s="237"/>
      <c r="D28" s="237"/>
      <c r="E28" s="235"/>
    </row>
    <row r="29" spans="1:5" s="46" customFormat="1" ht="12" customHeight="1" thickBot="1">
      <c r="A29" s="226" t="s">
        <v>8</v>
      </c>
      <c r="B29" s="50" t="s">
        <v>217</v>
      </c>
      <c r="C29" s="71">
        <f>+C30+C31+C32</f>
        <v>0</v>
      </c>
      <c r="D29" s="71">
        <f>+D30+D31+D32</f>
        <v>0</v>
      </c>
      <c r="E29" s="174">
        <f>+E30+E31+E32</f>
        <v>0</v>
      </c>
    </row>
    <row r="30" spans="1:5" s="46" customFormat="1" ht="12" customHeight="1">
      <c r="A30" s="227" t="s">
        <v>50</v>
      </c>
      <c r="B30" s="228" t="s">
        <v>147</v>
      </c>
      <c r="C30" s="138"/>
      <c r="D30" s="138"/>
      <c r="E30" s="182"/>
    </row>
    <row r="31" spans="1:5" s="46" customFormat="1" ht="12" customHeight="1">
      <c r="A31" s="227" t="s">
        <v>51</v>
      </c>
      <c r="B31" s="229" t="s">
        <v>148</v>
      </c>
      <c r="C31" s="72"/>
      <c r="D31" s="72"/>
      <c r="E31" s="176"/>
    </row>
    <row r="32" spans="1:5" s="46" customFormat="1" ht="12" customHeight="1" thickBot="1">
      <c r="A32" s="225" t="s">
        <v>52</v>
      </c>
      <c r="B32" s="231" t="s">
        <v>149</v>
      </c>
      <c r="C32" s="237"/>
      <c r="D32" s="237"/>
      <c r="E32" s="235"/>
    </row>
    <row r="33" spans="1:5" s="46" customFormat="1" ht="12" customHeight="1" thickBot="1">
      <c r="A33" s="226" t="s">
        <v>9</v>
      </c>
      <c r="B33" s="50" t="s">
        <v>153</v>
      </c>
      <c r="C33" s="236"/>
      <c r="D33" s="236">
        <v>100</v>
      </c>
      <c r="E33" s="232">
        <v>100</v>
      </c>
    </row>
    <row r="34" spans="1:5" s="46" customFormat="1" ht="12" customHeight="1" thickBot="1">
      <c r="A34" s="226" t="s">
        <v>10</v>
      </c>
      <c r="B34" s="50" t="s">
        <v>185</v>
      </c>
      <c r="C34" s="236"/>
      <c r="D34" s="236">
        <v>35</v>
      </c>
      <c r="E34" s="232">
        <v>35</v>
      </c>
    </row>
    <row r="35" spans="1:5" s="46" customFormat="1" ht="12" customHeight="1" thickBot="1">
      <c r="A35" s="222" t="s">
        <v>11</v>
      </c>
      <c r="B35" s="245" t="s">
        <v>238</v>
      </c>
      <c r="C35" s="238">
        <f>+C8+C19+C24+C25+C29+C33+C34</f>
        <v>76250</v>
      </c>
      <c r="D35" s="238">
        <f>+D8+D19+D24+D25+D29+D33+D34</f>
        <v>91948</v>
      </c>
      <c r="E35" s="246">
        <f>+E8+E19+E24+E25+E29+E33+E34</f>
        <v>91937</v>
      </c>
    </row>
    <row r="36" spans="1:5" ht="12" customHeight="1" thickBot="1">
      <c r="A36" s="222" t="s">
        <v>12</v>
      </c>
      <c r="B36" s="50" t="s">
        <v>483</v>
      </c>
      <c r="C36" s="71">
        <f>+C37+C38+C39</f>
        <v>300088</v>
      </c>
      <c r="D36" s="71">
        <f>+D37+D38+D39</f>
        <v>294932</v>
      </c>
      <c r="E36" s="174">
        <f>+E37+E38+E39</f>
        <v>294932</v>
      </c>
    </row>
    <row r="37" spans="1:5" ht="12" customHeight="1">
      <c r="A37" s="227" t="s">
        <v>188</v>
      </c>
      <c r="B37" s="228" t="s">
        <v>111</v>
      </c>
      <c r="C37" s="138">
        <v>2449</v>
      </c>
      <c r="D37" s="138">
        <v>1995</v>
      </c>
      <c r="E37" s="182">
        <v>1995</v>
      </c>
    </row>
    <row r="38" spans="1:5" ht="12" customHeight="1">
      <c r="A38" s="227" t="s">
        <v>190</v>
      </c>
      <c r="B38" s="229" t="s">
        <v>484</v>
      </c>
      <c r="C38" s="72"/>
      <c r="D38" s="72">
        <v>454</v>
      </c>
      <c r="E38" s="176">
        <v>454</v>
      </c>
    </row>
    <row r="39" spans="1:5" ht="12" customHeight="1" thickBot="1">
      <c r="A39" s="225" t="s">
        <v>192</v>
      </c>
      <c r="B39" s="231" t="s">
        <v>485</v>
      </c>
      <c r="C39" s="237">
        <v>297639</v>
      </c>
      <c r="D39" s="237">
        <v>292483</v>
      </c>
      <c r="E39" s="235">
        <v>292483</v>
      </c>
    </row>
    <row r="40" spans="1:5" ht="12" customHeight="1" thickBot="1">
      <c r="A40" s="222" t="s">
        <v>13</v>
      </c>
      <c r="B40" s="562" t="s">
        <v>486</v>
      </c>
      <c r="C40" s="238">
        <f>+C35+C36</f>
        <v>376338</v>
      </c>
      <c r="D40" s="238">
        <f>+D35+D36</f>
        <v>386880</v>
      </c>
      <c r="E40" s="233">
        <f>+E35+E36</f>
        <v>386869</v>
      </c>
    </row>
    <row r="41" spans="1:5" ht="12" customHeight="1">
      <c r="A41" s="58"/>
      <c r="B41" s="59"/>
      <c r="C41" s="101"/>
      <c r="D41" s="101"/>
      <c r="E41" s="101"/>
    </row>
    <row r="42" spans="1:5" ht="12" customHeight="1" thickBot="1">
      <c r="A42" s="60"/>
      <c r="B42" s="61"/>
      <c r="C42" s="102"/>
      <c r="D42" s="102"/>
      <c r="E42" s="102"/>
    </row>
    <row r="43" spans="1:5" ht="12" customHeight="1" thickBot="1">
      <c r="A43" s="633" t="s">
        <v>40</v>
      </c>
      <c r="B43" s="634"/>
      <c r="C43" s="634"/>
      <c r="D43" s="634"/>
      <c r="E43" s="635"/>
    </row>
    <row r="44" spans="1:5" ht="12" customHeight="1" thickBot="1">
      <c r="A44" s="226" t="s">
        <v>4</v>
      </c>
      <c r="B44" s="50" t="s">
        <v>239</v>
      </c>
      <c r="C44" s="71">
        <f>SUM(C45:C50)</f>
        <v>373793</v>
      </c>
      <c r="D44" s="71">
        <f>SUM(D45:D50)</f>
        <v>384011</v>
      </c>
      <c r="E44" s="174">
        <f>SUM(E45:E50)</f>
        <v>377399</v>
      </c>
    </row>
    <row r="45" spans="1:5" ht="12" customHeight="1">
      <c r="A45" s="225" t="s">
        <v>53</v>
      </c>
      <c r="B45" s="6" t="s">
        <v>33</v>
      </c>
      <c r="C45" s="138">
        <v>210132</v>
      </c>
      <c r="D45" s="138">
        <v>204823</v>
      </c>
      <c r="E45" s="182">
        <v>204413</v>
      </c>
    </row>
    <row r="46" spans="1:5" ht="12" customHeight="1">
      <c r="A46" s="225" t="s">
        <v>54</v>
      </c>
      <c r="B46" s="5" t="s">
        <v>92</v>
      </c>
      <c r="C46" s="43">
        <v>40626</v>
      </c>
      <c r="D46" s="43">
        <v>38047</v>
      </c>
      <c r="E46" s="177">
        <v>37950</v>
      </c>
    </row>
    <row r="47" spans="1:5" ht="12.75">
      <c r="A47" s="225" t="s">
        <v>55</v>
      </c>
      <c r="B47" s="5" t="s">
        <v>75</v>
      </c>
      <c r="C47" s="43">
        <v>120586</v>
      </c>
      <c r="D47" s="43">
        <v>141095</v>
      </c>
      <c r="E47" s="177">
        <v>134990</v>
      </c>
    </row>
    <row r="48" spans="1:5" ht="12.75" customHeight="1">
      <c r="A48" s="225" t="s">
        <v>56</v>
      </c>
      <c r="B48" s="5" t="s">
        <v>93</v>
      </c>
      <c r="C48" s="43"/>
      <c r="D48" s="43"/>
      <c r="E48" s="177"/>
    </row>
    <row r="49" spans="1:5" ht="13.5" customHeight="1">
      <c r="A49" s="225" t="s">
        <v>82</v>
      </c>
      <c r="B49" s="5" t="s">
        <v>94</v>
      </c>
      <c r="C49" s="43">
        <v>2449</v>
      </c>
      <c r="D49" s="43">
        <v>46</v>
      </c>
      <c r="E49" s="177">
        <v>46</v>
      </c>
    </row>
    <row r="50" spans="1:5" ht="13.5" thickBot="1">
      <c r="A50" s="225" t="s">
        <v>57</v>
      </c>
      <c r="B50" s="5" t="s">
        <v>34</v>
      </c>
      <c r="C50" s="43"/>
      <c r="D50" s="43"/>
      <c r="E50" s="177"/>
    </row>
    <row r="51" spans="1:5" ht="13.5" thickBot="1">
      <c r="A51" s="226" t="s">
        <v>5</v>
      </c>
      <c r="B51" s="50" t="s">
        <v>218</v>
      </c>
      <c r="C51" s="71">
        <f>SUM(C52:C54)</f>
        <v>2545</v>
      </c>
      <c r="D51" s="71">
        <f>SUM(D52:D54)</f>
        <v>2869</v>
      </c>
      <c r="E51" s="174">
        <f>SUM(E52:E54)</f>
        <v>2867</v>
      </c>
    </row>
    <row r="52" spans="1:5" ht="12.75">
      <c r="A52" s="225" t="s">
        <v>59</v>
      </c>
      <c r="B52" s="6" t="s">
        <v>105</v>
      </c>
      <c r="C52" s="138">
        <v>2545</v>
      </c>
      <c r="D52" s="138">
        <v>2869</v>
      </c>
      <c r="E52" s="182">
        <v>2867</v>
      </c>
    </row>
    <row r="53" spans="1:5" ht="12.75">
      <c r="A53" s="225" t="s">
        <v>60</v>
      </c>
      <c r="B53" s="5" t="s">
        <v>95</v>
      </c>
      <c r="C53" s="43"/>
      <c r="D53" s="43"/>
      <c r="E53" s="177"/>
    </row>
    <row r="54" spans="1:5" ht="12.75">
      <c r="A54" s="225" t="s">
        <v>61</v>
      </c>
      <c r="B54" s="5" t="s">
        <v>219</v>
      </c>
      <c r="C54" s="43"/>
      <c r="D54" s="43"/>
      <c r="E54" s="177"/>
    </row>
    <row r="55" spans="1:5" ht="13.5" thickBot="1">
      <c r="A55" s="225" t="s">
        <v>62</v>
      </c>
      <c r="B55" s="5" t="s">
        <v>240</v>
      </c>
      <c r="C55" s="43"/>
      <c r="D55" s="43"/>
      <c r="E55" s="177"/>
    </row>
    <row r="56" spans="1:5" ht="13.5" thickBot="1">
      <c r="A56" s="226" t="s">
        <v>6</v>
      </c>
      <c r="B56" s="239" t="s">
        <v>220</v>
      </c>
      <c r="C56" s="238">
        <f>+C44+C51</f>
        <v>376338</v>
      </c>
      <c r="D56" s="238">
        <f>+D44+D51</f>
        <v>386880</v>
      </c>
      <c r="E56" s="233">
        <f>+E44+E51</f>
        <v>380266</v>
      </c>
    </row>
    <row r="57" spans="3:4" ht="13.5" thickBot="1">
      <c r="C57" s="514">
        <f>C40-C56</f>
        <v>0</v>
      </c>
      <c r="D57" s="514">
        <f>D40-D56</f>
        <v>0</v>
      </c>
    </row>
    <row r="58" spans="1:5" ht="13.5" thickBot="1">
      <c r="A58" s="435" t="s">
        <v>452</v>
      </c>
      <c r="B58" s="436"/>
      <c r="C58" s="510">
        <v>65</v>
      </c>
      <c r="D58" s="510">
        <v>65</v>
      </c>
      <c r="E58" s="511">
        <v>65</v>
      </c>
    </row>
    <row r="59" spans="1:5" ht="13.5" thickBot="1">
      <c r="A59" s="437" t="s">
        <v>453</v>
      </c>
      <c r="B59" s="438"/>
      <c r="C59" s="512"/>
      <c r="D59" s="512"/>
      <c r="E59" s="513"/>
    </row>
  </sheetData>
  <sheetProtection formatCells="0"/>
  <mergeCells count="5">
    <mergeCell ref="B2:D2"/>
    <mergeCell ref="B3:D3"/>
    <mergeCell ref="A7:E7"/>
    <mergeCell ref="A43:E43"/>
    <mergeCell ref="B1:E1"/>
  </mergeCells>
  <printOptions horizontalCentered="1"/>
  <pageMargins left="0.5905511811023623" right="0.5905511811023623" top="0.984251968503937" bottom="0.984251968503937" header="0.5905511811023623" footer="0.5905511811023623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zoomScale="120" zoomScaleNormal="120" workbookViewId="0" topLeftCell="A1">
      <selection activeCell="K16" sqref="K16"/>
    </sheetView>
  </sheetViews>
  <sheetFormatPr defaultColWidth="9.00390625" defaultRowHeight="12.75"/>
  <cols>
    <col min="1" max="1" width="7.00390625" style="244" customWidth="1"/>
    <col min="2" max="2" width="32.00390625" style="247" customWidth="1"/>
    <col min="3" max="3" width="12.50390625" style="247" customWidth="1"/>
    <col min="4" max="6" width="11.875" style="247" customWidth="1"/>
    <col min="7" max="7" width="12.875" style="247" customWidth="1"/>
    <col min="8" max="16384" width="9.375" style="247" customWidth="1"/>
  </cols>
  <sheetData>
    <row r="1" spans="1:7" ht="15.75" customHeight="1">
      <c r="A1" s="650" t="str">
        <f>CONCATENATE("7. melléklet"," ",ALAPADATOK!A7," ",ALAPADATOK!B7," ",ALAPADATOK!C7," ",ALAPADATOK!D7," ",ALAPADATOK!E7," ",ALAPADATOK!F7," ",ALAPADATOK!G7," ",ALAPADATOK!H7)</f>
        <v>7. melléklet a … / 2020. ( … ) önkormányzati határozathoz</v>
      </c>
      <c r="B1" s="651"/>
      <c r="C1" s="651"/>
      <c r="D1" s="651"/>
      <c r="E1" s="651"/>
      <c r="F1" s="651"/>
      <c r="G1" s="651"/>
    </row>
    <row r="3" spans="1:7" ht="15.75">
      <c r="A3" s="652" t="s">
        <v>461</v>
      </c>
      <c r="B3" s="653"/>
      <c r="C3" s="653"/>
      <c r="D3" s="653"/>
      <c r="E3" s="653"/>
      <c r="F3" s="653"/>
      <c r="G3" s="653"/>
    </row>
    <row r="5" ht="14.25" thickBot="1">
      <c r="G5" s="75" t="str">
        <f>'6.1. sz. mell'!E4</f>
        <v>Forintban!</v>
      </c>
    </row>
    <row r="6" spans="1:7" ht="17.25" customHeight="1" thickBot="1">
      <c r="A6" s="654" t="s">
        <v>2</v>
      </c>
      <c r="B6" s="656" t="s">
        <v>241</v>
      </c>
      <c r="C6" s="656" t="s">
        <v>242</v>
      </c>
      <c r="D6" s="656" t="s">
        <v>243</v>
      </c>
      <c r="E6" s="658" t="s">
        <v>244</v>
      </c>
      <c r="F6" s="658"/>
      <c r="G6" s="659"/>
    </row>
    <row r="7" spans="1:7" s="250" customFormat="1" ht="57.75" customHeight="1" thickBot="1">
      <c r="A7" s="655"/>
      <c r="B7" s="657"/>
      <c r="C7" s="657"/>
      <c r="D7" s="657"/>
      <c r="E7" s="248" t="s">
        <v>245</v>
      </c>
      <c r="F7" s="248" t="s">
        <v>246</v>
      </c>
      <c r="G7" s="249" t="s">
        <v>247</v>
      </c>
    </row>
    <row r="8" spans="1:7" s="252" customFormat="1" ht="15" customHeight="1" thickBot="1">
      <c r="A8" s="56" t="s">
        <v>248</v>
      </c>
      <c r="B8" s="57" t="s">
        <v>249</v>
      </c>
      <c r="C8" s="57" t="s">
        <v>250</v>
      </c>
      <c r="D8" s="57" t="s">
        <v>251</v>
      </c>
      <c r="E8" s="57" t="s">
        <v>252</v>
      </c>
      <c r="F8" s="57" t="s">
        <v>253</v>
      </c>
      <c r="G8" s="251" t="s">
        <v>254</v>
      </c>
    </row>
    <row r="9" spans="1:7" ht="31.5" customHeight="1">
      <c r="A9" s="253" t="s">
        <v>4</v>
      </c>
      <c r="B9" s="254" t="s">
        <v>487</v>
      </c>
      <c r="C9" s="255">
        <v>4970</v>
      </c>
      <c r="D9" s="255"/>
      <c r="E9" s="256">
        <f>C9-D9</f>
        <v>4970</v>
      </c>
      <c r="F9" s="255">
        <v>4970</v>
      </c>
      <c r="G9" s="257"/>
    </row>
    <row r="10" spans="1:7" ht="18.75" customHeight="1">
      <c r="A10" s="258" t="s">
        <v>5</v>
      </c>
      <c r="B10" s="259" t="s">
        <v>488</v>
      </c>
      <c r="C10" s="18">
        <v>6244</v>
      </c>
      <c r="D10" s="18"/>
      <c r="E10" s="256">
        <f>C10-D10</f>
        <v>6244</v>
      </c>
      <c r="F10" s="18">
        <v>6244</v>
      </c>
      <c r="G10" s="260"/>
    </row>
    <row r="11" spans="1:7" ht="24" customHeight="1" thickBot="1">
      <c r="A11" s="258" t="s">
        <v>6</v>
      </c>
      <c r="B11" s="259" t="s">
        <v>489</v>
      </c>
      <c r="C11" s="18">
        <v>359</v>
      </c>
      <c r="D11" s="18"/>
      <c r="E11" s="256">
        <f>C11-D11</f>
        <v>359</v>
      </c>
      <c r="F11" s="18">
        <v>359</v>
      </c>
      <c r="G11" s="260"/>
    </row>
    <row r="12" spans="1:7" ht="15" customHeight="1" thickBot="1">
      <c r="A12" s="648" t="s">
        <v>36</v>
      </c>
      <c r="B12" s="649"/>
      <c r="C12" s="39">
        <f>SUM(C9:C11)</f>
        <v>11573</v>
      </c>
      <c r="D12" s="39">
        <f>SUM(D9:D11)</f>
        <v>0</v>
      </c>
      <c r="E12" s="39">
        <f>SUM(E9:E11)</f>
        <v>11573</v>
      </c>
      <c r="F12" s="39">
        <f>SUM(F9:F11)</f>
        <v>11573</v>
      </c>
      <c r="G12" s="262">
        <f>SUM(G9:G11)</f>
        <v>0</v>
      </c>
    </row>
  </sheetData>
  <sheetProtection/>
  <mergeCells count="8">
    <mergeCell ref="A12:B12"/>
    <mergeCell ref="A1:G1"/>
    <mergeCell ref="A3:G3"/>
    <mergeCell ref="A6:A7"/>
    <mergeCell ref="B6:B7"/>
    <mergeCell ref="C6:C7"/>
    <mergeCell ref="D6:D7"/>
    <mergeCell ref="E6:G6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Windows-felhasználó</cp:lastModifiedBy>
  <cp:lastPrinted>2020-06-17T09:55:11Z</cp:lastPrinted>
  <dcterms:created xsi:type="dcterms:W3CDTF">1999-10-30T10:30:45Z</dcterms:created>
  <dcterms:modified xsi:type="dcterms:W3CDTF">2020-06-17T10:50:47Z</dcterms:modified>
  <cp:category/>
  <cp:version/>
  <cp:contentType/>
  <cp:contentStatus/>
</cp:coreProperties>
</file>