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stulet\előterjesztések\2020\2020.06.24\.sz.et. KÖH 2019. évi  pénzügyi elszámolása\"/>
    </mc:Choice>
  </mc:AlternateContent>
  <bookViews>
    <workbookView xWindow="0" yWindow="0" windowWidth="28800" windowHeight="12330" activeTab="2"/>
  </bookViews>
  <sheets>
    <sheet name="2019_ktgv" sheetId="9" r:id="rId1"/>
    <sheet name="maradvány" sheetId="13" r:id="rId2"/>
    <sheet name="1.mell.Kiadások" sheetId="8" r:id="rId3"/>
    <sheet name="2.mell.Bevételek" sheetId="5" r:id="rId4"/>
    <sheet name="Munka3" sheetId="12" r:id="rId5"/>
  </sheets>
  <definedNames>
    <definedName name="_xlnm.Print_Area" localSheetId="2">'1.mell.Kiadások'!$A$1:$R$21</definedName>
    <definedName name="_xlnm.Print_Area" localSheetId="3">'2.mell.Bevételek'!$A$1:$L$26</definedName>
  </definedNames>
  <calcPr calcId="162913"/>
</workbook>
</file>

<file path=xl/calcChain.xml><?xml version="1.0" encoding="utf-8"?>
<calcChain xmlns="http://schemas.openxmlformats.org/spreadsheetml/2006/main">
  <c r="F9" i="9" l="1"/>
  <c r="G9" i="9"/>
  <c r="F10" i="9"/>
  <c r="G10" i="9"/>
  <c r="F11" i="9"/>
  <c r="G11" i="9"/>
  <c r="F12" i="9"/>
  <c r="F13" i="9"/>
  <c r="F14" i="9"/>
  <c r="G14" i="9"/>
  <c r="F15" i="9"/>
  <c r="F16" i="9"/>
  <c r="G16" i="9"/>
  <c r="F17" i="9"/>
  <c r="F18" i="9"/>
  <c r="F19" i="9"/>
  <c r="G19" i="9"/>
  <c r="F20" i="9"/>
  <c r="G20" i="9"/>
  <c r="F21" i="9"/>
  <c r="F22" i="9"/>
  <c r="F23" i="9"/>
  <c r="G23" i="9"/>
  <c r="F24" i="9"/>
  <c r="F25" i="9"/>
  <c r="G25" i="9"/>
  <c r="F26" i="9"/>
  <c r="F27" i="9"/>
  <c r="F28" i="9"/>
  <c r="F29" i="9"/>
  <c r="F30" i="9"/>
  <c r="F31" i="9"/>
  <c r="F32" i="9"/>
  <c r="F33" i="9"/>
  <c r="F34" i="9"/>
  <c r="F35" i="9"/>
  <c r="F36" i="9"/>
  <c r="F37" i="9"/>
  <c r="G37" i="9"/>
  <c r="F38" i="9"/>
  <c r="G38" i="9"/>
  <c r="F39" i="9"/>
  <c r="G39" i="9"/>
  <c r="F40" i="9"/>
  <c r="F41" i="9"/>
  <c r="G41" i="9"/>
  <c r="F42" i="9"/>
  <c r="G42" i="9"/>
  <c r="F43" i="9"/>
  <c r="F44" i="9"/>
  <c r="F45" i="9"/>
  <c r="F46" i="9"/>
  <c r="G46" i="9"/>
  <c r="F47" i="9"/>
  <c r="G47" i="9"/>
  <c r="F48" i="9"/>
  <c r="G48" i="9"/>
  <c r="F49" i="9"/>
  <c r="G49" i="9"/>
  <c r="F50" i="9"/>
  <c r="F51" i="9"/>
  <c r="G51" i="9"/>
  <c r="F52" i="9"/>
  <c r="G52" i="9"/>
  <c r="F53" i="9"/>
  <c r="G53" i="9"/>
  <c r="F54" i="9"/>
  <c r="F55" i="9"/>
  <c r="F56" i="9"/>
  <c r="F57" i="9"/>
  <c r="F58" i="9"/>
  <c r="G58" i="9"/>
  <c r="G8" i="9"/>
  <c r="F8" i="9"/>
  <c r="D37" i="9" l="1"/>
  <c r="C38" i="9"/>
  <c r="D42" i="9"/>
  <c r="C20" i="9"/>
  <c r="C8" i="9"/>
  <c r="C37" i="9" s="1"/>
  <c r="C42" i="9" s="1"/>
  <c r="C58" i="9"/>
  <c r="C52" i="9"/>
  <c r="C46" i="9"/>
  <c r="D46" i="9"/>
  <c r="P20" i="8" l="1"/>
  <c r="L26" i="5" l="1"/>
  <c r="I6" i="5" l="1"/>
  <c r="H6" i="5"/>
  <c r="G6" i="5"/>
  <c r="L6" i="5" l="1"/>
  <c r="M11" i="8" l="1"/>
  <c r="E20" i="8"/>
  <c r="L21" i="5" l="1"/>
  <c r="L5" i="5"/>
  <c r="I4" i="5"/>
  <c r="L4" i="5" s="1"/>
  <c r="H4" i="5"/>
  <c r="G4" i="5"/>
  <c r="I3" i="5"/>
  <c r="L3" i="5" s="1"/>
  <c r="H3" i="5"/>
  <c r="G3" i="5"/>
  <c r="C22" i="5" l="1"/>
  <c r="M16" i="8"/>
  <c r="R16" i="8" s="1"/>
  <c r="M17" i="8"/>
  <c r="R17" i="8" s="1"/>
  <c r="G17" i="8"/>
  <c r="G16" i="8"/>
  <c r="G15" i="8"/>
  <c r="L16" i="5"/>
  <c r="L15" i="5"/>
  <c r="L17" i="5" l="1"/>
  <c r="E8" i="9"/>
  <c r="M15" i="8"/>
  <c r="C5" i="8" l="1"/>
  <c r="C6" i="8"/>
  <c r="C7" i="8"/>
  <c r="C4" i="8"/>
  <c r="B9" i="8" l="1"/>
  <c r="E52" i="9" l="1"/>
  <c r="E46" i="9"/>
  <c r="E58" i="9" s="1"/>
  <c r="E38" i="9"/>
  <c r="E20" i="9"/>
  <c r="E37" i="9"/>
  <c r="E42" i="9" s="1"/>
  <c r="L7" i="5" l="1"/>
  <c r="G13" i="8"/>
  <c r="M8" i="8"/>
  <c r="N8" i="8"/>
  <c r="O8" i="8"/>
  <c r="P8" i="8"/>
  <c r="Q8" i="8"/>
  <c r="R8" i="8" l="1"/>
  <c r="O15" i="8" l="1"/>
  <c r="N15" i="8"/>
  <c r="L8" i="5" l="1"/>
  <c r="L9" i="5"/>
  <c r="L10" i="5"/>
  <c r="L11" i="5"/>
  <c r="L12" i="5"/>
  <c r="L13" i="5"/>
  <c r="L14" i="5"/>
  <c r="P2" i="5" l="1"/>
  <c r="I2" i="5" s="1"/>
  <c r="I22" i="5" s="1"/>
  <c r="O2" i="5"/>
  <c r="H2" i="5" s="1"/>
  <c r="H22" i="5" s="1"/>
  <c r="N2" i="5"/>
  <c r="G2" i="5" s="1"/>
  <c r="G22" i="5" s="1"/>
  <c r="D20" i="8"/>
  <c r="R18" i="8"/>
  <c r="Q11" i="8"/>
  <c r="P11" i="8"/>
  <c r="O11" i="8"/>
  <c r="N11" i="8"/>
  <c r="Q7" i="8"/>
  <c r="P7" i="8"/>
  <c r="O7" i="8"/>
  <c r="N7" i="8"/>
  <c r="M7" i="8"/>
  <c r="Q6" i="8"/>
  <c r="P6" i="8"/>
  <c r="O6" i="8"/>
  <c r="N6" i="8"/>
  <c r="M6" i="8"/>
  <c r="Q5" i="8"/>
  <c r="P5" i="8"/>
  <c r="O5" i="8"/>
  <c r="N5" i="8"/>
  <c r="M5" i="8"/>
  <c r="Q4" i="8"/>
  <c r="P4" i="8"/>
  <c r="O4" i="8"/>
  <c r="N4" i="8"/>
  <c r="M4" i="8"/>
  <c r="Q3" i="8"/>
  <c r="P3" i="8"/>
  <c r="O3" i="8"/>
  <c r="N3" i="8"/>
  <c r="M3" i="8"/>
  <c r="Q2" i="8"/>
  <c r="P2" i="8"/>
  <c r="O2" i="8"/>
  <c r="N2" i="8"/>
  <c r="M2" i="8"/>
  <c r="F20" i="8"/>
  <c r="G12" i="8"/>
  <c r="O12" i="8" s="1"/>
  <c r="R12" i="8" s="1"/>
  <c r="N13" i="8"/>
  <c r="R13" i="8" s="1"/>
  <c r="G14" i="8"/>
  <c r="G18" i="8"/>
  <c r="G19" i="8"/>
  <c r="G11" i="8"/>
  <c r="G3" i="8"/>
  <c r="G5" i="8"/>
  <c r="G6" i="8"/>
  <c r="G8" i="8"/>
  <c r="G2" i="8"/>
  <c r="G7" i="8"/>
  <c r="B20" i="8"/>
  <c r="G4" i="8"/>
  <c r="M14" i="8" l="1"/>
  <c r="R14" i="8" s="1"/>
  <c r="R6" i="8"/>
  <c r="N9" i="8"/>
  <c r="R3" i="8"/>
  <c r="R4" i="8"/>
  <c r="R7" i="8"/>
  <c r="R5" i="8"/>
  <c r="P9" i="8"/>
  <c r="Q9" i="8"/>
  <c r="O9" i="8"/>
  <c r="R2" i="8"/>
  <c r="M9" i="8"/>
  <c r="G9" i="8"/>
  <c r="L2" i="5"/>
  <c r="R11" i="8"/>
  <c r="C10" i="8"/>
  <c r="M20" i="8" l="1"/>
  <c r="R9" i="8"/>
  <c r="N10" i="8"/>
  <c r="N20" i="8" s="1"/>
  <c r="C20" i="8"/>
  <c r="G20" i="8" s="1"/>
  <c r="G10" i="8"/>
  <c r="Q10" i="8"/>
  <c r="Q20" i="8" s="1"/>
  <c r="M10" i="8"/>
  <c r="P10" i="8"/>
  <c r="O10" i="8"/>
  <c r="O20" i="8" s="1"/>
  <c r="D52" i="9"/>
  <c r="D38" i="9"/>
  <c r="D31" i="9"/>
  <c r="D26" i="9"/>
  <c r="D20" i="9"/>
  <c r="D8" i="9"/>
  <c r="R20" i="8" l="1"/>
  <c r="K22" i="5"/>
  <c r="K24" i="5"/>
  <c r="J24" i="5"/>
  <c r="I24" i="5"/>
  <c r="I28" i="5" s="1"/>
  <c r="R10" i="8"/>
  <c r="H24" i="5"/>
  <c r="D58" i="9"/>
  <c r="L22" i="5" l="1"/>
  <c r="K28" i="5"/>
  <c r="J22" i="5"/>
  <c r="J28" i="5" l="1"/>
  <c r="J30" i="5"/>
  <c r="I30" i="5"/>
  <c r="K30" i="5"/>
  <c r="H28" i="5" l="1"/>
  <c r="H30" i="5"/>
  <c r="G30" i="5"/>
  <c r="R15" i="8"/>
  <c r="G24" i="5" l="1"/>
  <c r="G28" i="5" s="1"/>
  <c r="L28" i="5" s="1"/>
  <c r="O22" i="8"/>
  <c r="N22" i="8"/>
  <c r="Q22" i="8"/>
  <c r="P22" i="8"/>
  <c r="M22" i="8"/>
  <c r="L24" i="5" l="1"/>
  <c r="R22" i="8"/>
</calcChain>
</file>

<file path=xl/sharedStrings.xml><?xml version="1.0" encoding="utf-8"?>
<sst xmlns="http://schemas.openxmlformats.org/spreadsheetml/2006/main" count="210" uniqueCount="176">
  <si>
    <t>Összesen</t>
  </si>
  <si>
    <t>Bátaszék</t>
  </si>
  <si>
    <t>Alsónyék</t>
  </si>
  <si>
    <t>Alsónána</t>
  </si>
  <si>
    <t>Bátaszék arányszám</t>
  </si>
  <si>
    <t>Alsónyék arányszám</t>
  </si>
  <si>
    <t>Alsónána arányszám</t>
  </si>
  <si>
    <t>Létszám</t>
  </si>
  <si>
    <t>Összesen:</t>
  </si>
  <si>
    <t>Bevételekmegnevezése</t>
  </si>
  <si>
    <t>Állami támogatás</t>
  </si>
  <si>
    <t>Szolgáltatások ellenértéke</t>
  </si>
  <si>
    <t>Közvetített szolgáltatások értéke</t>
  </si>
  <si>
    <t>Kiszámlázott általános forgalmi adó</t>
  </si>
  <si>
    <t>MOB (Bátaszék)</t>
  </si>
  <si>
    <t>ESZGY (Bátaszék)</t>
  </si>
  <si>
    <t>Alsónána községháza fenntartása</t>
  </si>
  <si>
    <t>Alsónyék községháza fenntartása</t>
  </si>
  <si>
    <t>Bevétel mindösszesen:</t>
  </si>
  <si>
    <t>Kiadások megnevezése</t>
  </si>
  <si>
    <t>MOB arányszám</t>
  </si>
  <si>
    <t>ESZGY arányszám</t>
  </si>
  <si>
    <t>MOB</t>
  </si>
  <si>
    <t>ESZGY</t>
  </si>
  <si>
    <t>Költségvetési szerv megnevezése</t>
  </si>
  <si>
    <t>Összes bevétel, kiadás</t>
  </si>
  <si>
    <t>Száma</t>
  </si>
  <si>
    <t>Bevételek</t>
  </si>
  <si>
    <t>1.</t>
  </si>
  <si>
    <t>1.1.</t>
  </si>
  <si>
    <t>Készletértékesítés ellenértéke</t>
  </si>
  <si>
    <t>1.2.</t>
  </si>
  <si>
    <t>1.3.</t>
  </si>
  <si>
    <t>1.4.</t>
  </si>
  <si>
    <t>Tulajdonosi bevételek</t>
  </si>
  <si>
    <t>1.5.</t>
  </si>
  <si>
    <t>Ellátási díjak</t>
  </si>
  <si>
    <t>1.6.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</si>
  <si>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</si>
  <si>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</si>
  <si>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</si>
  <si>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</si>
  <si>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</si>
  <si>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</si>
  <si>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</si>
  <si>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</si>
  <si>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</si>
  <si>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</si>
  <si>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</si>
  <si>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</si>
  <si>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</si>
  <si>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</si>
  <si>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</si>
  <si>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</si>
  <si>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</si>
  <si>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>3.</t>
  </si>
  <si>
    <t>Közhatalmi bevételek</t>
  </si>
  <si>
    <t>4.</t>
  </si>
  <si>
    <t>4.1.</t>
  </si>
  <si>
    <t>4.2.</t>
  </si>
  <si>
    <t>Egyéb felhalmozási célú támogatások bevételei államháztartáson belülről</t>
  </si>
  <si>
    <t>4.3.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</si>
  <si>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</si>
  <si>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</si>
  <si>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</si>
  <si>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</si>
  <si>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</si>
  <si>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</si>
  <si>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</si>
  <si>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</si>
  <si>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</si>
  <si>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</si>
  <si>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</si>
  <si>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</si>
  <si>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</si>
  <si>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</si>
  <si>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</si>
  <si>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</si>
  <si>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</si>
  <si>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</si>
  <si>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</si>
  <si>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</si>
  <si>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</si>
  <si>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</si>
  <si>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</si>
  <si>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</si>
  <si>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</si>
  <si>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</si>
  <si>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</si>
  <si>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</si>
  <si>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</si>
  <si>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</si>
  <si>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</si>
  <si>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</si>
  <si>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</si>
  <si>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</si>
  <si>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>Járulékok</t>
  </si>
  <si>
    <t>Megbízási díjak</t>
  </si>
  <si>
    <t>Előző évi maradvány</t>
  </si>
  <si>
    <t>Egyéb bevétel</t>
  </si>
  <si>
    <t>Beruházás, eszközbeszerzés</t>
  </si>
  <si>
    <t>ÁFA visszatérülés</t>
  </si>
  <si>
    <t>Kamat</t>
  </si>
  <si>
    <t>KÖH munkaszervezetre átvett önkormányzatoktól</t>
  </si>
  <si>
    <t>Elszámolási különbözet</t>
  </si>
  <si>
    <t>02</t>
  </si>
  <si>
    <t>Egyéb költségtérítés</t>
  </si>
  <si>
    <t>KÖH munkaszervezetre átvett hozzájárulás társulásoktól</t>
  </si>
  <si>
    <t>Kiemelt előirányzat, előirányzat megnevezése</t>
  </si>
  <si>
    <t>A</t>
  </si>
  <si>
    <t>B</t>
  </si>
  <si>
    <t>Bátaszék által folyósított imtézményfinanszírozás</t>
  </si>
  <si>
    <t>Kiadások mindösszesen:</t>
  </si>
  <si>
    <t>Feladat megnevezése</t>
  </si>
  <si>
    <t>Működési bevételek (1.1.+…+1.11.)</t>
  </si>
  <si>
    <t>Biztosító által fizetett kártérítés</t>
  </si>
  <si>
    <t>1.11.</t>
  </si>
  <si>
    <t xml:space="preserve">  2.3-ból EU támogatás</t>
  </si>
  <si>
    <t>Felhalmozási célú támogatások államháztartáson belülről (4.1.+…+4.3.)</t>
  </si>
  <si>
    <t>Felhalmozási célú önkormányzati támogatások</t>
  </si>
  <si>
    <t>4.4.</t>
  </si>
  <si>
    <t xml:space="preserve">  4.3.-ból EU-s támogatás</t>
  </si>
  <si>
    <t>Költségvetési bevételek összesen (1.+…+7.)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</si>
  <si>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</si>
  <si>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</si>
  <si>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</si>
  <si>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</si>
  <si>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Bátaszéki Közös Önkormányzati Hivatal</t>
  </si>
  <si>
    <t>Béren kívüli juttatások</t>
  </si>
  <si>
    <t>Munkaadókat terhelő járulékok</t>
  </si>
  <si>
    <t>Személyi juttatások összesen:</t>
  </si>
  <si>
    <t>Személyi jellegű juttatás</t>
  </si>
  <si>
    <t>Dologi kiadás</t>
  </si>
  <si>
    <t>Felhalmozási kiadások</t>
  </si>
  <si>
    <t>Közfoglalkoztatottak, megváltozott munkaképességű létszáma (fő)</t>
  </si>
  <si>
    <t>Bátaszék Város Hivatala fentartási és egyéb dologi kiadásai</t>
  </si>
  <si>
    <t xml:space="preserve">Felosztható dologi kiadások </t>
  </si>
  <si>
    <t>Céltartalék maradványból</t>
  </si>
  <si>
    <t>KÖH alkalamazottainak illetménye, egyéb személyi jellegű kiadásai</t>
  </si>
  <si>
    <t>Választásra  átvett támogatás</t>
  </si>
  <si>
    <t>C</t>
  </si>
  <si>
    <t>Egyéb bér</t>
  </si>
  <si>
    <t>Céljuttatások</t>
  </si>
  <si>
    <t>2019. év  teljesítés</t>
  </si>
  <si>
    <t>07/A - Maradványkimutatás</t>
  </si>
  <si>
    <t>#</t>
  </si>
  <si>
    <t>Megnevezés</t>
  </si>
  <si>
    <t>Összeg</t>
  </si>
  <si>
    <t>01</t>
  </si>
  <si>
    <t>01        Alaptevékenység költségvetési bevételei</t>
  </si>
  <si>
    <t>02        Alaptevékenység költségvetési kiadásai</t>
  </si>
  <si>
    <t>03</t>
  </si>
  <si>
    <t>I          Alaptevékenység költségvetési egyenlege (=01-02)</t>
  </si>
  <si>
    <t>04</t>
  </si>
  <si>
    <t>03        Alaptevékenység finanszírozási bevételei</t>
  </si>
  <si>
    <t>06</t>
  </si>
  <si>
    <t>II         Alaptevékenység finanszírozási egyenlege (=03-04)</t>
  </si>
  <si>
    <t>07</t>
  </si>
  <si>
    <t>A)        Alaptevékenység maradványa (=±I±II)</t>
  </si>
  <si>
    <t>15</t>
  </si>
  <si>
    <t>C)        Összes maradvány (=A+B)</t>
  </si>
  <si>
    <t>17</t>
  </si>
  <si>
    <t>E)        Alaptevékenység szabad maradványa (=A-D)</t>
  </si>
  <si>
    <t>Kiküldetés/munkábajárás</t>
  </si>
  <si>
    <t xml:space="preserve"> </t>
  </si>
  <si>
    <t>KÖH munkaszervezeti hozzájárulás 2018. évi elszámolása MOB</t>
  </si>
  <si>
    <t>KÖH munkaszervezeti hozzájárulás 2018. évi elszámolása Bátaszék</t>
  </si>
  <si>
    <t>Egyéb mük.kiadások</t>
  </si>
  <si>
    <t>KÖH munkaszervezeti hozzájárulás 2018. évi elszámolása Alsónána</t>
  </si>
  <si>
    <t>KÖH munkaszervezeti hozzájárulás 2018. évi elszámolása Alsónyék</t>
  </si>
  <si>
    <t>KÖH munkaszervezeti hozzájárulás 2018. évi elszámolása ESZGY</t>
  </si>
  <si>
    <t>Minimál bér és a garantált bérmininum emelés</t>
  </si>
  <si>
    <t>Kiemelt bérrendezési alap</t>
  </si>
  <si>
    <t>Bérkompenzáció</t>
  </si>
  <si>
    <t>Módosított előirányzat 2019. év</t>
  </si>
  <si>
    <t>Előirányzat 2019.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</si>
</sst>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"/>
    <numFmt numFmtId="165" formatCode="0.000000%"/>
    <numFmt numFmtId="166" formatCode="0.0%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0"/>
      <color theme="1"/>
      <name val="Times New Roman"/>
      <family val="1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</font>
    <font>
      <sz val="10"/>
      <name val="Arial"/>
    </font>
    <font>
      <b/>
      <sz val="10"/>
      <name val="Arial"/>
    </font>
    <font>
      <sz val="10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28" fillId="0" borderId="0" applyFont="0" applyFill="0" applyBorder="0" applyAlignment="0" applyProtection="0"/>
  </cellStyleXfs>
  <cellXfs count="16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3" fillId="0" borderId="1" xfId="0" applyFont="1" applyBorder="1" applyAlignment="1">
      <alignment horizontal="left"/>
    </xf>
    <xf numFmtId="164" fontId="4" fillId="0" borderId="0" xfId="0" applyNumberFormat="1" applyFont="1" applyFill="1" applyAlignment="1" applyProtection="1">
      <alignment horizontal="left" vertical="center" wrapText="1"/>
    </xf>
    <xf numFmtId="164" fontId="5" fillId="0" borderId="0" xfId="0" applyNumberFormat="1" applyFont="1" applyFill="1" applyAlignment="1" applyProtection="1">
      <alignment vertical="center" wrapText="1"/>
    </xf>
    <xf numFmtId="164" fontId="4" fillId="0" borderId="0" xfId="0" applyNumberFormat="1" applyFont="1" applyFill="1" applyAlignment="1" applyProtection="1">
      <alignment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 wrapText="1"/>
    </xf>
    <xf numFmtId="49" fontId="6" fillId="0" borderId="7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left" vertical="center" wrapText="1" indent="1"/>
    </xf>
    <xf numFmtId="164" fontId="11" fillId="0" borderId="13" xfId="0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49" fontId="13" fillId="0" borderId="15" xfId="0" applyNumberFormat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left" vertical="center" wrapText="1" indent="1"/>
    </xf>
    <xf numFmtId="49" fontId="13" fillId="0" borderId="16" xfId="0" applyNumberFormat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 indent="1"/>
    </xf>
    <xf numFmtId="0" fontId="14" fillId="0" borderId="18" xfId="1" applyFont="1" applyFill="1" applyBorder="1" applyAlignment="1" applyProtection="1">
      <alignment horizontal="left" vertical="center" wrapText="1" indent="1"/>
    </xf>
    <xf numFmtId="0" fontId="15" fillId="0" borderId="0" xfId="0" applyFont="1" applyFill="1" applyAlignment="1" applyProtection="1">
      <alignment vertical="center" wrapText="1"/>
    </xf>
    <xf numFmtId="0" fontId="14" fillId="0" borderId="19" xfId="1" applyFont="1" applyFill="1" applyBorder="1" applyAlignment="1" applyProtection="1">
      <alignment horizontal="left" vertical="center" wrapText="1" inden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2" xfId="1" applyFont="1" applyFill="1" applyBorder="1" applyAlignment="1" applyProtection="1">
      <alignment horizontal="left" vertical="center" wrapText="1" indent="1"/>
    </xf>
    <xf numFmtId="49" fontId="13" fillId="0" borderId="20" xfId="0" applyNumberFormat="1" applyFont="1" applyFill="1" applyBorder="1" applyAlignment="1" applyProtection="1">
      <alignment horizontal="center" vertical="center" wrapText="1"/>
    </xf>
    <xf numFmtId="0" fontId="13" fillId="0" borderId="19" xfId="1" applyFont="1" applyFill="1" applyBorder="1" applyAlignment="1" applyProtection="1">
      <alignment horizontal="left" vertical="center" wrapText="1" indent="1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" xfId="1" applyFont="1" applyFill="1" applyBorder="1" applyAlignment="1" applyProtection="1">
      <alignment horizontal="left" vertical="center" wrapText="1" indent="1"/>
    </xf>
    <xf numFmtId="0" fontId="13" fillId="0" borderId="22" xfId="1" applyFont="1" applyFill="1" applyBorder="1" applyAlignment="1" applyProtection="1">
      <alignment horizontal="left" vertical="center" wrapText="1" indent="1"/>
    </xf>
    <xf numFmtId="164" fontId="11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3" xfId="0" applyNumberFormat="1" applyFont="1" applyFill="1" applyBorder="1" applyAlignment="1" applyProtection="1">
      <alignment horizontal="right" vertical="center" wrapText="1" indent="1"/>
    </xf>
    <xf numFmtId="0" fontId="16" fillId="0" borderId="11" xfId="0" applyFont="1" applyBorder="1" applyAlignment="1" applyProtection="1">
      <alignment horizontal="center" vertical="center" wrapText="1"/>
    </xf>
    <xf numFmtId="0" fontId="17" fillId="0" borderId="24" xfId="0" applyFont="1" applyBorder="1" applyAlignment="1" applyProtection="1">
      <alignment horizontal="left" wrapText="1" indent="1"/>
    </xf>
    <xf numFmtId="164" fontId="10" fillId="0" borderId="23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0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vertical="center" wrapText="1"/>
    </xf>
    <xf numFmtId="164" fontId="13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2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3" fontId="9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1" xfId="0" applyFont="1" applyBorder="1"/>
    <xf numFmtId="3" fontId="19" fillId="0" borderId="1" xfId="0" applyNumberFormat="1" applyFont="1" applyBorder="1"/>
    <xf numFmtId="0" fontId="19" fillId="2" borderId="1" xfId="0" applyFont="1" applyFill="1" applyBorder="1"/>
    <xf numFmtId="0" fontId="20" fillId="2" borderId="1" xfId="0" applyFont="1" applyFill="1" applyBorder="1"/>
    <xf numFmtId="0" fontId="1" fillId="2" borderId="1" xfId="0" applyFont="1" applyFill="1" applyBorder="1"/>
    <xf numFmtId="0" fontId="21" fillId="0" borderId="1" xfId="0" applyFont="1" applyBorder="1"/>
    <xf numFmtId="3" fontId="21" fillId="0" borderId="1" xfId="0" applyNumberFormat="1" applyFont="1" applyBorder="1"/>
    <xf numFmtId="0" fontId="21" fillId="2" borderId="1" xfId="0" applyFont="1" applyFill="1" applyBorder="1"/>
    <xf numFmtId="3" fontId="21" fillId="0" borderId="1" xfId="0" applyNumberFormat="1" applyFont="1" applyFill="1" applyBorder="1"/>
    <xf numFmtId="0" fontId="21" fillId="0" borderId="1" xfId="0" applyFont="1" applyBorder="1" applyAlignment="1">
      <alignment wrapText="1"/>
    </xf>
    <xf numFmtId="0" fontId="22" fillId="2" borderId="1" xfId="0" applyFont="1" applyFill="1" applyBorder="1"/>
    <xf numFmtId="0" fontId="20" fillId="5" borderId="1" xfId="0" applyFont="1" applyFill="1" applyBorder="1"/>
    <xf numFmtId="0" fontId="22" fillId="6" borderId="1" xfId="0" applyFont="1" applyFill="1" applyBorder="1"/>
    <xf numFmtId="3" fontId="22" fillId="6" borderId="1" xfId="0" applyNumberFormat="1" applyFont="1" applyFill="1" applyBorder="1"/>
    <xf numFmtId="0" fontId="0" fillId="6" borderId="1" xfId="0" applyFill="1" applyBorder="1" applyAlignment="1">
      <alignment wrapText="1"/>
    </xf>
    <xf numFmtId="0" fontId="24" fillId="0" borderId="1" xfId="1" applyFont="1" applyFill="1" applyBorder="1" applyAlignment="1" applyProtection="1">
      <alignment vertical="center"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Border="1"/>
    <xf numFmtId="0" fontId="0" fillId="6" borderId="1" xfId="0" applyFill="1" applyBorder="1"/>
    <xf numFmtId="0" fontId="26" fillId="4" borderId="1" xfId="0" applyFont="1" applyFill="1" applyBorder="1"/>
    <xf numFmtId="0" fontId="0" fillId="2" borderId="1" xfId="0" applyFill="1" applyBorder="1" applyAlignment="1">
      <alignment wrapText="1"/>
    </xf>
    <xf numFmtId="3" fontId="19" fillId="0" borderId="1" xfId="0" applyNumberFormat="1" applyFont="1" applyFill="1" applyBorder="1"/>
    <xf numFmtId="3" fontId="20" fillId="5" borderId="1" xfId="0" applyNumberFormat="1" applyFont="1" applyFill="1" applyBorder="1"/>
    <xf numFmtId="3" fontId="19" fillId="2" borderId="1" xfId="0" applyNumberFormat="1" applyFont="1" applyFill="1" applyBorder="1"/>
    <xf numFmtId="3" fontId="20" fillId="2" borderId="1" xfId="0" applyNumberFormat="1" applyFont="1" applyFill="1" applyBorder="1"/>
    <xf numFmtId="3" fontId="22" fillId="0" borderId="1" xfId="0" applyNumberFormat="1" applyFont="1" applyBorder="1"/>
    <xf numFmtId="3" fontId="21" fillId="2" borderId="1" xfId="0" applyNumberFormat="1" applyFont="1" applyFill="1" applyBorder="1"/>
    <xf numFmtId="3" fontId="22" fillId="5" borderId="1" xfId="0" applyNumberFormat="1" applyFont="1" applyFill="1" applyBorder="1"/>
    <xf numFmtId="0" fontId="27" fillId="0" borderId="0" xfId="0" applyFont="1" applyAlignment="1" applyProtection="1">
      <alignment horizontal="right" vertical="top"/>
      <protection locked="0"/>
    </xf>
    <xf numFmtId="0" fontId="6" fillId="0" borderId="10" xfId="0" applyFont="1" applyFill="1" applyBorder="1" applyAlignment="1" applyProtection="1">
      <alignment horizontal="center" vertical="center" wrapText="1"/>
    </xf>
    <xf numFmtId="0" fontId="22" fillId="6" borderId="1" xfId="0" applyFont="1" applyFill="1" applyBorder="1" applyAlignment="1">
      <alignment wrapText="1"/>
    </xf>
    <xf numFmtId="3" fontId="22" fillId="0" borderId="1" xfId="0" applyNumberFormat="1" applyFont="1" applyFill="1" applyBorder="1"/>
    <xf numFmtId="0" fontId="21" fillId="2" borderId="1" xfId="0" applyFont="1" applyFill="1" applyBorder="1" applyAlignment="1">
      <alignment wrapText="1"/>
    </xf>
    <xf numFmtId="0" fontId="22" fillId="5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22" fillId="0" borderId="1" xfId="0" applyFont="1" applyBorder="1"/>
    <xf numFmtId="0" fontId="21" fillId="6" borderId="1" xfId="0" applyFont="1" applyFill="1" applyBorder="1"/>
    <xf numFmtId="0" fontId="21" fillId="6" borderId="1" xfId="0" applyFont="1" applyFill="1" applyBorder="1" applyAlignment="1">
      <alignment wrapText="1"/>
    </xf>
    <xf numFmtId="0" fontId="26" fillId="2" borderId="1" xfId="0" applyFont="1" applyFill="1" applyBorder="1"/>
    <xf numFmtId="3" fontId="22" fillId="2" borderId="1" xfId="0" applyNumberFormat="1" applyFont="1" applyFill="1" applyBorder="1"/>
    <xf numFmtId="0" fontId="1" fillId="0" borderId="1" xfId="0" applyFont="1" applyBorder="1"/>
    <xf numFmtId="4" fontId="22" fillId="0" borderId="1" xfId="0" applyNumberFormat="1" applyFont="1" applyFill="1" applyBorder="1"/>
    <xf numFmtId="0" fontId="23" fillId="0" borderId="1" xfId="0" applyFont="1" applyBorder="1" applyAlignment="1">
      <alignment horizontal="left" wrapText="1"/>
    </xf>
    <xf numFmtId="3" fontId="22" fillId="4" borderId="1" xfId="0" applyNumberFormat="1" applyFont="1" applyFill="1" applyBorder="1"/>
    <xf numFmtId="0" fontId="22" fillId="3" borderId="1" xfId="0" applyFont="1" applyFill="1" applyBorder="1"/>
    <xf numFmtId="10" fontId="22" fillId="2" borderId="1" xfId="0" applyNumberFormat="1" applyFont="1" applyFill="1" applyBorder="1"/>
    <xf numFmtId="0" fontId="23" fillId="6" borderId="1" xfId="0" applyFont="1" applyFill="1" applyBorder="1" applyAlignment="1">
      <alignment horizontal="left"/>
    </xf>
    <xf numFmtId="3" fontId="21" fillId="6" borderId="1" xfId="0" applyNumberFormat="1" applyFont="1" applyFill="1" applyBorder="1"/>
    <xf numFmtId="4" fontId="21" fillId="6" borderId="1" xfId="0" applyNumberFormat="1" applyFont="1" applyFill="1" applyBorder="1"/>
    <xf numFmtId="0" fontId="23" fillId="5" borderId="1" xfId="0" applyFont="1" applyFill="1" applyBorder="1" applyAlignment="1">
      <alignment horizontal="left"/>
    </xf>
    <xf numFmtId="0" fontId="21" fillId="5" borderId="1" xfId="0" applyFont="1" applyFill="1" applyBorder="1"/>
    <xf numFmtId="3" fontId="21" fillId="5" borderId="1" xfId="0" applyNumberFormat="1" applyFont="1" applyFill="1" applyBorder="1"/>
    <xf numFmtId="4" fontId="21" fillId="5" borderId="1" xfId="0" applyNumberFormat="1" applyFont="1" applyFill="1" applyBorder="1"/>
    <xf numFmtId="1" fontId="19" fillId="0" borderId="1" xfId="0" applyNumberFormat="1" applyFont="1" applyBorder="1"/>
    <xf numFmtId="3" fontId="22" fillId="5" borderId="1" xfId="2" applyNumberFormat="1" applyFont="1" applyFill="1" applyBorder="1"/>
    <xf numFmtId="10" fontId="21" fillId="0" borderId="1" xfId="0" applyNumberFormat="1" applyFont="1" applyFill="1" applyBorder="1"/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164" fontId="6" fillId="0" borderId="14" xfId="0" applyNumberFormat="1" applyFont="1" applyFill="1" applyBorder="1" applyAlignment="1" applyProtection="1">
      <alignment horizontal="center" vertical="center" wrapText="1"/>
    </xf>
    <xf numFmtId="164" fontId="14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0" applyFont="1" applyFill="1" applyBorder="1" applyAlignment="1" applyProtection="1">
      <alignment horizontal="center" vertical="center" wrapText="1"/>
    </xf>
    <xf numFmtId="164" fontId="10" fillId="0" borderId="13" xfId="0" applyNumberFormat="1" applyFont="1" applyFill="1" applyBorder="1" applyAlignment="1" applyProtection="1">
      <alignment horizontal="right" vertical="center" wrapText="1" indent="1"/>
    </xf>
    <xf numFmtId="0" fontId="9" fillId="0" borderId="11" xfId="0" applyFont="1" applyFill="1" applyBorder="1" applyAlignment="1" applyProtection="1">
      <alignment horizontal="left" vertical="center"/>
    </xf>
    <xf numFmtId="0" fontId="9" fillId="0" borderId="24" xfId="0" applyFont="1" applyFill="1" applyBorder="1" applyAlignment="1" applyProtection="1">
      <alignment vertical="center" wrapText="1"/>
    </xf>
    <xf numFmtId="10" fontId="22" fillId="6" borderId="1" xfId="0" applyNumberFormat="1" applyFont="1" applyFill="1" applyBorder="1"/>
    <xf numFmtId="0" fontId="1" fillId="5" borderId="1" xfId="0" applyFont="1" applyFill="1" applyBorder="1" applyAlignment="1">
      <alignment wrapText="1"/>
    </xf>
    <xf numFmtId="1" fontId="22" fillId="5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/>
    <xf numFmtId="10" fontId="22" fillId="0" borderId="1" xfId="0" applyNumberFormat="1" applyFont="1" applyBorder="1"/>
    <xf numFmtId="10" fontId="19" fillId="2" borderId="1" xfId="0" applyNumberFormat="1" applyFont="1" applyFill="1" applyBorder="1"/>
    <xf numFmtId="10" fontId="19" fillId="0" borderId="1" xfId="0" applyNumberFormat="1" applyFont="1" applyBorder="1"/>
    <xf numFmtId="0" fontId="21" fillId="4" borderId="1" xfId="0" applyFont="1" applyFill="1" applyBorder="1" applyAlignment="1">
      <alignment wrapText="1"/>
    </xf>
    <xf numFmtId="3" fontId="21" fillId="4" borderId="1" xfId="0" applyNumberFormat="1" applyFont="1" applyFill="1" applyBorder="1"/>
    <xf numFmtId="10" fontId="21" fillId="4" borderId="1" xfId="0" applyNumberFormat="1" applyFont="1" applyFill="1" applyBorder="1"/>
    <xf numFmtId="164" fontId="12" fillId="0" borderId="0" xfId="0" applyNumberFormat="1" applyFont="1" applyFill="1" applyAlignment="1" applyProtection="1">
      <alignment vertical="center" wrapText="1"/>
    </xf>
    <xf numFmtId="166" fontId="4" fillId="0" borderId="0" xfId="0" applyNumberFormat="1" applyFont="1" applyFill="1" applyAlignment="1" applyProtection="1">
      <alignment vertical="center" wrapText="1"/>
    </xf>
    <xf numFmtId="166" fontId="7" fillId="0" borderId="0" xfId="0" applyNumberFormat="1" applyFont="1" applyFill="1" applyAlignment="1" applyProtection="1">
      <alignment vertical="center"/>
    </xf>
    <xf numFmtId="166" fontId="9" fillId="0" borderId="0" xfId="0" applyNumberFormat="1" applyFont="1" applyFill="1" applyAlignment="1" applyProtection="1">
      <alignment vertical="center"/>
    </xf>
    <xf numFmtId="166" fontId="0" fillId="0" borderId="0" xfId="0" applyNumberFormat="1" applyFill="1" applyAlignment="1" applyProtection="1">
      <alignment vertical="center" wrapText="1"/>
    </xf>
    <xf numFmtId="166" fontId="7" fillId="0" borderId="0" xfId="0" applyNumberFormat="1" applyFont="1" applyFill="1" applyAlignment="1" applyProtection="1">
      <alignment horizontal="center" vertical="center" wrapText="1"/>
    </xf>
    <xf numFmtId="166" fontId="12" fillId="0" borderId="0" xfId="0" applyNumberFormat="1" applyFont="1" applyFill="1" applyAlignment="1" applyProtection="1">
      <alignment vertical="center" wrapText="1"/>
    </xf>
    <xf numFmtId="0" fontId="32" fillId="0" borderId="1" xfId="0" applyFont="1" applyBorder="1" applyAlignment="1">
      <alignment horizontal="left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/>
    </xf>
    <xf numFmtId="0" fontId="10" fillId="0" borderId="33" xfId="0" applyFont="1" applyFill="1" applyBorder="1" applyAlignment="1" applyProtection="1">
      <alignment horizontal="center" vertical="center" wrapText="1"/>
    </xf>
    <xf numFmtId="0" fontId="14" fillId="0" borderId="34" xfId="1" applyFont="1" applyFill="1" applyBorder="1" applyAlignment="1" applyProtection="1">
      <alignment horizontal="left" vertical="center" wrapText="1" indent="1"/>
    </xf>
    <xf numFmtId="0" fontId="14" fillId="0" borderId="35" xfId="1" applyFont="1" applyFill="1" applyBorder="1" applyAlignment="1" applyProtection="1">
      <alignment horizontal="left" vertical="center" wrapText="1" indent="1"/>
    </xf>
    <xf numFmtId="0" fontId="11" fillId="0" borderId="33" xfId="1" applyFont="1" applyFill="1" applyBorder="1" applyAlignment="1" applyProtection="1">
      <alignment horizontal="left" vertical="center" wrapText="1" indent="1"/>
    </xf>
    <xf numFmtId="0" fontId="13" fillId="0" borderId="35" xfId="1" applyFont="1" applyFill="1" applyBorder="1" applyAlignment="1" applyProtection="1">
      <alignment horizontal="left" vertical="center" wrapText="1" indent="1"/>
    </xf>
    <xf numFmtId="0" fontId="13" fillId="0" borderId="34" xfId="1" applyFont="1" applyFill="1" applyBorder="1" applyAlignment="1" applyProtection="1">
      <alignment horizontal="left" vertical="center" wrapText="1" indent="1"/>
    </xf>
    <xf numFmtId="0" fontId="13" fillId="0" borderId="36" xfId="1" applyFont="1" applyFill="1" applyBorder="1" applyAlignment="1" applyProtection="1">
      <alignment horizontal="left" vertical="center" wrapText="1" indent="1"/>
    </xf>
    <xf numFmtId="0" fontId="11" fillId="0" borderId="25" xfId="1" applyFont="1" applyFill="1" applyBorder="1" applyAlignment="1" applyProtection="1">
      <alignment horizontal="left" vertical="center" wrapText="1" indent="1"/>
    </xf>
    <xf numFmtId="0" fontId="13" fillId="0" borderId="1" xfId="1" applyFont="1" applyFill="1" applyBorder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vertical="center" wrapText="1"/>
    </xf>
    <xf numFmtId="0" fontId="29" fillId="7" borderId="1" xfId="0" applyFont="1" applyFill="1" applyBorder="1" applyAlignment="1">
      <alignment horizontal="center" vertical="top" wrapText="1"/>
    </xf>
    <xf numFmtId="0" fontId="0" fillId="0" borderId="1" xfId="0" applyBorder="1"/>
    <xf numFmtId="0" fontId="29" fillId="7" borderId="1" xfId="0" applyFont="1" applyFill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left" vertical="top" wrapText="1"/>
    </xf>
    <xf numFmtId="3" fontId="30" fillId="0" borderId="1" xfId="0" applyNumberFormat="1" applyFont="1" applyBorder="1" applyAlignment="1">
      <alignment horizontal="right" vertical="top" wrapText="1"/>
    </xf>
    <xf numFmtId="0" fontId="31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left" vertical="top" wrapText="1"/>
    </xf>
    <xf numFmtId="3" fontId="31" fillId="0" borderId="1" xfId="0" applyNumberFormat="1" applyFont="1" applyBorder="1" applyAlignment="1">
      <alignment horizontal="right" vertical="top" wrapText="1"/>
    </xf>
  </cellXfs>
  <cellStyles count="3">
    <cellStyle name="Normál" xfId="0" builtinId="0"/>
    <cellStyle name="Normál_KVRENMUNKA" xfId="1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zoomScaleNormal="100" workbookViewId="0">
      <selection activeCell="N13" sqref="N13"/>
    </sheetView>
  </sheetViews>
  <sheetFormatPr defaultRowHeight="15" x14ac:dyDescent="0.25"/>
  <cols>
    <col min="1" max="1" width="11.85546875" style="51" customWidth="1"/>
    <col min="2" max="2" width="67.85546875" style="16" customWidth="1"/>
    <col min="3" max="3" width="16.140625" style="16" bestFit="1" customWidth="1"/>
    <col min="4" max="4" width="14" style="16" bestFit="1" customWidth="1"/>
    <col min="5" max="5" width="14.7109375" style="16" bestFit="1" customWidth="1"/>
    <col min="6" max="6" width="8.5703125" style="16" bestFit="1" customWidth="1"/>
    <col min="7" max="7" width="8.5703125" style="143" bestFit="1" customWidth="1"/>
    <col min="8" max="16384" width="9.140625" style="16"/>
  </cols>
  <sheetData>
    <row r="1" spans="1:9" s="6" customFormat="1" ht="21" customHeight="1" thickBot="1" x14ac:dyDescent="0.3">
      <c r="A1" s="4"/>
      <c r="B1" s="5"/>
      <c r="C1" s="5"/>
      <c r="D1" s="82"/>
      <c r="E1" s="82"/>
      <c r="G1" s="140"/>
    </row>
    <row r="2" spans="1:9" s="9" customFormat="1" ht="36" x14ac:dyDescent="0.25">
      <c r="A2" s="7" t="s">
        <v>24</v>
      </c>
      <c r="B2" s="112" t="s">
        <v>127</v>
      </c>
      <c r="C2" s="148"/>
      <c r="D2" s="8" t="s">
        <v>105</v>
      </c>
      <c r="E2" s="8"/>
      <c r="G2" s="141"/>
    </row>
    <row r="3" spans="1:9" s="9" customFormat="1" ht="24.75" thickBot="1" x14ac:dyDescent="0.3">
      <c r="A3" s="10" t="s">
        <v>113</v>
      </c>
      <c r="B3" s="113" t="s">
        <v>25</v>
      </c>
      <c r="C3" s="149"/>
      <c r="D3" s="11"/>
      <c r="E3" s="11"/>
      <c r="G3" s="141"/>
    </row>
    <row r="4" spans="1:9" s="14" customFormat="1" ht="15.95" customHeight="1" thickBot="1" x14ac:dyDescent="0.3">
      <c r="A4" s="12"/>
      <c r="B4" s="12"/>
      <c r="C4" s="12"/>
      <c r="D4" s="13"/>
      <c r="E4" s="13"/>
      <c r="G4" s="142"/>
    </row>
    <row r="5" spans="1:9" ht="36.75" thickBot="1" x14ac:dyDescent="0.3">
      <c r="A5" s="110" t="s">
        <v>26</v>
      </c>
      <c r="B5" s="15" t="s">
        <v>108</v>
      </c>
      <c r="C5" s="83" t="s">
        <v>175</v>
      </c>
      <c r="D5" s="147" t="s">
        <v>174</v>
      </c>
      <c r="E5" s="83" t="s">
        <v>143</v>
      </c>
    </row>
    <row r="6" spans="1:9" s="19" customFormat="1" ht="12.95" customHeight="1" thickBot="1" x14ac:dyDescent="0.3">
      <c r="A6" s="17"/>
      <c r="B6" s="18" t="s">
        <v>109</v>
      </c>
      <c r="C6" s="150"/>
      <c r="D6" s="114" t="s">
        <v>110</v>
      </c>
      <c r="E6" s="114" t="s">
        <v>140</v>
      </c>
      <c r="G6" s="144"/>
    </row>
    <row r="7" spans="1:9" s="19" customFormat="1" ht="15.95" customHeight="1" thickBot="1" x14ac:dyDescent="0.3">
      <c r="A7" s="115"/>
      <c r="B7" s="116" t="s">
        <v>27</v>
      </c>
      <c r="C7" s="116"/>
      <c r="D7" s="117"/>
      <c r="E7" s="117"/>
      <c r="G7" s="144"/>
    </row>
    <row r="8" spans="1:9" s="22" customFormat="1" ht="12" customHeight="1" thickBot="1" x14ac:dyDescent="0.3">
      <c r="A8" s="17" t="s">
        <v>28</v>
      </c>
      <c r="B8" s="20" t="s">
        <v>114</v>
      </c>
      <c r="C8" s="21">
        <f>SUM(C9:C19)</f>
        <v>2359</v>
      </c>
      <c r="D8" s="21">
        <f>SUM(D9:D19)</f>
        <v>2527</v>
      </c>
      <c r="E8" s="21">
        <f>SUM(E9:E19)</f>
        <v>2844</v>
      </c>
      <c r="F8" s="139">
        <f>E8-C8</f>
        <v>485</v>
      </c>
      <c r="G8" s="145">
        <f>E8/C8</f>
        <v>1.205595591352268</v>
      </c>
      <c r="I8" s="159"/>
    </row>
    <row r="9" spans="1:9" s="22" customFormat="1" ht="12" customHeight="1" x14ac:dyDescent="0.25">
      <c r="A9" s="23" t="s">
        <v>29</v>
      </c>
      <c r="B9" s="24" t="s">
        <v>30</v>
      </c>
      <c r="C9" s="119">
        <v>5</v>
      </c>
      <c r="D9" s="118">
        <v>5</v>
      </c>
      <c r="E9" s="118"/>
      <c r="F9" s="139">
        <f t="shared" ref="F9:F58" si="0">E9-C9</f>
        <v>-5</v>
      </c>
      <c r="G9" s="145">
        <f t="shared" ref="G9:G58" si="1">E9/C9</f>
        <v>0</v>
      </c>
      <c r="I9" s="159"/>
    </row>
    <row r="10" spans="1:9" s="22" customFormat="1" ht="12" customHeight="1" x14ac:dyDescent="0.25">
      <c r="A10" s="25" t="s">
        <v>31</v>
      </c>
      <c r="B10" s="26" t="s">
        <v>11</v>
      </c>
      <c r="C10" s="119">
        <v>245</v>
      </c>
      <c r="D10" s="119">
        <v>345</v>
      </c>
      <c r="E10" s="119">
        <v>345</v>
      </c>
      <c r="F10" s="139">
        <f t="shared" si="0"/>
        <v>100</v>
      </c>
      <c r="G10" s="145">
        <f t="shared" si="1"/>
        <v>1.4081632653061225</v>
      </c>
      <c r="I10" s="159"/>
    </row>
    <row r="11" spans="1:9" s="22" customFormat="1" ht="12" customHeight="1" x14ac:dyDescent="0.25">
      <c r="A11" s="25" t="s">
        <v>32</v>
      </c>
      <c r="B11" s="26" t="s">
        <v>12</v>
      </c>
      <c r="C11" s="119">
        <v>1600</v>
      </c>
      <c r="D11" s="119">
        <v>1650</v>
      </c>
      <c r="E11" s="119">
        <v>1650</v>
      </c>
      <c r="F11" s="139">
        <f t="shared" si="0"/>
        <v>50</v>
      </c>
      <c r="G11" s="145">
        <f t="shared" si="1"/>
        <v>1.03125</v>
      </c>
      <c r="I11" s="159"/>
    </row>
    <row r="12" spans="1:9" s="22" customFormat="1" ht="12" customHeight="1" x14ac:dyDescent="0.25">
      <c r="A12" s="25" t="s">
        <v>33</v>
      </c>
      <c r="B12" s="26" t="s">
        <v>34</v>
      </c>
      <c r="C12" s="119"/>
      <c r="D12" s="119"/>
      <c r="E12" s="119"/>
      <c r="F12" s="139">
        <f t="shared" si="0"/>
        <v>0</v>
      </c>
      <c r="G12" s="145"/>
      <c r="I12" s="159"/>
    </row>
    <row r="13" spans="1:9" s="22" customFormat="1" ht="12" customHeight="1" x14ac:dyDescent="0.25">
      <c r="A13" s="25" t="s">
        <v>35</v>
      </c>
      <c r="B13" s="26" t="s">
        <v>36</v>
      </c>
      <c r="C13" s="119"/>
      <c r="D13" s="119"/>
      <c r="E13" s="119"/>
      <c r="F13" s="139">
        <f t="shared" si="0"/>
        <v>0</v>
      </c>
      <c r="G13" s="145"/>
      <c r="I13" s="159"/>
    </row>
    <row r="14" spans="1:9" s="22" customFormat="1" ht="12" customHeight="1" x14ac:dyDescent="0.25">
      <c r="A14" s="25" t="s">
        <v>37</v>
      </c>
      <c r="B14" s="26" t="s">
        <v>13</v>
      </c>
      <c r="C14" s="119">
        <v>498</v>
      </c>
      <c r="D14" s="119">
        <v>516</v>
      </c>
      <c r="E14" s="119">
        <v>516</v>
      </c>
      <c r="F14" s="139">
        <f t="shared" si="0"/>
        <v>18</v>
      </c>
      <c r="G14" s="145">
        <f t="shared" si="1"/>
        <v>1.036144578313253</v>
      </c>
      <c r="I14" s="159"/>
    </row>
    <row r="15" spans="1:9" s="22" customFormat="1" ht="12" customHeight="1" x14ac:dyDescent="0.25">
      <c r="A15" s="25" t="s">
        <v>38</v>
      </c>
      <c r="B15" s="27" t="s">
        <v>39</v>
      </c>
      <c r="C15" s="119"/>
      <c r="D15" s="119"/>
      <c r="E15" s="119">
        <v>328</v>
      </c>
      <c r="F15" s="139">
        <f t="shared" si="0"/>
        <v>328</v>
      </c>
      <c r="G15" s="145"/>
      <c r="I15" s="159"/>
    </row>
    <row r="16" spans="1:9" s="22" customFormat="1" ht="12" customHeight="1" x14ac:dyDescent="0.25">
      <c r="A16" s="25" t="s">
        <v>40</v>
      </c>
      <c r="B16" s="26" t="s">
        <v>41</v>
      </c>
      <c r="C16" s="119">
        <v>1</v>
      </c>
      <c r="D16" s="120">
        <v>1</v>
      </c>
      <c r="E16" s="120"/>
      <c r="F16" s="139">
        <f t="shared" si="0"/>
        <v>-1</v>
      </c>
      <c r="G16" s="145">
        <f t="shared" si="1"/>
        <v>0</v>
      </c>
      <c r="I16" s="159"/>
    </row>
    <row r="17" spans="1:9" s="28" customFormat="1" ht="12" customHeight="1" x14ac:dyDescent="0.25">
      <c r="A17" s="25" t="s">
        <v>42</v>
      </c>
      <c r="B17" s="26" t="s">
        <v>43</v>
      </c>
      <c r="C17" s="119"/>
      <c r="D17" s="119"/>
      <c r="E17" s="119"/>
      <c r="F17" s="139">
        <f t="shared" si="0"/>
        <v>0</v>
      </c>
      <c r="G17" s="145"/>
      <c r="I17" s="159"/>
    </row>
    <row r="18" spans="1:9" s="28" customFormat="1" ht="12" customHeight="1" x14ac:dyDescent="0.25">
      <c r="A18" s="25" t="s">
        <v>44</v>
      </c>
      <c r="B18" s="26" t="s">
        <v>115</v>
      </c>
      <c r="C18" s="119"/>
      <c r="D18" s="121"/>
      <c r="E18" s="121"/>
      <c r="F18" s="139">
        <f t="shared" si="0"/>
        <v>0</v>
      </c>
      <c r="G18" s="145"/>
      <c r="I18" s="159"/>
    </row>
    <row r="19" spans="1:9" s="28" customFormat="1" ht="12" customHeight="1" thickBot="1" x14ac:dyDescent="0.3">
      <c r="A19" s="25" t="s">
        <v>116</v>
      </c>
      <c r="B19" s="27" t="s">
        <v>45</v>
      </c>
      <c r="C19" s="119">
        <v>10</v>
      </c>
      <c r="D19" s="121">
        <v>10</v>
      </c>
      <c r="E19" s="121">
        <v>5</v>
      </c>
      <c r="F19" s="139">
        <f t="shared" si="0"/>
        <v>-5</v>
      </c>
      <c r="G19" s="145">
        <f t="shared" si="1"/>
        <v>0.5</v>
      </c>
      <c r="I19" s="159"/>
    </row>
    <row r="20" spans="1:9" s="22" customFormat="1" ht="12" customHeight="1" thickBot="1" x14ac:dyDescent="0.3">
      <c r="A20" s="17" t="s">
        <v>46</v>
      </c>
      <c r="B20" s="20" t="s">
        <v>47</v>
      </c>
      <c r="C20" s="21">
        <f>SUM(C21:C23)</f>
        <v>23503</v>
      </c>
      <c r="D20" s="21">
        <f>SUM(D21:D23)</f>
        <v>30594</v>
      </c>
      <c r="E20" s="21">
        <f>SUM(E21:E23)</f>
        <v>30592</v>
      </c>
      <c r="F20" s="139">
        <f t="shared" si="0"/>
        <v>7089</v>
      </c>
      <c r="G20" s="145">
        <f t="shared" si="1"/>
        <v>1.3016210696506829</v>
      </c>
      <c r="I20" s="159"/>
    </row>
    <row r="21" spans="1:9" s="28" customFormat="1" ht="12" customHeight="1" x14ac:dyDescent="0.25">
      <c r="A21" s="25" t="s">
        <v>48</v>
      </c>
      <c r="B21" s="29" t="s">
        <v>49</v>
      </c>
      <c r="C21" s="152"/>
      <c r="D21" s="119"/>
      <c r="E21" s="119"/>
      <c r="F21" s="139">
        <f t="shared" si="0"/>
        <v>0</v>
      </c>
      <c r="G21" s="145"/>
      <c r="I21" s="159"/>
    </row>
    <row r="22" spans="1:9" s="28" customFormat="1" ht="12" customHeight="1" x14ac:dyDescent="0.25">
      <c r="A22" s="25" t="s">
        <v>50</v>
      </c>
      <c r="B22" s="26" t="s">
        <v>51</v>
      </c>
      <c r="C22" s="151"/>
      <c r="D22" s="119"/>
      <c r="E22" s="119"/>
      <c r="F22" s="139">
        <f t="shared" si="0"/>
        <v>0</v>
      </c>
      <c r="G22" s="145"/>
      <c r="I22" s="159"/>
    </row>
    <row r="23" spans="1:9" s="28" customFormat="1" ht="12" customHeight="1" x14ac:dyDescent="0.25">
      <c r="A23" s="25" t="s">
        <v>52</v>
      </c>
      <c r="B23" s="26" t="s">
        <v>53</v>
      </c>
      <c r="C23" s="119">
        <v>23503</v>
      </c>
      <c r="D23" s="119">
        <v>30594</v>
      </c>
      <c r="E23" s="119">
        <v>30592</v>
      </c>
      <c r="F23" s="139">
        <f t="shared" si="0"/>
        <v>7089</v>
      </c>
      <c r="G23" s="145">
        <f t="shared" si="1"/>
        <v>1.3016210696506829</v>
      </c>
      <c r="I23" s="159"/>
    </row>
    <row r="24" spans="1:9" s="28" customFormat="1" ht="12" customHeight="1" thickBot="1" x14ac:dyDescent="0.3">
      <c r="A24" s="25" t="s">
        <v>54</v>
      </c>
      <c r="B24" s="26" t="s">
        <v>117</v>
      </c>
      <c r="C24" s="151"/>
      <c r="D24" s="119"/>
      <c r="E24" s="119"/>
      <c r="F24" s="139">
        <f t="shared" si="0"/>
        <v>0</v>
      </c>
      <c r="G24" s="145"/>
      <c r="I24" s="159"/>
    </row>
    <row r="25" spans="1:9" s="28" customFormat="1" ht="12" customHeight="1" thickBot="1" x14ac:dyDescent="0.3">
      <c r="A25" s="30" t="s">
        <v>55</v>
      </c>
      <c r="B25" s="31" t="s">
        <v>56</v>
      </c>
      <c r="C25" s="122">
        <v>5</v>
      </c>
      <c r="D25" s="122">
        <v>5</v>
      </c>
      <c r="E25" s="122">
        <v>5</v>
      </c>
      <c r="F25" s="139">
        <f t="shared" si="0"/>
        <v>0</v>
      </c>
      <c r="G25" s="145">
        <f t="shared" si="1"/>
        <v>1</v>
      </c>
      <c r="I25" s="159"/>
    </row>
    <row r="26" spans="1:9" s="28" customFormat="1" ht="12" customHeight="1" thickBot="1" x14ac:dyDescent="0.3">
      <c r="A26" s="30" t="s">
        <v>57</v>
      </c>
      <c r="B26" s="31" t="s">
        <v>118</v>
      </c>
      <c r="C26" s="153"/>
      <c r="D26" s="21">
        <f>+D27+D28+D29</f>
        <v>0</v>
      </c>
      <c r="E26" s="21"/>
      <c r="F26" s="139">
        <f t="shared" si="0"/>
        <v>0</v>
      </c>
      <c r="G26" s="145"/>
      <c r="I26" s="159"/>
    </row>
    <row r="27" spans="1:9" s="28" customFormat="1" ht="12" customHeight="1" x14ac:dyDescent="0.25">
      <c r="A27" s="32" t="s">
        <v>58</v>
      </c>
      <c r="B27" s="33" t="s">
        <v>119</v>
      </c>
      <c r="C27" s="154"/>
      <c r="D27" s="34"/>
      <c r="E27" s="34"/>
      <c r="F27" s="139">
        <f t="shared" si="0"/>
        <v>0</v>
      </c>
      <c r="G27" s="145"/>
      <c r="I27" s="159"/>
    </row>
    <row r="28" spans="1:9" s="28" customFormat="1" ht="12" customHeight="1" x14ac:dyDescent="0.25">
      <c r="A28" s="32" t="s">
        <v>59</v>
      </c>
      <c r="B28" s="33" t="s">
        <v>51</v>
      </c>
      <c r="C28" s="154"/>
      <c r="D28" s="119"/>
      <c r="E28" s="119"/>
      <c r="F28" s="139">
        <f t="shared" si="0"/>
        <v>0</v>
      </c>
      <c r="G28" s="145"/>
      <c r="I28" s="159"/>
    </row>
    <row r="29" spans="1:9" s="28" customFormat="1" ht="12" customHeight="1" x14ac:dyDescent="0.25">
      <c r="A29" s="32" t="s">
        <v>61</v>
      </c>
      <c r="B29" s="35" t="s">
        <v>60</v>
      </c>
      <c r="C29" s="155"/>
      <c r="D29" s="119"/>
      <c r="E29" s="119"/>
      <c r="F29" s="139">
        <f t="shared" si="0"/>
        <v>0</v>
      </c>
      <c r="G29" s="145"/>
      <c r="I29" s="159"/>
    </row>
    <row r="30" spans="1:9" s="28" customFormat="1" ht="12" customHeight="1" thickBot="1" x14ac:dyDescent="0.3">
      <c r="A30" s="25" t="s">
        <v>120</v>
      </c>
      <c r="B30" s="36" t="s">
        <v>121</v>
      </c>
      <c r="C30" s="156"/>
      <c r="D30" s="123"/>
      <c r="E30" s="123"/>
      <c r="F30" s="139">
        <f t="shared" si="0"/>
        <v>0</v>
      </c>
      <c r="G30" s="145"/>
      <c r="I30" s="159"/>
    </row>
    <row r="31" spans="1:9" s="28" customFormat="1" ht="12" customHeight="1" thickBot="1" x14ac:dyDescent="0.3">
      <c r="A31" s="30" t="s">
        <v>62</v>
      </c>
      <c r="B31" s="31" t="s">
        <v>63</v>
      </c>
      <c r="C31" s="153"/>
      <c r="D31" s="21">
        <f>+D32+D33+D34</f>
        <v>0</v>
      </c>
      <c r="E31" s="21"/>
      <c r="F31" s="139">
        <f t="shared" si="0"/>
        <v>0</v>
      </c>
      <c r="G31" s="145"/>
      <c r="I31" s="159"/>
    </row>
    <row r="32" spans="1:9" s="28" customFormat="1" ht="12" customHeight="1" x14ac:dyDescent="0.25">
      <c r="A32" s="32" t="s">
        <v>64</v>
      </c>
      <c r="B32" s="33" t="s">
        <v>65</v>
      </c>
      <c r="C32" s="154"/>
      <c r="D32" s="34"/>
      <c r="E32" s="34"/>
      <c r="F32" s="139">
        <f t="shared" si="0"/>
        <v>0</v>
      </c>
      <c r="G32" s="145"/>
      <c r="I32" s="159"/>
    </row>
    <row r="33" spans="1:9" s="28" customFormat="1" ht="12" customHeight="1" x14ac:dyDescent="0.25">
      <c r="A33" s="32" t="s">
        <v>66</v>
      </c>
      <c r="B33" s="35" t="s">
        <v>67</v>
      </c>
      <c r="C33" s="35"/>
      <c r="D33" s="124"/>
      <c r="E33" s="124"/>
      <c r="F33" s="139">
        <f t="shared" si="0"/>
        <v>0</v>
      </c>
      <c r="G33" s="145"/>
      <c r="I33" s="159"/>
    </row>
    <row r="34" spans="1:9" s="28" customFormat="1" ht="12" customHeight="1" thickBot="1" x14ac:dyDescent="0.3">
      <c r="A34" s="25" t="s">
        <v>68</v>
      </c>
      <c r="B34" s="36" t="s">
        <v>69</v>
      </c>
      <c r="C34" s="156"/>
      <c r="D34" s="123"/>
      <c r="E34" s="123"/>
      <c r="F34" s="139">
        <f t="shared" si="0"/>
        <v>0</v>
      </c>
      <c r="G34" s="145"/>
      <c r="I34" s="159"/>
    </row>
    <row r="35" spans="1:9" s="22" customFormat="1" ht="12" customHeight="1" thickBot="1" x14ac:dyDescent="0.3">
      <c r="A35" s="30" t="s">
        <v>70</v>
      </c>
      <c r="B35" s="31" t="s">
        <v>71</v>
      </c>
      <c r="C35" s="153"/>
      <c r="D35" s="122"/>
      <c r="E35" s="122"/>
      <c r="F35" s="139">
        <f t="shared" si="0"/>
        <v>0</v>
      </c>
      <c r="G35" s="145"/>
      <c r="I35" s="159"/>
    </row>
    <row r="36" spans="1:9" s="22" customFormat="1" ht="12" customHeight="1" thickBot="1" x14ac:dyDescent="0.3">
      <c r="A36" s="30" t="s">
        <v>72</v>
      </c>
      <c r="B36" s="31" t="s">
        <v>73</v>
      </c>
      <c r="C36" s="157"/>
      <c r="D36" s="37"/>
      <c r="E36" s="37"/>
      <c r="F36" s="139">
        <f t="shared" si="0"/>
        <v>0</v>
      </c>
      <c r="G36" s="145"/>
      <c r="I36" s="159"/>
    </row>
    <row r="37" spans="1:9" s="22" customFormat="1" ht="12" customHeight="1" thickBot="1" x14ac:dyDescent="0.3">
      <c r="A37" s="17" t="s">
        <v>74</v>
      </c>
      <c r="B37" s="31" t="s">
        <v>122</v>
      </c>
      <c r="C37" s="38">
        <f>+C8+C20+C25+C26+C31+C35+C36</f>
        <v>25867</v>
      </c>
      <c r="D37" s="38">
        <f>+D8+D20+D25+D26+D31+D35+D36</f>
        <v>33126</v>
      </c>
      <c r="E37" s="38">
        <f>+E8+E20+E25+E26+E31+E35+E36</f>
        <v>33441</v>
      </c>
      <c r="F37" s="139">
        <f t="shared" si="0"/>
        <v>7574</v>
      </c>
      <c r="G37" s="145">
        <f t="shared" si="1"/>
        <v>1.2928055050836973</v>
      </c>
      <c r="I37" s="159"/>
    </row>
    <row r="38" spans="1:9" s="22" customFormat="1" ht="12" customHeight="1" thickBot="1" x14ac:dyDescent="0.3">
      <c r="A38" s="39" t="s">
        <v>75</v>
      </c>
      <c r="B38" s="31" t="s">
        <v>76</v>
      </c>
      <c r="C38" s="38">
        <f>+C39+C40+C41</f>
        <v>161450</v>
      </c>
      <c r="D38" s="38">
        <f>+D39+D40+D41</f>
        <v>146876</v>
      </c>
      <c r="E38" s="38">
        <f>+E39+E40+E41</f>
        <v>146876</v>
      </c>
      <c r="F38" s="139">
        <f t="shared" si="0"/>
        <v>-14574</v>
      </c>
      <c r="G38" s="145">
        <f t="shared" si="1"/>
        <v>0.90973056673892849</v>
      </c>
      <c r="I38" s="159"/>
    </row>
    <row r="39" spans="1:9" s="22" customFormat="1" ht="12" customHeight="1" x14ac:dyDescent="0.25">
      <c r="A39" s="32" t="s">
        <v>77</v>
      </c>
      <c r="B39" s="33" t="s">
        <v>78</v>
      </c>
      <c r="C39" s="34">
        <v>1441</v>
      </c>
      <c r="D39" s="34">
        <v>1419</v>
      </c>
      <c r="E39" s="34">
        <v>1419</v>
      </c>
      <c r="F39" s="139">
        <f t="shared" si="0"/>
        <v>-22</v>
      </c>
      <c r="G39" s="145">
        <f t="shared" si="1"/>
        <v>0.98473282442748089</v>
      </c>
      <c r="I39" s="159"/>
    </row>
    <row r="40" spans="1:9" s="22" customFormat="1" ht="12" customHeight="1" x14ac:dyDescent="0.25">
      <c r="A40" s="32" t="s">
        <v>79</v>
      </c>
      <c r="B40" s="35" t="s">
        <v>80</v>
      </c>
      <c r="C40" s="158"/>
      <c r="D40" s="124"/>
      <c r="E40" s="124"/>
      <c r="F40" s="139">
        <f t="shared" si="0"/>
        <v>0</v>
      </c>
      <c r="G40" s="145"/>
      <c r="I40" s="159"/>
    </row>
    <row r="41" spans="1:9" s="28" customFormat="1" ht="12" customHeight="1" thickBot="1" x14ac:dyDescent="0.3">
      <c r="A41" s="25" t="s">
        <v>81</v>
      </c>
      <c r="B41" s="36" t="s">
        <v>82</v>
      </c>
      <c r="C41" s="123">
        <v>160009</v>
      </c>
      <c r="D41" s="123">
        <v>145457</v>
      </c>
      <c r="E41" s="123">
        <v>145457</v>
      </c>
      <c r="F41" s="139">
        <f t="shared" si="0"/>
        <v>-14552</v>
      </c>
      <c r="G41" s="145">
        <f t="shared" si="1"/>
        <v>0.90905511564974473</v>
      </c>
      <c r="I41" s="159"/>
    </row>
    <row r="42" spans="1:9" s="28" customFormat="1" ht="15" customHeight="1" thickBot="1" x14ac:dyDescent="0.25">
      <c r="A42" s="39" t="s">
        <v>83</v>
      </c>
      <c r="B42" s="40" t="s">
        <v>84</v>
      </c>
      <c r="C42" s="41">
        <f>+C37+C38</f>
        <v>187317</v>
      </c>
      <c r="D42" s="41">
        <f>+D37+D38</f>
        <v>180002</v>
      </c>
      <c r="E42" s="41">
        <f>+E37+E38</f>
        <v>180317</v>
      </c>
      <c r="F42" s="139">
        <f t="shared" si="0"/>
        <v>-7000</v>
      </c>
      <c r="G42" s="145">
        <f t="shared" si="1"/>
        <v>0.96263019373575276</v>
      </c>
      <c r="I42" s="159"/>
    </row>
    <row r="43" spans="1:9" s="28" customFormat="1" ht="15" customHeight="1" x14ac:dyDescent="0.25">
      <c r="A43" s="42"/>
      <c r="B43" s="43"/>
      <c r="C43" s="43"/>
      <c r="D43" s="44"/>
      <c r="E43" s="44"/>
      <c r="F43" s="139">
        <f t="shared" si="0"/>
        <v>0</v>
      </c>
      <c r="G43" s="145"/>
    </row>
    <row r="44" spans="1:9" ht="15.75" thickBot="1" x14ac:dyDescent="0.3">
      <c r="A44" s="45"/>
      <c r="B44" s="46"/>
      <c r="C44" s="46"/>
      <c r="D44" s="47"/>
      <c r="E44" s="47"/>
      <c r="F44" s="139">
        <f t="shared" si="0"/>
        <v>0</v>
      </c>
      <c r="G44" s="145"/>
    </row>
    <row r="45" spans="1:9" s="19" customFormat="1" ht="16.5" customHeight="1" thickBot="1" x14ac:dyDescent="0.3">
      <c r="A45" s="125"/>
      <c r="B45" s="111" t="s">
        <v>85</v>
      </c>
      <c r="C45" s="111"/>
      <c r="D45" s="41"/>
      <c r="E45" s="41"/>
      <c r="F45" s="139">
        <f t="shared" si="0"/>
        <v>0</v>
      </c>
      <c r="G45" s="145"/>
    </row>
    <row r="46" spans="1:9" s="48" customFormat="1" ht="12" customHeight="1" thickBot="1" x14ac:dyDescent="0.3">
      <c r="A46" s="30" t="s">
        <v>28</v>
      </c>
      <c r="B46" s="31" t="s">
        <v>86</v>
      </c>
      <c r="C46" s="21">
        <f>SUM(C47:C51)</f>
        <v>187063</v>
      </c>
      <c r="D46" s="21">
        <f>SUM(D47:D51)</f>
        <v>179705</v>
      </c>
      <c r="E46" s="21">
        <f>SUM(E47:E51)</f>
        <v>179265</v>
      </c>
      <c r="F46" s="139">
        <f t="shared" si="0"/>
        <v>-7798</v>
      </c>
      <c r="G46" s="145">
        <f t="shared" si="1"/>
        <v>0.95831350935246418</v>
      </c>
      <c r="I46" s="159"/>
    </row>
    <row r="47" spans="1:9" ht="12" customHeight="1" x14ac:dyDescent="0.25">
      <c r="A47" s="25" t="s">
        <v>29</v>
      </c>
      <c r="B47" s="29" t="s">
        <v>87</v>
      </c>
      <c r="C47" s="34">
        <v>127979</v>
      </c>
      <c r="D47" s="34">
        <v>123601</v>
      </c>
      <c r="E47" s="34">
        <v>123601</v>
      </c>
      <c r="F47" s="139">
        <f t="shared" si="0"/>
        <v>-4378</v>
      </c>
      <c r="G47" s="145">
        <f t="shared" si="1"/>
        <v>0.96579126262902504</v>
      </c>
      <c r="I47" s="159"/>
    </row>
    <row r="48" spans="1:9" ht="12" customHeight="1" x14ac:dyDescent="0.25">
      <c r="A48" s="25" t="s">
        <v>31</v>
      </c>
      <c r="B48" s="26" t="s">
        <v>88</v>
      </c>
      <c r="C48" s="49">
        <v>25313</v>
      </c>
      <c r="D48" s="49">
        <v>23748</v>
      </c>
      <c r="E48" s="49">
        <v>23749</v>
      </c>
      <c r="F48" s="139">
        <f t="shared" si="0"/>
        <v>-1564</v>
      </c>
      <c r="G48" s="145">
        <f t="shared" si="1"/>
        <v>0.93821356615177975</v>
      </c>
      <c r="I48" s="159"/>
    </row>
    <row r="49" spans="1:9" ht="12" customHeight="1" x14ac:dyDescent="0.25">
      <c r="A49" s="25" t="s">
        <v>32</v>
      </c>
      <c r="B49" s="26" t="s">
        <v>89</v>
      </c>
      <c r="C49" s="49">
        <v>32330</v>
      </c>
      <c r="D49" s="49">
        <v>29277</v>
      </c>
      <c r="E49" s="49">
        <v>28836</v>
      </c>
      <c r="F49" s="139">
        <f t="shared" si="0"/>
        <v>-3494</v>
      </c>
      <c r="G49" s="145">
        <f t="shared" si="1"/>
        <v>0.89192700278379211</v>
      </c>
      <c r="I49" s="159"/>
    </row>
    <row r="50" spans="1:9" ht="12" customHeight="1" x14ac:dyDescent="0.25">
      <c r="A50" s="25" t="s">
        <v>33</v>
      </c>
      <c r="B50" s="26" t="s">
        <v>90</v>
      </c>
      <c r="C50" s="49"/>
      <c r="D50" s="49"/>
      <c r="E50" s="49"/>
      <c r="F50" s="139">
        <f t="shared" si="0"/>
        <v>0</v>
      </c>
      <c r="G50" s="145"/>
      <c r="I50" s="159"/>
    </row>
    <row r="51" spans="1:9" ht="12" customHeight="1" thickBot="1" x14ac:dyDescent="0.3">
      <c r="A51" s="25" t="s">
        <v>35</v>
      </c>
      <c r="B51" s="26" t="s">
        <v>91</v>
      </c>
      <c r="C51" s="49">
        <v>1441</v>
      </c>
      <c r="D51" s="49">
        <v>3079</v>
      </c>
      <c r="E51" s="49">
        <v>3079</v>
      </c>
      <c r="F51" s="139">
        <f t="shared" si="0"/>
        <v>1638</v>
      </c>
      <c r="G51" s="145">
        <f t="shared" si="1"/>
        <v>2.1367106176266484</v>
      </c>
      <c r="I51" s="159"/>
    </row>
    <row r="52" spans="1:9" ht="12" customHeight="1" thickBot="1" x14ac:dyDescent="0.3">
      <c r="A52" s="30" t="s">
        <v>46</v>
      </c>
      <c r="B52" s="31" t="s">
        <v>92</v>
      </c>
      <c r="C52" s="21">
        <f>SUM(C53:C55)</f>
        <v>254</v>
      </c>
      <c r="D52" s="21">
        <f>SUM(D53:D55)</f>
        <v>297</v>
      </c>
      <c r="E52" s="21">
        <f>SUM(E53:E55)</f>
        <v>297</v>
      </c>
      <c r="F52" s="139">
        <f t="shared" si="0"/>
        <v>43</v>
      </c>
      <c r="G52" s="145">
        <f t="shared" si="1"/>
        <v>1.1692913385826771</v>
      </c>
      <c r="I52" s="159"/>
    </row>
    <row r="53" spans="1:9" s="48" customFormat="1" ht="12" customHeight="1" x14ac:dyDescent="0.25">
      <c r="A53" s="25" t="s">
        <v>48</v>
      </c>
      <c r="B53" s="29" t="s">
        <v>93</v>
      </c>
      <c r="C53" s="34">
        <v>254</v>
      </c>
      <c r="D53" s="34">
        <v>297</v>
      </c>
      <c r="E53" s="34">
        <v>297</v>
      </c>
      <c r="F53" s="139">
        <f t="shared" si="0"/>
        <v>43</v>
      </c>
      <c r="G53" s="145">
        <f t="shared" si="1"/>
        <v>1.1692913385826771</v>
      </c>
      <c r="I53" s="159"/>
    </row>
    <row r="54" spans="1:9" ht="12" customHeight="1" x14ac:dyDescent="0.25">
      <c r="A54" s="25" t="s">
        <v>50</v>
      </c>
      <c r="B54" s="26" t="s">
        <v>94</v>
      </c>
      <c r="C54" s="151"/>
      <c r="D54" s="49"/>
      <c r="E54" s="49"/>
      <c r="F54" s="139">
        <f t="shared" si="0"/>
        <v>0</v>
      </c>
      <c r="G54" s="145"/>
      <c r="I54" s="159"/>
    </row>
    <row r="55" spans="1:9" ht="12" customHeight="1" x14ac:dyDescent="0.25">
      <c r="A55" s="25" t="s">
        <v>52</v>
      </c>
      <c r="B55" s="26" t="s">
        <v>95</v>
      </c>
      <c r="C55" s="151"/>
      <c r="D55" s="49"/>
      <c r="E55" s="49"/>
      <c r="F55" s="139">
        <f t="shared" si="0"/>
        <v>0</v>
      </c>
      <c r="G55" s="145"/>
      <c r="I55" s="159"/>
    </row>
    <row r="56" spans="1:9" ht="12" customHeight="1" thickBot="1" x14ac:dyDescent="0.3">
      <c r="A56" s="25" t="s">
        <v>54</v>
      </c>
      <c r="B56" s="26" t="s">
        <v>123</v>
      </c>
      <c r="C56" s="151"/>
      <c r="D56" s="49"/>
      <c r="E56" s="49"/>
      <c r="F56" s="139">
        <f t="shared" si="0"/>
        <v>0</v>
      </c>
      <c r="G56" s="145"/>
      <c r="I56" s="159"/>
    </row>
    <row r="57" spans="1:9" ht="12" customHeight="1" thickBot="1" x14ac:dyDescent="0.3">
      <c r="A57" s="30" t="s">
        <v>55</v>
      </c>
      <c r="B57" s="31" t="s">
        <v>124</v>
      </c>
      <c r="C57" s="153"/>
      <c r="D57" s="122"/>
      <c r="E57" s="122"/>
      <c r="F57" s="139">
        <f t="shared" si="0"/>
        <v>0</v>
      </c>
      <c r="G57" s="145"/>
      <c r="I57" s="159"/>
    </row>
    <row r="58" spans="1:9" ht="15" customHeight="1" thickBot="1" x14ac:dyDescent="0.3">
      <c r="A58" s="30" t="s">
        <v>57</v>
      </c>
      <c r="B58" s="50" t="s">
        <v>125</v>
      </c>
      <c r="C58" s="126">
        <f>+C46+C52+C57</f>
        <v>187317</v>
      </c>
      <c r="D58" s="126">
        <f>+D46+D52+D57</f>
        <v>180002</v>
      </c>
      <c r="E58" s="126">
        <f>+E46+E52+E57</f>
        <v>179562</v>
      </c>
      <c r="F58" s="139">
        <f t="shared" si="0"/>
        <v>-7755</v>
      </c>
      <c r="G58" s="145">
        <f t="shared" si="1"/>
        <v>0.95859959320296606</v>
      </c>
      <c r="I58" s="159"/>
    </row>
    <row r="59" spans="1:9" ht="15.75" thickBot="1" x14ac:dyDescent="0.3">
      <c r="D59" s="52"/>
      <c r="E59" s="52"/>
    </row>
    <row r="60" spans="1:9" ht="15" customHeight="1" thickBot="1" x14ac:dyDescent="0.3">
      <c r="A60" s="127" t="s">
        <v>126</v>
      </c>
      <c r="B60" s="128"/>
      <c r="C60" s="53">
        <v>30</v>
      </c>
      <c r="D60" s="53">
        <v>30</v>
      </c>
      <c r="E60" s="53">
        <v>30</v>
      </c>
    </row>
    <row r="61" spans="1:9" ht="14.25" customHeight="1" thickBot="1" x14ac:dyDescent="0.3">
      <c r="A61" s="127" t="s">
        <v>134</v>
      </c>
      <c r="B61" s="128"/>
      <c r="C61" s="53">
        <v>2</v>
      </c>
      <c r="D61" s="53">
        <v>2</v>
      </c>
      <c r="E61" s="53">
        <v>2</v>
      </c>
    </row>
  </sheetData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O10" sqref="O10"/>
    </sheetView>
  </sheetViews>
  <sheetFormatPr defaultRowHeight="15" x14ac:dyDescent="0.25"/>
  <cols>
    <col min="1" max="1" width="8.140625" customWidth="1"/>
    <col min="2" max="2" width="41" customWidth="1"/>
    <col min="3" max="3" width="11.7109375" bestFit="1" customWidth="1"/>
    <col min="257" max="257" width="8.140625" customWidth="1"/>
    <col min="258" max="258" width="41" customWidth="1"/>
    <col min="259" max="259" width="32.85546875" customWidth="1"/>
    <col min="513" max="513" width="8.140625" customWidth="1"/>
    <col min="514" max="514" width="41" customWidth="1"/>
    <col min="515" max="515" width="32.85546875" customWidth="1"/>
    <col min="769" max="769" width="8.140625" customWidth="1"/>
    <col min="770" max="770" width="41" customWidth="1"/>
    <col min="771" max="771" width="32.85546875" customWidth="1"/>
    <col min="1025" max="1025" width="8.140625" customWidth="1"/>
    <col min="1026" max="1026" width="41" customWidth="1"/>
    <col min="1027" max="1027" width="32.85546875" customWidth="1"/>
    <col min="1281" max="1281" width="8.140625" customWidth="1"/>
    <col min="1282" max="1282" width="41" customWidth="1"/>
    <col min="1283" max="1283" width="32.85546875" customWidth="1"/>
    <col min="1537" max="1537" width="8.140625" customWidth="1"/>
    <col min="1538" max="1538" width="41" customWidth="1"/>
    <col min="1539" max="1539" width="32.85546875" customWidth="1"/>
    <col min="1793" max="1793" width="8.140625" customWidth="1"/>
    <col min="1794" max="1794" width="41" customWidth="1"/>
    <col min="1795" max="1795" width="32.85546875" customWidth="1"/>
    <col min="2049" max="2049" width="8.140625" customWidth="1"/>
    <col min="2050" max="2050" width="41" customWidth="1"/>
    <col min="2051" max="2051" width="32.85546875" customWidth="1"/>
    <col min="2305" max="2305" width="8.140625" customWidth="1"/>
    <col min="2306" max="2306" width="41" customWidth="1"/>
    <col min="2307" max="2307" width="32.85546875" customWidth="1"/>
    <col min="2561" max="2561" width="8.140625" customWidth="1"/>
    <col min="2562" max="2562" width="41" customWidth="1"/>
    <col min="2563" max="2563" width="32.85546875" customWidth="1"/>
    <col min="2817" max="2817" width="8.140625" customWidth="1"/>
    <col min="2818" max="2818" width="41" customWidth="1"/>
    <col min="2819" max="2819" width="32.85546875" customWidth="1"/>
    <col min="3073" max="3073" width="8.140625" customWidth="1"/>
    <col min="3074" max="3074" width="41" customWidth="1"/>
    <col min="3075" max="3075" width="32.85546875" customWidth="1"/>
    <col min="3329" max="3329" width="8.140625" customWidth="1"/>
    <col min="3330" max="3330" width="41" customWidth="1"/>
    <col min="3331" max="3331" width="32.85546875" customWidth="1"/>
    <col min="3585" max="3585" width="8.140625" customWidth="1"/>
    <col min="3586" max="3586" width="41" customWidth="1"/>
    <col min="3587" max="3587" width="32.85546875" customWidth="1"/>
    <col min="3841" max="3841" width="8.140625" customWidth="1"/>
    <col min="3842" max="3842" width="41" customWidth="1"/>
    <col min="3843" max="3843" width="32.85546875" customWidth="1"/>
    <col min="4097" max="4097" width="8.140625" customWidth="1"/>
    <col min="4098" max="4098" width="41" customWidth="1"/>
    <col min="4099" max="4099" width="32.85546875" customWidth="1"/>
    <col min="4353" max="4353" width="8.140625" customWidth="1"/>
    <col min="4354" max="4354" width="41" customWidth="1"/>
    <col min="4355" max="4355" width="32.85546875" customWidth="1"/>
    <col min="4609" max="4609" width="8.140625" customWidth="1"/>
    <col min="4610" max="4610" width="41" customWidth="1"/>
    <col min="4611" max="4611" width="32.85546875" customWidth="1"/>
    <col min="4865" max="4865" width="8.140625" customWidth="1"/>
    <col min="4866" max="4866" width="41" customWidth="1"/>
    <col min="4867" max="4867" width="32.85546875" customWidth="1"/>
    <col min="5121" max="5121" width="8.140625" customWidth="1"/>
    <col min="5122" max="5122" width="41" customWidth="1"/>
    <col min="5123" max="5123" width="32.85546875" customWidth="1"/>
    <col min="5377" max="5377" width="8.140625" customWidth="1"/>
    <col min="5378" max="5378" width="41" customWidth="1"/>
    <col min="5379" max="5379" width="32.85546875" customWidth="1"/>
    <col min="5633" max="5633" width="8.140625" customWidth="1"/>
    <col min="5634" max="5634" width="41" customWidth="1"/>
    <col min="5635" max="5635" width="32.85546875" customWidth="1"/>
    <col min="5889" max="5889" width="8.140625" customWidth="1"/>
    <col min="5890" max="5890" width="41" customWidth="1"/>
    <col min="5891" max="5891" width="32.85546875" customWidth="1"/>
    <col min="6145" max="6145" width="8.140625" customWidth="1"/>
    <col min="6146" max="6146" width="41" customWidth="1"/>
    <col min="6147" max="6147" width="32.85546875" customWidth="1"/>
    <col min="6401" max="6401" width="8.140625" customWidth="1"/>
    <col min="6402" max="6402" width="41" customWidth="1"/>
    <col min="6403" max="6403" width="32.85546875" customWidth="1"/>
    <col min="6657" max="6657" width="8.140625" customWidth="1"/>
    <col min="6658" max="6658" width="41" customWidth="1"/>
    <col min="6659" max="6659" width="32.85546875" customWidth="1"/>
    <col min="6913" max="6913" width="8.140625" customWidth="1"/>
    <col min="6914" max="6914" width="41" customWidth="1"/>
    <col min="6915" max="6915" width="32.85546875" customWidth="1"/>
    <col min="7169" max="7169" width="8.140625" customWidth="1"/>
    <col min="7170" max="7170" width="41" customWidth="1"/>
    <col min="7171" max="7171" width="32.85546875" customWidth="1"/>
    <col min="7425" max="7425" width="8.140625" customWidth="1"/>
    <col min="7426" max="7426" width="41" customWidth="1"/>
    <col min="7427" max="7427" width="32.85546875" customWidth="1"/>
    <col min="7681" max="7681" width="8.140625" customWidth="1"/>
    <col min="7682" max="7682" width="41" customWidth="1"/>
    <col min="7683" max="7683" width="32.85546875" customWidth="1"/>
    <col min="7937" max="7937" width="8.140625" customWidth="1"/>
    <col min="7938" max="7938" width="41" customWidth="1"/>
    <col min="7939" max="7939" width="32.85546875" customWidth="1"/>
    <col min="8193" max="8193" width="8.140625" customWidth="1"/>
    <col min="8194" max="8194" width="41" customWidth="1"/>
    <col min="8195" max="8195" width="32.85546875" customWidth="1"/>
    <col min="8449" max="8449" width="8.140625" customWidth="1"/>
    <col min="8450" max="8450" width="41" customWidth="1"/>
    <col min="8451" max="8451" width="32.85546875" customWidth="1"/>
    <col min="8705" max="8705" width="8.140625" customWidth="1"/>
    <col min="8706" max="8706" width="41" customWidth="1"/>
    <col min="8707" max="8707" width="32.85546875" customWidth="1"/>
    <col min="8961" max="8961" width="8.140625" customWidth="1"/>
    <col min="8962" max="8962" width="41" customWidth="1"/>
    <col min="8963" max="8963" width="32.85546875" customWidth="1"/>
    <col min="9217" max="9217" width="8.140625" customWidth="1"/>
    <col min="9218" max="9218" width="41" customWidth="1"/>
    <col min="9219" max="9219" width="32.85546875" customWidth="1"/>
    <col min="9473" max="9473" width="8.140625" customWidth="1"/>
    <col min="9474" max="9474" width="41" customWidth="1"/>
    <col min="9475" max="9475" width="32.85546875" customWidth="1"/>
    <col min="9729" max="9729" width="8.140625" customWidth="1"/>
    <col min="9730" max="9730" width="41" customWidth="1"/>
    <col min="9731" max="9731" width="32.85546875" customWidth="1"/>
    <col min="9985" max="9985" width="8.140625" customWidth="1"/>
    <col min="9986" max="9986" width="41" customWidth="1"/>
    <col min="9987" max="9987" width="32.85546875" customWidth="1"/>
    <col min="10241" max="10241" width="8.140625" customWidth="1"/>
    <col min="10242" max="10242" width="41" customWidth="1"/>
    <col min="10243" max="10243" width="32.85546875" customWidth="1"/>
    <col min="10497" max="10497" width="8.140625" customWidth="1"/>
    <col min="10498" max="10498" width="41" customWidth="1"/>
    <col min="10499" max="10499" width="32.85546875" customWidth="1"/>
    <col min="10753" max="10753" width="8.140625" customWidth="1"/>
    <col min="10754" max="10754" width="41" customWidth="1"/>
    <col min="10755" max="10755" width="32.85546875" customWidth="1"/>
    <col min="11009" max="11009" width="8.140625" customWidth="1"/>
    <col min="11010" max="11010" width="41" customWidth="1"/>
    <col min="11011" max="11011" width="32.85546875" customWidth="1"/>
    <col min="11265" max="11265" width="8.140625" customWidth="1"/>
    <col min="11266" max="11266" width="41" customWidth="1"/>
    <col min="11267" max="11267" width="32.85546875" customWidth="1"/>
    <col min="11521" max="11521" width="8.140625" customWidth="1"/>
    <col min="11522" max="11522" width="41" customWidth="1"/>
    <col min="11523" max="11523" width="32.85546875" customWidth="1"/>
    <col min="11777" max="11777" width="8.140625" customWidth="1"/>
    <col min="11778" max="11778" width="41" customWidth="1"/>
    <col min="11779" max="11779" width="32.85546875" customWidth="1"/>
    <col min="12033" max="12033" width="8.140625" customWidth="1"/>
    <col min="12034" max="12034" width="41" customWidth="1"/>
    <col min="12035" max="12035" width="32.85546875" customWidth="1"/>
    <col min="12289" max="12289" width="8.140625" customWidth="1"/>
    <col min="12290" max="12290" width="41" customWidth="1"/>
    <col min="12291" max="12291" width="32.85546875" customWidth="1"/>
    <col min="12545" max="12545" width="8.140625" customWidth="1"/>
    <col min="12546" max="12546" width="41" customWidth="1"/>
    <col min="12547" max="12547" width="32.85546875" customWidth="1"/>
    <col min="12801" max="12801" width="8.140625" customWidth="1"/>
    <col min="12802" max="12802" width="41" customWidth="1"/>
    <col min="12803" max="12803" width="32.85546875" customWidth="1"/>
    <col min="13057" max="13057" width="8.140625" customWidth="1"/>
    <col min="13058" max="13058" width="41" customWidth="1"/>
    <col min="13059" max="13059" width="32.85546875" customWidth="1"/>
    <col min="13313" max="13313" width="8.140625" customWidth="1"/>
    <col min="13314" max="13314" width="41" customWidth="1"/>
    <col min="13315" max="13315" width="32.85546875" customWidth="1"/>
    <col min="13569" max="13569" width="8.140625" customWidth="1"/>
    <col min="13570" max="13570" width="41" customWidth="1"/>
    <col min="13571" max="13571" width="32.85546875" customWidth="1"/>
    <col min="13825" max="13825" width="8.140625" customWidth="1"/>
    <col min="13826" max="13826" width="41" customWidth="1"/>
    <col min="13827" max="13827" width="32.85546875" customWidth="1"/>
    <col min="14081" max="14081" width="8.140625" customWidth="1"/>
    <col min="14082" max="14082" width="41" customWidth="1"/>
    <col min="14083" max="14083" width="32.85546875" customWidth="1"/>
    <col min="14337" max="14337" width="8.140625" customWidth="1"/>
    <col min="14338" max="14338" width="41" customWidth="1"/>
    <col min="14339" max="14339" width="32.85546875" customWidth="1"/>
    <col min="14593" max="14593" width="8.140625" customWidth="1"/>
    <col min="14594" max="14594" width="41" customWidth="1"/>
    <col min="14595" max="14595" width="32.85546875" customWidth="1"/>
    <col min="14849" max="14849" width="8.140625" customWidth="1"/>
    <col min="14850" max="14850" width="41" customWidth="1"/>
    <col min="14851" max="14851" width="32.85546875" customWidth="1"/>
    <col min="15105" max="15105" width="8.140625" customWidth="1"/>
    <col min="15106" max="15106" width="41" customWidth="1"/>
    <col min="15107" max="15107" width="32.85546875" customWidth="1"/>
    <col min="15361" max="15361" width="8.140625" customWidth="1"/>
    <col min="15362" max="15362" width="41" customWidth="1"/>
    <col min="15363" max="15363" width="32.85546875" customWidth="1"/>
    <col min="15617" max="15617" width="8.140625" customWidth="1"/>
    <col min="15618" max="15618" width="41" customWidth="1"/>
    <col min="15619" max="15619" width="32.85546875" customWidth="1"/>
    <col min="15873" max="15873" width="8.140625" customWidth="1"/>
    <col min="15874" max="15874" width="41" customWidth="1"/>
    <col min="15875" max="15875" width="32.85546875" customWidth="1"/>
    <col min="16129" max="16129" width="8.140625" customWidth="1"/>
    <col min="16130" max="16130" width="41" customWidth="1"/>
    <col min="16131" max="16131" width="32.85546875" customWidth="1"/>
  </cols>
  <sheetData>
    <row r="1" spans="1:3" ht="15" customHeight="1" x14ac:dyDescent="0.25">
      <c r="A1" s="160" t="s">
        <v>144</v>
      </c>
      <c r="B1" s="161"/>
      <c r="C1" s="161"/>
    </row>
    <row r="2" spans="1:3" x14ac:dyDescent="0.25">
      <c r="A2" s="162" t="s">
        <v>145</v>
      </c>
      <c r="B2" s="162" t="s">
        <v>146</v>
      </c>
      <c r="C2" s="162" t="s">
        <v>147</v>
      </c>
    </row>
    <row r="3" spans="1:3" x14ac:dyDescent="0.25">
      <c r="A3" s="162">
        <v>1</v>
      </c>
      <c r="B3" s="162">
        <v>2</v>
      </c>
      <c r="C3" s="162">
        <v>3</v>
      </c>
    </row>
    <row r="4" spans="1:3" ht="25.5" x14ac:dyDescent="0.25">
      <c r="A4" s="163" t="s">
        <v>148</v>
      </c>
      <c r="B4" s="164" t="s">
        <v>149</v>
      </c>
      <c r="C4" s="165">
        <v>33441089</v>
      </c>
    </row>
    <row r="5" spans="1:3" ht="25.5" x14ac:dyDescent="0.25">
      <c r="A5" s="163" t="s">
        <v>105</v>
      </c>
      <c r="B5" s="164" t="s">
        <v>150</v>
      </c>
      <c r="C5" s="165">
        <v>179561530</v>
      </c>
    </row>
    <row r="6" spans="1:3" ht="25.5" x14ac:dyDescent="0.25">
      <c r="A6" s="166" t="s">
        <v>151</v>
      </c>
      <c r="B6" s="167" t="s">
        <v>152</v>
      </c>
      <c r="C6" s="168">
        <v>-146120441</v>
      </c>
    </row>
    <row r="7" spans="1:3" ht="25.5" x14ac:dyDescent="0.25">
      <c r="A7" s="163" t="s">
        <v>153</v>
      </c>
      <c r="B7" s="164" t="s">
        <v>154</v>
      </c>
      <c r="C7" s="165">
        <v>146875837</v>
      </c>
    </row>
    <row r="8" spans="1:3" ht="25.5" x14ac:dyDescent="0.25">
      <c r="A8" s="166" t="s">
        <v>155</v>
      </c>
      <c r="B8" s="167" t="s">
        <v>156</v>
      </c>
      <c r="C8" s="168">
        <v>146875837</v>
      </c>
    </row>
    <row r="9" spans="1:3" ht="25.5" x14ac:dyDescent="0.25">
      <c r="A9" s="166" t="s">
        <v>157</v>
      </c>
      <c r="B9" s="167" t="s">
        <v>158</v>
      </c>
      <c r="C9" s="168">
        <v>755396</v>
      </c>
    </row>
    <row r="10" spans="1:3" x14ac:dyDescent="0.25">
      <c r="A10" s="166" t="s">
        <v>159</v>
      </c>
      <c r="B10" s="167" t="s">
        <v>160</v>
      </c>
      <c r="C10" s="168">
        <v>755396</v>
      </c>
    </row>
    <row r="11" spans="1:3" ht="25.5" x14ac:dyDescent="0.25">
      <c r="A11" s="166" t="s">
        <v>161</v>
      </c>
      <c r="B11" s="167" t="s">
        <v>162</v>
      </c>
      <c r="C11" s="168">
        <v>755396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&amp;LBátaszéki Közös Önkormányzati Hivatal&amp;C2019. évi maradványkimutatása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0"/>
  <sheetViews>
    <sheetView tabSelected="1" topLeftCell="B1" zoomScale="80" zoomScaleNormal="80" zoomScaleSheetLayoutView="100" workbookViewId="0">
      <selection activeCell="AA16" sqref="AA16"/>
    </sheetView>
  </sheetViews>
  <sheetFormatPr defaultColWidth="8.85546875" defaultRowHeight="24.95" customHeight="1" x14ac:dyDescent="0.25"/>
  <cols>
    <col min="1" max="1" width="26.7109375" style="88" customWidth="1"/>
    <col min="2" max="2" width="11.140625" style="1" customWidth="1"/>
    <col min="3" max="5" width="10.7109375" style="54" customWidth="1"/>
    <col min="6" max="6" width="13" style="54" customWidth="1"/>
    <col min="7" max="7" width="11.7109375" style="107" customWidth="1"/>
    <col min="8" max="8" width="10.85546875" style="54" customWidth="1"/>
    <col min="9" max="9" width="10.7109375" style="54" customWidth="1"/>
    <col min="10" max="10" width="11.28515625" style="54" customWidth="1"/>
    <col min="11" max="11" width="11.140625" style="54" customWidth="1"/>
    <col min="12" max="12" width="10.42578125" style="54" customWidth="1"/>
    <col min="13" max="13" width="12" style="54" bestFit="1" customWidth="1"/>
    <col min="14" max="14" width="10.85546875" style="54" bestFit="1" customWidth="1"/>
    <col min="15" max="15" width="12.42578125" style="54" bestFit="1" customWidth="1"/>
    <col min="16" max="17" width="10.85546875" style="54" bestFit="1" customWidth="1"/>
    <col min="18" max="18" width="12" style="54" bestFit="1" customWidth="1"/>
    <col min="19" max="19" width="5" style="2" customWidth="1"/>
    <col min="20" max="32" width="8.85546875" style="2"/>
    <col min="33" max="16384" width="8.85546875" style="1"/>
  </cols>
  <sheetData>
    <row r="1" spans="1:32" s="68" customFormat="1" ht="45" x14ac:dyDescent="0.25">
      <c r="A1" s="130" t="s">
        <v>19</v>
      </c>
      <c r="B1" s="130" t="s">
        <v>131</v>
      </c>
      <c r="C1" s="87" t="s">
        <v>96</v>
      </c>
      <c r="D1" s="87" t="s">
        <v>132</v>
      </c>
      <c r="E1" s="87" t="s">
        <v>167</v>
      </c>
      <c r="F1" s="87" t="s">
        <v>133</v>
      </c>
      <c r="G1" s="131" t="s">
        <v>0</v>
      </c>
      <c r="H1" s="87" t="s">
        <v>4</v>
      </c>
      <c r="I1" s="87" t="s">
        <v>5</v>
      </c>
      <c r="J1" s="87" t="s">
        <v>6</v>
      </c>
      <c r="K1" s="87" t="s">
        <v>20</v>
      </c>
      <c r="L1" s="87" t="s">
        <v>21</v>
      </c>
      <c r="M1" s="87" t="s">
        <v>1</v>
      </c>
      <c r="N1" s="87" t="s">
        <v>2</v>
      </c>
      <c r="O1" s="87" t="s">
        <v>3</v>
      </c>
      <c r="P1" s="87" t="s">
        <v>22</v>
      </c>
      <c r="Q1" s="87" t="s">
        <v>23</v>
      </c>
      <c r="R1" s="87" t="s">
        <v>8</v>
      </c>
      <c r="S1" s="74"/>
      <c r="T1" s="74"/>
      <c r="U1" s="74"/>
      <c r="V1" s="87"/>
      <c r="W1" s="87"/>
      <c r="X1" s="87"/>
      <c r="Y1" s="74"/>
      <c r="Z1" s="74"/>
      <c r="AA1" s="74"/>
      <c r="AB1" s="74"/>
      <c r="AC1" s="74"/>
      <c r="AD1" s="74"/>
      <c r="AE1" s="74"/>
      <c r="AF1" s="74"/>
    </row>
    <row r="2" spans="1:32" s="89" customFormat="1" ht="45" x14ac:dyDescent="0.25">
      <c r="A2" s="63" t="s">
        <v>138</v>
      </c>
      <c r="B2" s="60">
        <v>98109</v>
      </c>
      <c r="C2" s="60">
        <v>18704</v>
      </c>
      <c r="D2" s="60"/>
      <c r="E2" s="60"/>
      <c r="F2" s="60"/>
      <c r="G2" s="79">
        <f>SUM(B2:F2)</f>
        <v>116813</v>
      </c>
      <c r="H2" s="109">
        <v>0.75</v>
      </c>
      <c r="I2" s="109">
        <v>9.5600000000000004E-2</v>
      </c>
      <c r="J2" s="109">
        <v>9.06E-2</v>
      </c>
      <c r="K2" s="109">
        <v>3.78E-2</v>
      </c>
      <c r="L2" s="109">
        <v>2.5999999999999999E-2</v>
      </c>
      <c r="M2" s="60">
        <f t="shared" ref="M2:M8" si="0">B2*H2</f>
        <v>73581.75</v>
      </c>
      <c r="N2" s="60">
        <f t="shared" ref="N2:N8" si="1">B2*I2</f>
        <v>9379.2204000000002</v>
      </c>
      <c r="O2" s="60">
        <f t="shared" ref="O2:O8" si="2">B2*J2</f>
        <v>8888.6754000000001</v>
      </c>
      <c r="P2" s="62">
        <f t="shared" ref="P2:P8" si="3">B2*K2</f>
        <v>3708.5201999999999</v>
      </c>
      <c r="Q2" s="62">
        <f t="shared" ref="Q2:Q8" si="4">B2*L2</f>
        <v>2550.8339999999998</v>
      </c>
      <c r="R2" s="79">
        <f t="shared" ref="R2:R8" si="5">SUM(M2:Q2)</f>
        <v>98109</v>
      </c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</row>
    <row r="3" spans="1:32" s="89" customFormat="1" ht="15" x14ac:dyDescent="0.25">
      <c r="A3" s="63" t="s">
        <v>163</v>
      </c>
      <c r="B3" s="60">
        <v>748</v>
      </c>
      <c r="C3" s="60" t="s">
        <v>164</v>
      </c>
      <c r="D3" s="60"/>
      <c r="E3" s="60"/>
      <c r="F3" s="60"/>
      <c r="G3" s="79">
        <f t="shared" ref="G3:G8" si="6">SUM(B3:F3)</f>
        <v>748</v>
      </c>
      <c r="H3" s="109">
        <v>0.75</v>
      </c>
      <c r="I3" s="109">
        <v>9.5600000000000004E-2</v>
      </c>
      <c r="J3" s="109">
        <v>9.06E-2</v>
      </c>
      <c r="K3" s="109">
        <v>3.78E-2</v>
      </c>
      <c r="L3" s="109">
        <v>2.5999999999999999E-2</v>
      </c>
      <c r="M3" s="60">
        <f t="shared" si="0"/>
        <v>561</v>
      </c>
      <c r="N3" s="60">
        <f t="shared" si="1"/>
        <v>71.508800000000008</v>
      </c>
      <c r="O3" s="60">
        <f t="shared" si="2"/>
        <v>67.768799999999999</v>
      </c>
      <c r="P3" s="62">
        <f t="shared" si="3"/>
        <v>28.2744</v>
      </c>
      <c r="Q3" s="62">
        <f t="shared" si="4"/>
        <v>19.448</v>
      </c>
      <c r="R3" s="79">
        <f t="shared" si="5"/>
        <v>748.00000000000011</v>
      </c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</row>
    <row r="4" spans="1:32" s="89" customFormat="1" ht="15" x14ac:dyDescent="0.25">
      <c r="A4" s="63" t="s">
        <v>142</v>
      </c>
      <c r="B4" s="60">
        <v>12874</v>
      </c>
      <c r="C4" s="60">
        <f t="shared" ref="C4" si="7">(B4/2*0.195)+(B4/2*0.175)</f>
        <v>2381.69</v>
      </c>
      <c r="D4" s="60"/>
      <c r="E4" s="60"/>
      <c r="F4" s="60"/>
      <c r="G4" s="79">
        <f t="shared" si="6"/>
        <v>15255.69</v>
      </c>
      <c r="H4" s="109">
        <v>0.75</v>
      </c>
      <c r="I4" s="109">
        <v>9.5600000000000004E-2</v>
      </c>
      <c r="J4" s="109">
        <v>9.06E-2</v>
      </c>
      <c r="K4" s="109">
        <v>3.78E-2</v>
      </c>
      <c r="L4" s="109">
        <v>2.5999999999999999E-2</v>
      </c>
      <c r="M4" s="60">
        <f t="shared" si="0"/>
        <v>9655.5</v>
      </c>
      <c r="N4" s="60">
        <f t="shared" si="1"/>
        <v>1230.7544</v>
      </c>
      <c r="O4" s="60">
        <f t="shared" si="2"/>
        <v>1166.3843999999999</v>
      </c>
      <c r="P4" s="62">
        <f t="shared" si="3"/>
        <v>486.63720000000001</v>
      </c>
      <c r="Q4" s="62">
        <f t="shared" si="4"/>
        <v>334.72399999999999</v>
      </c>
      <c r="R4" s="79">
        <f t="shared" si="5"/>
        <v>12874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89" customFormat="1" ht="15" x14ac:dyDescent="0.25">
      <c r="A5" s="63" t="s">
        <v>128</v>
      </c>
      <c r="B5" s="60">
        <v>4715</v>
      </c>
      <c r="C5" s="60">
        <f>B5*0.345</f>
        <v>1626.675</v>
      </c>
      <c r="D5" s="60"/>
      <c r="E5" s="60"/>
      <c r="F5" s="60"/>
      <c r="G5" s="79">
        <f t="shared" si="6"/>
        <v>6341.6750000000002</v>
      </c>
      <c r="H5" s="109">
        <v>0.75</v>
      </c>
      <c r="I5" s="109">
        <v>9.5600000000000004E-2</v>
      </c>
      <c r="J5" s="109">
        <v>9.06E-2</v>
      </c>
      <c r="K5" s="109">
        <v>3.78E-2</v>
      </c>
      <c r="L5" s="109">
        <v>2.5999999999999999E-2</v>
      </c>
      <c r="M5" s="60">
        <f t="shared" si="0"/>
        <v>3536.25</v>
      </c>
      <c r="N5" s="60">
        <f t="shared" si="1"/>
        <v>450.75400000000002</v>
      </c>
      <c r="O5" s="60">
        <f t="shared" si="2"/>
        <v>427.17899999999997</v>
      </c>
      <c r="P5" s="62">
        <f t="shared" si="3"/>
        <v>178.227</v>
      </c>
      <c r="Q5" s="62">
        <f t="shared" si="4"/>
        <v>122.58999999999999</v>
      </c>
      <c r="R5" s="79">
        <f t="shared" si="5"/>
        <v>4715</v>
      </c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</row>
    <row r="6" spans="1:32" s="59" customFormat="1" ht="24.95" customHeight="1" x14ac:dyDescent="0.25">
      <c r="A6" s="86" t="s">
        <v>106</v>
      </c>
      <c r="B6" s="60">
        <v>2101</v>
      </c>
      <c r="C6" s="62">
        <f>B6*0.195</f>
        <v>409.69499999999999</v>
      </c>
      <c r="D6" s="62"/>
      <c r="E6" s="62"/>
      <c r="F6" s="62"/>
      <c r="G6" s="79">
        <f t="shared" si="6"/>
        <v>2510.6950000000002</v>
      </c>
      <c r="H6" s="109">
        <v>0.75</v>
      </c>
      <c r="I6" s="109">
        <v>9.5600000000000004E-2</v>
      </c>
      <c r="J6" s="109">
        <v>9.06E-2</v>
      </c>
      <c r="K6" s="109">
        <v>3.78E-2</v>
      </c>
      <c r="L6" s="109">
        <v>2.5999999999999999E-2</v>
      </c>
      <c r="M6" s="60">
        <f t="shared" si="0"/>
        <v>1575.75</v>
      </c>
      <c r="N6" s="60">
        <f t="shared" si="1"/>
        <v>200.85560000000001</v>
      </c>
      <c r="O6" s="60">
        <f t="shared" si="2"/>
        <v>190.35059999999999</v>
      </c>
      <c r="P6" s="60">
        <f t="shared" si="3"/>
        <v>79.4178</v>
      </c>
      <c r="Q6" s="60">
        <f t="shared" si="4"/>
        <v>54.625999999999998</v>
      </c>
      <c r="R6" s="79">
        <f t="shared" si="5"/>
        <v>2101</v>
      </c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</row>
    <row r="7" spans="1:32" s="61" customFormat="1" ht="24.95" customHeight="1" x14ac:dyDescent="0.25">
      <c r="A7" s="86" t="s">
        <v>97</v>
      </c>
      <c r="B7" s="80">
        <v>2049</v>
      </c>
      <c r="C7" s="62">
        <f>B7*0.195</f>
        <v>399.55500000000001</v>
      </c>
      <c r="D7" s="80"/>
      <c r="E7" s="80"/>
      <c r="F7" s="80"/>
      <c r="G7" s="79">
        <f t="shared" si="6"/>
        <v>2448.5549999999998</v>
      </c>
      <c r="H7" s="109">
        <v>0.75</v>
      </c>
      <c r="I7" s="109">
        <v>9.5600000000000004E-2</v>
      </c>
      <c r="J7" s="109">
        <v>9.06E-2</v>
      </c>
      <c r="K7" s="109">
        <v>3.78E-2</v>
      </c>
      <c r="L7" s="109">
        <v>2.5999999999999999E-2</v>
      </c>
      <c r="M7" s="80">
        <f t="shared" si="0"/>
        <v>1536.75</v>
      </c>
      <c r="N7" s="80">
        <f t="shared" si="1"/>
        <v>195.8844</v>
      </c>
      <c r="O7" s="80">
        <f t="shared" si="2"/>
        <v>185.63939999999999</v>
      </c>
      <c r="P7" s="80">
        <f t="shared" si="3"/>
        <v>77.452200000000005</v>
      </c>
      <c r="Q7" s="80">
        <f t="shared" si="4"/>
        <v>53.274000000000001</v>
      </c>
      <c r="R7" s="93">
        <f t="shared" si="5"/>
        <v>2049</v>
      </c>
    </row>
    <row r="8" spans="1:32" s="59" customFormat="1" ht="24.95" customHeight="1" x14ac:dyDescent="0.25">
      <c r="A8" s="63" t="s">
        <v>141</v>
      </c>
      <c r="B8" s="60">
        <v>3005</v>
      </c>
      <c r="C8" s="62">
        <v>227</v>
      </c>
      <c r="D8" s="60"/>
      <c r="E8" s="60"/>
      <c r="F8" s="60"/>
      <c r="G8" s="79">
        <f t="shared" si="6"/>
        <v>3232</v>
      </c>
      <c r="H8" s="109">
        <v>0.75</v>
      </c>
      <c r="I8" s="109">
        <v>9.5600000000000004E-2</v>
      </c>
      <c r="J8" s="109">
        <v>9.06E-2</v>
      </c>
      <c r="K8" s="109">
        <v>3.78E-2</v>
      </c>
      <c r="L8" s="109">
        <v>2.5999999999999999E-2</v>
      </c>
      <c r="M8" s="60">
        <f t="shared" si="0"/>
        <v>2253.75</v>
      </c>
      <c r="N8" s="60">
        <f t="shared" si="1"/>
        <v>287.27800000000002</v>
      </c>
      <c r="O8" s="60">
        <f t="shared" si="2"/>
        <v>272.25299999999999</v>
      </c>
      <c r="P8" s="62">
        <f t="shared" si="3"/>
        <v>113.589</v>
      </c>
      <c r="Q8" s="62">
        <f t="shared" si="4"/>
        <v>78.13</v>
      </c>
      <c r="R8" s="79">
        <f t="shared" si="5"/>
        <v>3005.0000000000005</v>
      </c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</row>
    <row r="9" spans="1:32" s="66" customFormat="1" ht="30" x14ac:dyDescent="0.25">
      <c r="A9" s="84" t="s">
        <v>130</v>
      </c>
      <c r="B9" s="67">
        <f>SUM(B2:B8)</f>
        <v>123601</v>
      </c>
      <c r="C9" s="67"/>
      <c r="D9" s="67">
        <v>0</v>
      </c>
      <c r="E9" s="67"/>
      <c r="F9" s="67">
        <v>0</v>
      </c>
      <c r="G9" s="67">
        <f>SUM(B9:F9)</f>
        <v>123601</v>
      </c>
      <c r="H9" s="129">
        <v>0.75</v>
      </c>
      <c r="I9" s="129">
        <v>9.5600000000000004E-2</v>
      </c>
      <c r="J9" s="129">
        <v>9.06E-2</v>
      </c>
      <c r="K9" s="129">
        <v>3.78E-2</v>
      </c>
      <c r="L9" s="129">
        <v>2.5999999999999999E-2</v>
      </c>
      <c r="M9" s="67">
        <f t="shared" ref="M9:R9" si="8">SUM(M2:M8)</f>
        <v>92700.75</v>
      </c>
      <c r="N9" s="67">
        <f t="shared" si="8"/>
        <v>11816.255600000002</v>
      </c>
      <c r="O9" s="67">
        <f t="shared" si="8"/>
        <v>11198.250600000001</v>
      </c>
      <c r="P9" s="67">
        <f t="shared" si="8"/>
        <v>4672.1177999999991</v>
      </c>
      <c r="Q9" s="67">
        <f t="shared" si="8"/>
        <v>3213.6260000000002</v>
      </c>
      <c r="R9" s="67">
        <f t="shared" si="8"/>
        <v>123601</v>
      </c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</row>
    <row r="10" spans="1:32" s="66" customFormat="1" ht="30" x14ac:dyDescent="0.25">
      <c r="A10" s="84" t="s">
        <v>129</v>
      </c>
      <c r="B10" s="67"/>
      <c r="C10" s="67">
        <f>SUM(C2:C9)</f>
        <v>23748.614999999998</v>
      </c>
      <c r="D10" s="67">
        <v>0</v>
      </c>
      <c r="E10" s="67"/>
      <c r="F10" s="67">
        <v>0</v>
      </c>
      <c r="G10" s="67">
        <f>SUM(B10:F10)</f>
        <v>23748.614999999998</v>
      </c>
      <c r="H10" s="129">
        <v>0.75</v>
      </c>
      <c r="I10" s="129">
        <v>9.5600000000000004E-2</v>
      </c>
      <c r="J10" s="129">
        <v>9.06E-2</v>
      </c>
      <c r="K10" s="129">
        <v>3.78E-2</v>
      </c>
      <c r="L10" s="129">
        <v>2.5999999999999999E-2</v>
      </c>
      <c r="M10" s="67">
        <f>C10*H10</f>
        <v>17811.46125</v>
      </c>
      <c r="N10" s="67">
        <f>C10*I10</f>
        <v>2270.3675939999998</v>
      </c>
      <c r="O10" s="67">
        <f>C10*J10</f>
        <v>2151.624519</v>
      </c>
      <c r="P10" s="67">
        <f>C10*K10</f>
        <v>897.69764699999996</v>
      </c>
      <c r="Q10" s="67">
        <f>C10*L10</f>
        <v>617.46398999999997</v>
      </c>
      <c r="R10" s="67">
        <f t="shared" ref="R10:R18" si="9">SUM(M10:Q10)</f>
        <v>23748.615000000002</v>
      </c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</row>
    <row r="11" spans="1:32" s="54" customFormat="1" ht="33" customHeight="1" x14ac:dyDescent="0.25">
      <c r="A11" s="136" t="s">
        <v>136</v>
      </c>
      <c r="B11" s="137"/>
      <c r="C11" s="137"/>
      <c r="D11" s="137">
        <v>5000</v>
      </c>
      <c r="E11" s="137"/>
      <c r="F11" s="137"/>
      <c r="G11" s="97">
        <f>SUM(B11:F11)</f>
        <v>5000</v>
      </c>
      <c r="H11" s="138">
        <v>0.75</v>
      </c>
      <c r="I11" s="138">
        <v>9.5600000000000004E-2</v>
      </c>
      <c r="J11" s="138">
        <v>9.06E-2</v>
      </c>
      <c r="K11" s="138">
        <v>3.78E-2</v>
      </c>
      <c r="L11" s="138">
        <v>2.5999999999999999E-2</v>
      </c>
      <c r="M11" s="137">
        <f>D11*H11</f>
        <v>3750</v>
      </c>
      <c r="N11" s="137">
        <f>D11*I11</f>
        <v>478</v>
      </c>
      <c r="O11" s="137">
        <f>D11*J11</f>
        <v>453</v>
      </c>
      <c r="P11" s="137">
        <f>D11*K11</f>
        <v>189</v>
      </c>
      <c r="Q11" s="137">
        <f>D11*L11</f>
        <v>130</v>
      </c>
      <c r="R11" s="97">
        <f t="shared" si="9"/>
        <v>5000</v>
      </c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</row>
    <row r="12" spans="1:32" s="54" customFormat="1" ht="30" x14ac:dyDescent="0.25">
      <c r="A12" s="63" t="s">
        <v>16</v>
      </c>
      <c r="B12" s="60"/>
      <c r="C12" s="60"/>
      <c r="D12" s="60">
        <v>1789</v>
      </c>
      <c r="E12" s="60"/>
      <c r="F12" s="60"/>
      <c r="G12" s="79">
        <f t="shared" ref="G12:G19" si="10">SUM(B12:F12)</f>
        <v>1789</v>
      </c>
      <c r="H12" s="55"/>
      <c r="I12" s="55"/>
      <c r="J12" s="55"/>
      <c r="K12" s="55"/>
      <c r="L12" s="55"/>
      <c r="M12" s="75"/>
      <c r="N12" s="55"/>
      <c r="O12" s="60">
        <f>G12</f>
        <v>1789</v>
      </c>
      <c r="P12" s="55"/>
      <c r="Q12" s="55"/>
      <c r="R12" s="79">
        <f t="shared" si="9"/>
        <v>1789</v>
      </c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</row>
    <row r="13" spans="1:32" s="54" customFormat="1" ht="30" x14ac:dyDescent="0.25">
      <c r="A13" s="63" t="s">
        <v>17</v>
      </c>
      <c r="B13" s="60"/>
      <c r="C13" s="60"/>
      <c r="D13" s="60">
        <v>1486</v>
      </c>
      <c r="E13" s="60"/>
      <c r="F13" s="60"/>
      <c r="G13" s="79">
        <f t="shared" si="10"/>
        <v>1486</v>
      </c>
      <c r="H13" s="55"/>
      <c r="I13" s="55"/>
      <c r="J13" s="55"/>
      <c r="K13" s="55"/>
      <c r="L13" s="55"/>
      <c r="M13" s="75"/>
      <c r="N13" s="60">
        <f>G13</f>
        <v>1486</v>
      </c>
      <c r="O13" s="55"/>
      <c r="P13" s="55"/>
      <c r="Q13" s="55"/>
      <c r="R13" s="79">
        <f t="shared" si="9"/>
        <v>1486</v>
      </c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</row>
    <row r="14" spans="1:32" s="54" customFormat="1" ht="45" x14ac:dyDescent="0.25">
      <c r="A14" s="63" t="s">
        <v>135</v>
      </c>
      <c r="B14" s="60"/>
      <c r="C14" s="60"/>
      <c r="D14" s="80">
        <v>20561</v>
      </c>
      <c r="E14" s="80"/>
      <c r="F14" s="60"/>
      <c r="G14" s="79">
        <f t="shared" si="10"/>
        <v>20561</v>
      </c>
      <c r="H14" s="55"/>
      <c r="I14" s="55"/>
      <c r="J14" s="55"/>
      <c r="K14" s="55"/>
      <c r="L14" s="55"/>
      <c r="M14" s="62">
        <f>G14</f>
        <v>20561</v>
      </c>
      <c r="N14" s="60"/>
      <c r="O14" s="60"/>
      <c r="P14" s="55"/>
      <c r="Q14" s="55"/>
      <c r="R14" s="79">
        <f t="shared" si="9"/>
        <v>20561</v>
      </c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</row>
    <row r="15" spans="1:32" s="54" customFormat="1" ht="15" x14ac:dyDescent="0.25">
      <c r="A15" s="63" t="s">
        <v>137</v>
      </c>
      <c r="B15" s="60"/>
      <c r="C15" s="60"/>
      <c r="D15" s="80"/>
      <c r="E15" s="80"/>
      <c r="F15" s="60"/>
      <c r="G15" s="79">
        <f>SUM(B15:F15)</f>
        <v>0</v>
      </c>
      <c r="H15" s="55"/>
      <c r="I15" s="55"/>
      <c r="J15" s="55"/>
      <c r="K15" s="55"/>
      <c r="L15" s="55"/>
      <c r="M15" s="62">
        <f>G15*0.8138</f>
        <v>0</v>
      </c>
      <c r="N15" s="60">
        <f>G15*0.0956</f>
        <v>0</v>
      </c>
      <c r="O15" s="60">
        <f>G15*0.0906</f>
        <v>0</v>
      </c>
      <c r="P15" s="55"/>
      <c r="Q15" s="55"/>
      <c r="R15" s="79">
        <f t="shared" si="9"/>
        <v>0</v>
      </c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</row>
    <row r="16" spans="1:32" s="54" customFormat="1" ht="45" x14ac:dyDescent="0.25">
      <c r="A16" s="63" t="s">
        <v>166</v>
      </c>
      <c r="B16" s="60"/>
      <c r="C16" s="60"/>
      <c r="D16" s="80"/>
      <c r="E16" s="80">
        <v>3060</v>
      </c>
      <c r="F16" s="60"/>
      <c r="G16" s="79">
        <f>SUM(B16:F16)</f>
        <v>3060</v>
      </c>
      <c r="H16" s="55"/>
      <c r="I16" s="55"/>
      <c r="J16" s="55"/>
      <c r="K16" s="55"/>
      <c r="L16" s="55"/>
      <c r="M16" s="62">
        <f>G16</f>
        <v>3060</v>
      </c>
      <c r="N16" s="60"/>
      <c r="O16" s="60"/>
      <c r="P16" s="55"/>
      <c r="Q16" s="55"/>
      <c r="R16" s="79">
        <f>SUM(M16:Q16)</f>
        <v>3060</v>
      </c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</row>
    <row r="17" spans="1:32" s="54" customFormat="1" ht="45" x14ac:dyDescent="0.25">
      <c r="A17" s="63" t="s">
        <v>165</v>
      </c>
      <c r="B17" s="60"/>
      <c r="C17" s="60"/>
      <c r="D17" s="80"/>
      <c r="E17" s="80">
        <v>19</v>
      </c>
      <c r="F17" s="60"/>
      <c r="G17" s="79">
        <f>SUM(B17:F17)</f>
        <v>19</v>
      </c>
      <c r="H17" s="55"/>
      <c r="I17" s="55"/>
      <c r="J17" s="55"/>
      <c r="K17" s="55"/>
      <c r="L17" s="55"/>
      <c r="M17" s="62">
        <f>G17</f>
        <v>19</v>
      </c>
      <c r="N17" s="60"/>
      <c r="O17" s="60"/>
      <c r="P17" s="55"/>
      <c r="Q17" s="55"/>
      <c r="R17" s="79">
        <f>SUM(M17:Q17)</f>
        <v>19</v>
      </c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</row>
    <row r="18" spans="1:32" s="54" customFormat="1" ht="30.75" customHeight="1" x14ac:dyDescent="0.25">
      <c r="A18" s="63" t="s">
        <v>100</v>
      </c>
      <c r="B18" s="60"/>
      <c r="C18" s="60"/>
      <c r="D18" s="60"/>
      <c r="E18" s="60"/>
      <c r="F18" s="60">
        <v>297</v>
      </c>
      <c r="G18" s="79">
        <f t="shared" si="10"/>
        <v>297</v>
      </c>
      <c r="H18" s="55"/>
      <c r="I18" s="55"/>
      <c r="J18" s="55"/>
      <c r="K18" s="55"/>
      <c r="L18" s="55"/>
      <c r="M18" s="62">
        <v>297</v>
      </c>
      <c r="N18" s="60"/>
      <c r="O18" s="60"/>
      <c r="P18" s="60"/>
      <c r="Q18" s="75"/>
      <c r="R18" s="79">
        <f t="shared" si="9"/>
        <v>297</v>
      </c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</row>
    <row r="19" spans="1:32" s="54" customFormat="1" ht="15" x14ac:dyDescent="0.25">
      <c r="A19" s="63" t="s">
        <v>94</v>
      </c>
      <c r="B19" s="60"/>
      <c r="C19" s="60"/>
      <c r="D19" s="60"/>
      <c r="E19" s="60"/>
      <c r="F19" s="60"/>
      <c r="G19" s="79">
        <f t="shared" si="10"/>
        <v>0</v>
      </c>
      <c r="H19" s="55"/>
      <c r="I19" s="55"/>
      <c r="J19" s="55"/>
      <c r="K19" s="55"/>
      <c r="L19" s="55"/>
      <c r="M19" s="62"/>
      <c r="N19" s="55"/>
      <c r="O19" s="55"/>
      <c r="P19" s="55"/>
      <c r="Q19" s="55"/>
      <c r="R19" s="79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</row>
    <row r="20" spans="1:32" s="65" customFormat="1" ht="24.95" customHeight="1" x14ac:dyDescent="0.25">
      <c r="A20" s="87" t="s">
        <v>8</v>
      </c>
      <c r="B20" s="81">
        <f>SUM(B9:B19)</f>
        <v>123601</v>
      </c>
      <c r="C20" s="81">
        <f>SUM(C10:C19)</f>
        <v>23748.614999999998</v>
      </c>
      <c r="D20" s="81">
        <f>SUM(D11:D19)</f>
        <v>28836</v>
      </c>
      <c r="E20" s="81">
        <f>SUM(E11:E19)</f>
        <v>3079</v>
      </c>
      <c r="F20" s="81">
        <f>SUM(F10:F19)</f>
        <v>297</v>
      </c>
      <c r="G20" s="81">
        <f>SUM(B20:F20)</f>
        <v>179561.61499999999</v>
      </c>
      <c r="H20" s="76"/>
      <c r="I20" s="76"/>
      <c r="J20" s="76"/>
      <c r="K20" s="76"/>
      <c r="L20" s="76"/>
      <c r="M20" s="81">
        <f>SUM(M9:M19)</f>
        <v>138199.21124999999</v>
      </c>
      <c r="N20" s="81">
        <f>SUM(N9:N19)</f>
        <v>16050.623194000002</v>
      </c>
      <c r="O20" s="108">
        <f>SUM(O9:O19)</f>
        <v>15591.875119</v>
      </c>
      <c r="P20" s="81">
        <f>SUM(P9:P19)</f>
        <v>5758.815446999999</v>
      </c>
      <c r="Q20" s="81">
        <f>SUM(Q9:Q19)</f>
        <v>3961.0899900000004</v>
      </c>
      <c r="R20" s="81">
        <f>SUM(M20:Q20)</f>
        <v>179561.61500000002</v>
      </c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</row>
    <row r="21" spans="1:32" s="54" customFormat="1" ht="24.95" customHeight="1" x14ac:dyDescent="0.25">
      <c r="A21" s="63"/>
      <c r="B21" s="59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</row>
    <row r="22" spans="1:32" ht="24.95" customHeight="1" x14ac:dyDescent="0.25">
      <c r="H22" s="55"/>
      <c r="I22" s="55"/>
      <c r="J22" s="55"/>
      <c r="K22" s="55"/>
      <c r="L22" s="55"/>
      <c r="M22" s="135">
        <f>M20/R20</f>
        <v>0.76964785179727846</v>
      </c>
      <c r="N22" s="135">
        <f>N20/R20</f>
        <v>8.9387830433581256E-2</v>
      </c>
      <c r="O22" s="135">
        <f>O20/R20</f>
        <v>8.6833007817400165E-2</v>
      </c>
      <c r="P22" s="135">
        <f>P20/R20</f>
        <v>3.2071528466704857E-2</v>
      </c>
      <c r="Q22" s="135">
        <f>Q20/R20</f>
        <v>2.2059781485035096E-2</v>
      </c>
      <c r="R22" s="135">
        <f>SUM(M22:Q22)</f>
        <v>0.99999999999999967</v>
      </c>
    </row>
    <row r="23" spans="1:32" ht="24.95" customHeight="1" x14ac:dyDescent="0.25">
      <c r="H23" s="55"/>
      <c r="I23" s="55"/>
      <c r="J23" s="55"/>
      <c r="K23" s="55"/>
      <c r="L23" s="55"/>
    </row>
    <row r="24" spans="1:32" ht="24.95" customHeight="1" x14ac:dyDescent="0.25">
      <c r="H24" s="55"/>
      <c r="I24" s="55"/>
      <c r="J24" s="55"/>
      <c r="K24" s="55"/>
      <c r="L24" s="55"/>
    </row>
    <row r="25" spans="1:32" ht="24.95" customHeight="1" x14ac:dyDescent="0.25">
      <c r="H25" s="55"/>
      <c r="I25" s="55"/>
      <c r="J25" s="55"/>
      <c r="K25" s="55"/>
      <c r="L25" s="55"/>
      <c r="M25" s="75"/>
    </row>
    <row r="26" spans="1:32" ht="24.95" customHeight="1" x14ac:dyDescent="0.25">
      <c r="H26" s="55"/>
      <c r="I26" s="55"/>
      <c r="J26" s="55"/>
      <c r="K26" s="55"/>
      <c r="L26" s="55"/>
    </row>
    <row r="27" spans="1:32" ht="24.95" customHeight="1" x14ac:dyDescent="0.25">
      <c r="H27" s="55"/>
      <c r="I27" s="55"/>
      <c r="J27" s="55"/>
      <c r="K27" s="55"/>
      <c r="L27" s="55"/>
    </row>
    <row r="28" spans="1:32" ht="24.95" customHeight="1" x14ac:dyDescent="0.25">
      <c r="H28" s="55"/>
      <c r="I28" s="55"/>
      <c r="J28" s="55"/>
      <c r="K28" s="55"/>
      <c r="L28" s="55"/>
    </row>
    <row r="29" spans="1:32" ht="24.95" customHeight="1" x14ac:dyDescent="0.25">
      <c r="H29" s="55"/>
      <c r="I29" s="55"/>
      <c r="J29" s="55"/>
      <c r="K29" s="55"/>
      <c r="L29" s="55"/>
    </row>
    <row r="30" spans="1:32" ht="24.95" customHeight="1" x14ac:dyDescent="0.25">
      <c r="H30" s="55"/>
      <c r="I30" s="55"/>
      <c r="J30" s="55"/>
      <c r="K30" s="55"/>
      <c r="L30" s="55"/>
    </row>
  </sheetData>
  <sortState ref="A16:AF17">
    <sortCondition ref="A16"/>
  </sortState>
  <printOptions horizontalCentered="1"/>
  <pageMargins left="0.31496062992125984" right="0.31496062992125984" top="0.74803149606299213" bottom="0.74803149606299213" header="0.31496062992125984" footer="0.31496062992125984"/>
  <pageSetup paperSize="9" scale="64" orientation="landscape" r:id="rId1"/>
  <headerFooter>
    <oddHeader>&amp;LBátaszéki Közös Önkormányzati Hivatal&amp;C2019. évi költségvetési beszámoló elszámolása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7"/>
  <sheetViews>
    <sheetView zoomScaleNormal="100" workbookViewId="0">
      <selection activeCell="Q16" sqref="Q16"/>
    </sheetView>
  </sheetViews>
  <sheetFormatPr defaultColWidth="8.85546875" defaultRowHeight="15" x14ac:dyDescent="0.25"/>
  <cols>
    <col min="1" max="1" width="28.5703125" style="1" bestFit="1" customWidth="1"/>
    <col min="2" max="2" width="8.42578125" style="1" customWidth="1"/>
    <col min="3" max="3" width="13.7109375" style="54" customWidth="1"/>
    <col min="4" max="4" width="11" style="54" customWidth="1"/>
    <col min="5" max="5" width="10.5703125" style="54" customWidth="1"/>
    <col min="6" max="6" width="12.5703125" style="54" customWidth="1"/>
    <col min="7" max="7" width="15.85546875" style="54" bestFit="1" customWidth="1"/>
    <col min="8" max="8" width="10.7109375" style="54" customWidth="1"/>
    <col min="9" max="9" width="12" style="54" bestFit="1" customWidth="1"/>
    <col min="10" max="10" width="10.42578125" style="54" customWidth="1"/>
    <col min="11" max="11" width="10" style="54" customWidth="1"/>
    <col min="12" max="12" width="13.28515625" style="54" bestFit="1" customWidth="1"/>
    <col min="13" max="13" width="8.85546875" style="2"/>
    <col min="14" max="14" width="11.140625" style="2" bestFit="1" customWidth="1"/>
    <col min="15" max="16" width="10.140625" style="2" bestFit="1" customWidth="1"/>
    <col min="17" max="41" width="8.85546875" style="2"/>
    <col min="42" max="16384" width="8.85546875" style="1"/>
  </cols>
  <sheetData>
    <row r="1" spans="1:41" ht="65.45" customHeight="1" x14ac:dyDescent="0.25">
      <c r="A1" s="72" t="s">
        <v>9</v>
      </c>
      <c r="B1" s="72" t="s">
        <v>7</v>
      </c>
      <c r="C1" s="90" t="s">
        <v>0</v>
      </c>
      <c r="D1" s="91" t="s">
        <v>4</v>
      </c>
      <c r="E1" s="91" t="s">
        <v>5</v>
      </c>
      <c r="F1" s="91" t="s">
        <v>6</v>
      </c>
      <c r="G1" s="90" t="s">
        <v>1</v>
      </c>
      <c r="H1" s="90" t="s">
        <v>2</v>
      </c>
      <c r="I1" s="90" t="s">
        <v>3</v>
      </c>
      <c r="J1" s="91" t="s">
        <v>14</v>
      </c>
      <c r="K1" s="91" t="s">
        <v>15</v>
      </c>
      <c r="L1" s="66" t="s">
        <v>8</v>
      </c>
      <c r="N1" s="91" t="s">
        <v>4</v>
      </c>
      <c r="O1" s="91" t="s">
        <v>5</v>
      </c>
      <c r="P1" s="91" t="s">
        <v>6</v>
      </c>
    </row>
    <row r="2" spans="1:41" s="94" customFormat="1" ht="28.5" customHeight="1" x14ac:dyDescent="0.25">
      <c r="A2" s="3" t="s">
        <v>10</v>
      </c>
      <c r="B2" s="94">
        <v>25.54</v>
      </c>
      <c r="C2" s="79">
        <v>116973</v>
      </c>
      <c r="D2" s="95">
        <v>21.93</v>
      </c>
      <c r="E2" s="95">
        <v>1.87</v>
      </c>
      <c r="F2" s="95">
        <v>1.74</v>
      </c>
      <c r="G2" s="79">
        <f>C2*N2</f>
        <v>100439.22826938136</v>
      </c>
      <c r="H2" s="79">
        <f>C2*O2</f>
        <v>8564.5853563038381</v>
      </c>
      <c r="I2" s="79">
        <f>C2*P2</f>
        <v>7969.1863743148006</v>
      </c>
      <c r="J2" s="79"/>
      <c r="K2" s="79"/>
      <c r="L2" s="79">
        <f t="shared" ref="L2:L15" si="0">SUM(G2:K2)</f>
        <v>116973</v>
      </c>
      <c r="M2" s="58"/>
      <c r="N2" s="132">
        <f>D2/B2</f>
        <v>0.85865309318715743</v>
      </c>
      <c r="O2" s="132">
        <f>E2/B2</f>
        <v>7.3218480814408779E-2</v>
      </c>
      <c r="P2" s="132">
        <f>F2/B2</f>
        <v>6.8128425998433828E-2</v>
      </c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</row>
    <row r="3" spans="1:41" s="89" customFormat="1" ht="26.25" x14ac:dyDescent="0.25">
      <c r="A3" s="96" t="s">
        <v>171</v>
      </c>
      <c r="B3" s="79"/>
      <c r="C3" s="79">
        <v>3320</v>
      </c>
      <c r="D3" s="133">
        <v>0.81379999999999997</v>
      </c>
      <c r="E3" s="133">
        <v>9.5600000000000004E-2</v>
      </c>
      <c r="F3" s="133">
        <v>9.06E-2</v>
      </c>
      <c r="G3" s="85">
        <f>C3*D3</f>
        <v>2701.8159999999998</v>
      </c>
      <c r="H3" s="79">
        <f>C3*E3</f>
        <v>317.392</v>
      </c>
      <c r="I3" s="79">
        <f>C3*F3</f>
        <v>300.79199999999997</v>
      </c>
      <c r="J3" s="79"/>
      <c r="K3" s="79"/>
      <c r="L3" s="79">
        <f t="shared" si="0"/>
        <v>3319.9999999999995</v>
      </c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</row>
    <row r="4" spans="1:41" s="89" customFormat="1" x14ac:dyDescent="0.25">
      <c r="A4" s="96" t="s">
        <v>172</v>
      </c>
      <c r="B4" s="79"/>
      <c r="C4" s="79">
        <v>19410</v>
      </c>
      <c r="D4" s="133">
        <v>0.81379999999999997</v>
      </c>
      <c r="E4" s="133">
        <v>9.5600000000000004E-2</v>
      </c>
      <c r="F4" s="133">
        <v>9.06E-2</v>
      </c>
      <c r="G4" s="85">
        <f>C4*D4</f>
        <v>15795.858</v>
      </c>
      <c r="H4" s="79">
        <f>C4*E4</f>
        <v>1855.596</v>
      </c>
      <c r="I4" s="79">
        <f>C4*F4</f>
        <v>1758.546</v>
      </c>
      <c r="J4" s="79"/>
      <c r="K4" s="79"/>
      <c r="L4" s="79">
        <f t="shared" si="0"/>
        <v>19410</v>
      </c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</row>
    <row r="5" spans="1:41" s="89" customFormat="1" x14ac:dyDescent="0.25">
      <c r="A5" s="96" t="s">
        <v>173</v>
      </c>
      <c r="B5" s="79"/>
      <c r="C5" s="79">
        <v>270</v>
      </c>
      <c r="D5" s="133"/>
      <c r="E5" s="133"/>
      <c r="F5" s="133"/>
      <c r="G5" s="85">
        <v>270</v>
      </c>
      <c r="H5" s="79"/>
      <c r="I5" s="79"/>
      <c r="J5" s="79"/>
      <c r="K5" s="79"/>
      <c r="L5" s="79">
        <f t="shared" si="0"/>
        <v>270</v>
      </c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</row>
    <row r="6" spans="1:41" s="89" customFormat="1" x14ac:dyDescent="0.25">
      <c r="A6" s="96" t="s">
        <v>98</v>
      </c>
      <c r="B6" s="79"/>
      <c r="C6" s="79">
        <v>1419</v>
      </c>
      <c r="D6" s="133">
        <v>0.81379999999999997</v>
      </c>
      <c r="E6" s="133">
        <v>9.5600000000000004E-2</v>
      </c>
      <c r="F6" s="133">
        <v>9.06E-2</v>
      </c>
      <c r="G6" s="85">
        <f>C6*D6</f>
        <v>1154.7821999999999</v>
      </c>
      <c r="H6" s="79">
        <f>C6*E6</f>
        <v>135.65640000000002</v>
      </c>
      <c r="I6" s="79">
        <f>C6*F6</f>
        <v>128.56139999999999</v>
      </c>
      <c r="J6" s="79"/>
      <c r="K6" s="79"/>
      <c r="L6" s="79">
        <f t="shared" ref="L6" si="1">SUM(G6:K6)</f>
        <v>1419</v>
      </c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</row>
    <row r="7" spans="1:41" s="54" customFormat="1" x14ac:dyDescent="0.25">
      <c r="A7" s="69" t="s">
        <v>30</v>
      </c>
      <c r="B7" s="60"/>
      <c r="C7" s="60"/>
      <c r="D7" s="62"/>
      <c r="E7" s="55"/>
      <c r="F7" s="55"/>
      <c r="G7" s="62"/>
      <c r="H7" s="60"/>
      <c r="I7" s="60"/>
      <c r="J7" s="60"/>
      <c r="K7" s="55"/>
      <c r="L7" s="79">
        <f t="shared" ref="L7" si="2">SUM(G7:K7)</f>
        <v>0</v>
      </c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</row>
    <row r="8" spans="1:41" s="54" customFormat="1" x14ac:dyDescent="0.25">
      <c r="A8" s="69" t="s">
        <v>11</v>
      </c>
      <c r="B8" s="60"/>
      <c r="C8" s="60">
        <v>345</v>
      </c>
      <c r="D8" s="62"/>
      <c r="E8" s="55"/>
      <c r="F8" s="55"/>
      <c r="G8" s="62">
        <v>345</v>
      </c>
      <c r="H8" s="60"/>
      <c r="I8" s="60"/>
      <c r="J8" s="60"/>
      <c r="K8" s="55"/>
      <c r="L8" s="79">
        <f t="shared" si="0"/>
        <v>345</v>
      </c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</row>
    <row r="9" spans="1:41" s="54" customFormat="1" x14ac:dyDescent="0.25">
      <c r="A9" s="69" t="s">
        <v>12</v>
      </c>
      <c r="B9" s="60"/>
      <c r="C9" s="60">
        <v>1650</v>
      </c>
      <c r="D9" s="62"/>
      <c r="E9" s="55"/>
      <c r="F9" s="55"/>
      <c r="G9" s="62">
        <v>1650</v>
      </c>
      <c r="H9" s="55"/>
      <c r="I9" s="55"/>
      <c r="J9" s="55"/>
      <c r="K9" s="55"/>
      <c r="L9" s="79">
        <f t="shared" si="0"/>
        <v>1650</v>
      </c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</row>
    <row r="10" spans="1:41" s="54" customFormat="1" x14ac:dyDescent="0.25">
      <c r="A10" s="69" t="s">
        <v>13</v>
      </c>
      <c r="B10" s="60"/>
      <c r="C10" s="60">
        <v>516</v>
      </c>
      <c r="D10" s="62"/>
      <c r="E10" s="55"/>
      <c r="F10" s="55"/>
      <c r="G10" s="62">
        <v>516</v>
      </c>
      <c r="H10" s="55"/>
      <c r="I10" s="55"/>
      <c r="J10" s="55"/>
      <c r="K10" s="55"/>
      <c r="L10" s="79">
        <f t="shared" si="0"/>
        <v>516</v>
      </c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</row>
    <row r="11" spans="1:41" s="54" customFormat="1" x14ac:dyDescent="0.25">
      <c r="A11" s="69" t="s">
        <v>102</v>
      </c>
      <c r="B11" s="60"/>
      <c r="C11" s="60"/>
      <c r="D11" s="62"/>
      <c r="E11" s="55"/>
      <c r="F11" s="55"/>
      <c r="G11" s="62"/>
      <c r="H11" s="55"/>
      <c r="I11" s="55"/>
      <c r="J11" s="55"/>
      <c r="K11" s="55"/>
      <c r="L11" s="79">
        <f t="shared" si="0"/>
        <v>0</v>
      </c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</row>
    <row r="12" spans="1:41" s="54" customFormat="1" x14ac:dyDescent="0.25">
      <c r="A12" s="69" t="s">
        <v>101</v>
      </c>
      <c r="B12" s="60"/>
      <c r="C12" s="60">
        <v>328</v>
      </c>
      <c r="D12" s="62"/>
      <c r="E12" s="55"/>
      <c r="F12" s="55"/>
      <c r="G12" s="62">
        <v>328</v>
      </c>
      <c r="H12" s="55"/>
      <c r="I12" s="55"/>
      <c r="J12" s="55"/>
      <c r="K12" s="55"/>
      <c r="L12" s="79">
        <f t="shared" si="0"/>
        <v>328</v>
      </c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</row>
    <row r="13" spans="1:41" s="54" customFormat="1" x14ac:dyDescent="0.25">
      <c r="A13" s="71" t="s">
        <v>56</v>
      </c>
      <c r="B13" s="60"/>
      <c r="C13" s="60">
        <v>5</v>
      </c>
      <c r="D13" s="62"/>
      <c r="E13" s="55"/>
      <c r="F13" s="55"/>
      <c r="G13" s="62">
        <v>5</v>
      </c>
      <c r="H13" s="55"/>
      <c r="I13" s="55"/>
      <c r="J13" s="55"/>
      <c r="K13" s="55"/>
      <c r="L13" s="79">
        <f t="shared" si="0"/>
        <v>5</v>
      </c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</row>
    <row r="14" spans="1:41" s="54" customFormat="1" x14ac:dyDescent="0.25">
      <c r="A14" s="71" t="s">
        <v>99</v>
      </c>
      <c r="B14" s="60"/>
      <c r="C14" s="60">
        <v>5</v>
      </c>
      <c r="D14" s="62"/>
      <c r="E14" s="55"/>
      <c r="F14" s="55"/>
      <c r="G14" s="62">
        <v>5</v>
      </c>
      <c r="H14" s="55"/>
      <c r="I14" s="55"/>
      <c r="J14" s="55"/>
      <c r="K14" s="55"/>
      <c r="L14" s="79">
        <f t="shared" si="0"/>
        <v>5</v>
      </c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</row>
    <row r="15" spans="1:41" s="54" customFormat="1" x14ac:dyDescent="0.25">
      <c r="A15" s="71" t="s">
        <v>139</v>
      </c>
      <c r="B15" s="60"/>
      <c r="C15" s="60">
        <v>5431</v>
      </c>
      <c r="D15" s="55"/>
      <c r="E15" s="55"/>
      <c r="F15" s="55"/>
      <c r="G15" s="62">
        <v>5431</v>
      </c>
      <c r="H15" s="55"/>
      <c r="I15" s="55"/>
      <c r="J15" s="55"/>
      <c r="K15" s="55"/>
      <c r="L15" s="79">
        <f t="shared" si="0"/>
        <v>5431</v>
      </c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</row>
    <row r="16" spans="1:41" s="54" customFormat="1" ht="26.25" x14ac:dyDescent="0.25">
      <c r="A16" s="70" t="s">
        <v>103</v>
      </c>
      <c r="B16" s="60"/>
      <c r="C16" s="60">
        <v>13404</v>
      </c>
      <c r="D16" s="55"/>
      <c r="E16" s="55"/>
      <c r="F16" s="55"/>
      <c r="G16" s="75"/>
      <c r="H16" s="80">
        <v>6635</v>
      </c>
      <c r="I16" s="60">
        <v>6769</v>
      </c>
      <c r="J16" s="55"/>
      <c r="K16" s="55"/>
      <c r="L16" s="79">
        <f t="shared" ref="L16:L21" si="3">SUM(G16:K16)</f>
        <v>13404</v>
      </c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</row>
    <row r="17" spans="1:41" s="54" customFormat="1" ht="26.25" x14ac:dyDescent="0.25">
      <c r="A17" s="70" t="s">
        <v>107</v>
      </c>
      <c r="B17" s="60"/>
      <c r="C17" s="60">
        <v>10097</v>
      </c>
      <c r="D17" s="55"/>
      <c r="E17" s="55"/>
      <c r="F17" s="55"/>
      <c r="G17" s="75"/>
      <c r="H17" s="80"/>
      <c r="I17" s="60"/>
      <c r="J17" s="60">
        <v>5983</v>
      </c>
      <c r="K17" s="60">
        <v>4114</v>
      </c>
      <c r="L17" s="79">
        <f t="shared" si="3"/>
        <v>10097</v>
      </c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</row>
    <row r="18" spans="1:41" s="54" customFormat="1" ht="26.25" x14ac:dyDescent="0.25">
      <c r="A18" s="146" t="s">
        <v>168</v>
      </c>
      <c r="B18" s="60"/>
      <c r="C18" s="55">
        <v>851</v>
      </c>
      <c r="D18" s="55"/>
      <c r="E18" s="55"/>
      <c r="F18" s="55"/>
      <c r="G18" s="55">
        <v>851</v>
      </c>
      <c r="H18" s="55"/>
      <c r="I18" s="55"/>
      <c r="J18" s="60"/>
      <c r="K18" s="60"/>
      <c r="L18" s="79">
        <v>851</v>
      </c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</row>
    <row r="19" spans="1:41" s="54" customFormat="1" ht="26.25" x14ac:dyDescent="0.25">
      <c r="A19" s="146" t="s">
        <v>169</v>
      </c>
      <c r="B19" s="60"/>
      <c r="C19" s="55">
        <v>707</v>
      </c>
      <c r="D19" s="55"/>
      <c r="E19" s="55"/>
      <c r="F19" s="55"/>
      <c r="G19" s="55">
        <v>707</v>
      </c>
      <c r="H19" s="55"/>
      <c r="I19" s="55"/>
      <c r="J19" s="60"/>
      <c r="K19" s="60"/>
      <c r="L19" s="79">
        <v>707</v>
      </c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</row>
    <row r="20" spans="1:41" s="54" customFormat="1" ht="26.25" x14ac:dyDescent="0.25">
      <c r="A20" s="146" t="s">
        <v>170</v>
      </c>
      <c r="B20" s="60"/>
      <c r="C20" s="55">
        <v>102</v>
      </c>
      <c r="D20" s="55"/>
      <c r="E20" s="55"/>
      <c r="F20" s="55"/>
      <c r="G20" s="55">
        <v>102</v>
      </c>
      <c r="H20" s="55"/>
      <c r="I20" s="55"/>
      <c r="J20" s="60"/>
      <c r="K20" s="60"/>
      <c r="L20" s="79">
        <v>102</v>
      </c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</row>
    <row r="21" spans="1:41" s="59" customFormat="1" ht="26.25" x14ac:dyDescent="0.25">
      <c r="A21" s="96" t="s">
        <v>111</v>
      </c>
      <c r="B21" s="60"/>
      <c r="C21" s="60">
        <v>5484</v>
      </c>
      <c r="D21" s="60"/>
      <c r="E21" s="60"/>
      <c r="F21" s="60"/>
      <c r="G21" s="62">
        <v>5484</v>
      </c>
      <c r="H21" s="60"/>
      <c r="I21" s="60"/>
      <c r="J21" s="60"/>
      <c r="K21" s="60"/>
      <c r="L21" s="79">
        <f t="shared" si="3"/>
        <v>5484</v>
      </c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</row>
    <row r="22" spans="1:41" s="98" customFormat="1" x14ac:dyDescent="0.25">
      <c r="A22" s="73" t="s">
        <v>18</v>
      </c>
      <c r="B22" s="97"/>
      <c r="C22" s="97">
        <f>SUM(C2:C21)</f>
        <v>180317</v>
      </c>
      <c r="D22" s="97"/>
      <c r="E22" s="97"/>
      <c r="F22" s="97"/>
      <c r="G22" s="97">
        <f t="shared" ref="G22:L22" si="4">SUM(G2:G21)</f>
        <v>135785.68446938135</v>
      </c>
      <c r="H22" s="97">
        <f t="shared" si="4"/>
        <v>17508.229756303837</v>
      </c>
      <c r="I22" s="97">
        <f t="shared" si="4"/>
        <v>16926.085774314801</v>
      </c>
      <c r="J22" s="97">
        <f t="shared" si="4"/>
        <v>5983</v>
      </c>
      <c r="K22" s="97">
        <f t="shared" si="4"/>
        <v>4114</v>
      </c>
      <c r="L22" s="97">
        <f t="shared" si="4"/>
        <v>180317</v>
      </c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</row>
    <row r="23" spans="1:41" s="64" customFormat="1" x14ac:dyDescent="0.25">
      <c r="A23" s="92"/>
      <c r="C23" s="93"/>
      <c r="D23" s="93"/>
      <c r="E23" s="93"/>
      <c r="F23" s="93"/>
      <c r="G23" s="99"/>
      <c r="H23" s="99"/>
      <c r="I23" s="99"/>
      <c r="J23" s="99"/>
      <c r="K23" s="99"/>
      <c r="L23" s="99"/>
    </row>
    <row r="24" spans="1:41" s="59" customFormat="1" ht="28.5" customHeight="1" x14ac:dyDescent="0.25">
      <c r="A24" s="100" t="s">
        <v>112</v>
      </c>
      <c r="B24" s="90"/>
      <c r="C24" s="101"/>
      <c r="D24" s="102"/>
      <c r="E24" s="102"/>
      <c r="F24" s="102"/>
      <c r="G24" s="67">
        <f>'1.mell.Kiadások'!M20</f>
        <v>138199.21124999999</v>
      </c>
      <c r="H24" s="67">
        <f>'1.mell.Kiadások'!N20</f>
        <v>16050.623194000002</v>
      </c>
      <c r="I24" s="67">
        <f>'1.mell.Kiadások'!O20</f>
        <v>15591.875119</v>
      </c>
      <c r="J24" s="67">
        <f>'1.mell.Kiadások'!P20</f>
        <v>5758.815446999999</v>
      </c>
      <c r="K24" s="67">
        <f>'1.mell.Kiadások'!Q20</f>
        <v>3961.0899900000004</v>
      </c>
      <c r="L24" s="67">
        <f>SUM(G24:K24)</f>
        <v>179561.61500000002</v>
      </c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</row>
    <row r="25" spans="1:41" s="61" customFormat="1" x14ac:dyDescent="0.25">
      <c r="C25" s="80"/>
      <c r="D25" s="80"/>
      <c r="E25" s="80"/>
      <c r="F25" s="80"/>
      <c r="G25" s="80"/>
      <c r="H25" s="80"/>
      <c r="I25" s="80"/>
    </row>
    <row r="26" spans="1:41" s="61" customFormat="1" ht="28.5" customHeight="1" x14ac:dyDescent="0.25">
      <c r="A26" s="103" t="s">
        <v>104</v>
      </c>
      <c r="B26" s="104"/>
      <c r="C26" s="105"/>
      <c r="D26" s="106"/>
      <c r="E26" s="106"/>
      <c r="F26" s="106"/>
      <c r="G26" s="81">
        <v>2414</v>
      </c>
      <c r="H26" s="81">
        <v>-1458</v>
      </c>
      <c r="I26" s="81">
        <v>-1334</v>
      </c>
      <c r="J26" s="81">
        <v>-224</v>
      </c>
      <c r="K26" s="81">
        <v>-153</v>
      </c>
      <c r="L26" s="81">
        <f>SUM(G26:K26)</f>
        <v>-755</v>
      </c>
    </row>
    <row r="27" spans="1:41" s="2" customFormat="1" x14ac:dyDescent="0.25">
      <c r="C27" s="77"/>
      <c r="D27" s="77"/>
      <c r="E27" s="77"/>
      <c r="F27" s="77"/>
      <c r="G27" s="77"/>
      <c r="H27" s="77"/>
      <c r="I27" s="77"/>
      <c r="J27" s="56"/>
      <c r="K27" s="56"/>
      <c r="L27" s="56"/>
    </row>
    <row r="28" spans="1:41" s="58" customFormat="1" x14ac:dyDescent="0.25">
      <c r="C28" s="78"/>
      <c r="D28" s="78"/>
      <c r="E28" s="78"/>
      <c r="F28" s="78"/>
      <c r="G28" s="78">
        <f>G24-G22</f>
        <v>2413.5267806186457</v>
      </c>
      <c r="H28" s="78">
        <f>H24-H22</f>
        <v>-1457.6065623038357</v>
      </c>
      <c r="I28" s="78">
        <f>I24-I22</f>
        <v>-1334.2106553148005</v>
      </c>
      <c r="J28" s="78">
        <f>J24-J22</f>
        <v>-224.18455300000096</v>
      </c>
      <c r="K28" s="78">
        <f>K24-K22</f>
        <v>-152.9100099999996</v>
      </c>
      <c r="L28" s="78">
        <f>SUM(G28:K28)</f>
        <v>-755.38499999999112</v>
      </c>
    </row>
    <row r="29" spans="1:41" s="2" customFormat="1" x14ac:dyDescent="0.25">
      <c r="C29" s="77"/>
      <c r="D29" s="77"/>
      <c r="E29" s="77"/>
      <c r="F29" s="77"/>
      <c r="G29" s="77"/>
      <c r="H29" s="77"/>
      <c r="I29" s="77"/>
      <c r="J29" s="56"/>
      <c r="K29" s="56"/>
      <c r="L29" s="56"/>
    </row>
    <row r="30" spans="1:41" s="2" customFormat="1" x14ac:dyDescent="0.25">
      <c r="C30" s="77"/>
      <c r="D30" s="77"/>
      <c r="E30" s="77"/>
      <c r="F30" s="77"/>
      <c r="G30" s="134">
        <f>G22/L22</f>
        <v>0.75303872884631706</v>
      </c>
      <c r="H30" s="134">
        <f>H22/L22</f>
        <v>9.7096944582617487E-2</v>
      </c>
      <c r="I30" s="134">
        <f>I22/L22</f>
        <v>9.3868497004246973E-2</v>
      </c>
      <c r="J30" s="134">
        <f>J22/L22</f>
        <v>3.3180454421934701E-2</v>
      </c>
      <c r="K30" s="134">
        <f>K22/L22</f>
        <v>2.2815375144883732E-2</v>
      </c>
      <c r="L30" s="56"/>
    </row>
    <row r="31" spans="1:41" s="2" customFormat="1" x14ac:dyDescent="0.25">
      <c r="C31" s="77"/>
      <c r="D31" s="77"/>
      <c r="E31" s="77"/>
      <c r="F31" s="77"/>
      <c r="G31" s="77"/>
      <c r="H31" s="77"/>
      <c r="I31" s="77"/>
      <c r="J31" s="56"/>
      <c r="K31" s="56"/>
      <c r="L31" s="56"/>
    </row>
    <row r="32" spans="1:41" s="2" customFormat="1" x14ac:dyDescent="0.25">
      <c r="C32" s="77"/>
      <c r="D32" s="77"/>
      <c r="E32" s="77"/>
      <c r="F32" s="77"/>
      <c r="G32" s="77"/>
      <c r="H32" s="77"/>
      <c r="I32" s="77"/>
      <c r="J32" s="56"/>
      <c r="K32" s="56"/>
      <c r="L32" s="56"/>
    </row>
    <row r="33" spans="3:12" s="2" customFormat="1" ht="51.75" x14ac:dyDescent="0.25">
      <c r="C33" s="77"/>
      <c r="D33" s="77"/>
      <c r="E33" s="77"/>
      <c r="F33" s="96" t="s">
        <v>111</v>
      </c>
      <c r="G33" s="77">
        <v>145457</v>
      </c>
      <c r="H33" s="77"/>
      <c r="I33" s="77"/>
      <c r="J33" s="56"/>
      <c r="K33" s="56"/>
      <c r="L33" s="56"/>
    </row>
    <row r="34" spans="3:12" x14ac:dyDescent="0.25">
      <c r="C34" s="55"/>
      <c r="D34" s="55"/>
      <c r="E34" s="55"/>
      <c r="F34" s="55"/>
      <c r="G34" s="55"/>
      <c r="H34" s="55"/>
      <c r="I34" s="55"/>
    </row>
    <row r="35" spans="3:12" x14ac:dyDescent="0.25">
      <c r="C35" s="55"/>
      <c r="D35" s="55"/>
      <c r="E35" s="55"/>
      <c r="F35" s="55"/>
      <c r="G35" s="55"/>
      <c r="H35" s="55"/>
      <c r="I35" s="55"/>
    </row>
    <row r="36" spans="3:12" x14ac:dyDescent="0.25">
      <c r="C36" s="55"/>
      <c r="D36" s="55"/>
      <c r="E36" s="55"/>
      <c r="F36" s="55"/>
      <c r="G36" s="55"/>
      <c r="H36" s="55"/>
      <c r="I36" s="55"/>
    </row>
    <row r="37" spans="3:12" x14ac:dyDescent="0.25">
      <c r="C37" s="55"/>
      <c r="D37" s="55"/>
      <c r="E37" s="55"/>
      <c r="F37" s="55"/>
      <c r="G37" s="55"/>
      <c r="H37" s="55"/>
      <c r="I37" s="55"/>
    </row>
    <row r="38" spans="3:12" x14ac:dyDescent="0.25">
      <c r="C38" s="55"/>
      <c r="D38" s="55"/>
      <c r="E38" s="55"/>
      <c r="F38" s="55"/>
      <c r="G38" s="55"/>
      <c r="H38" s="55"/>
      <c r="I38" s="55"/>
    </row>
    <row r="39" spans="3:12" x14ac:dyDescent="0.25">
      <c r="C39" s="55"/>
      <c r="D39" s="55"/>
      <c r="E39" s="55"/>
      <c r="F39" s="55"/>
      <c r="G39" s="55"/>
      <c r="H39" s="55"/>
      <c r="I39" s="55"/>
    </row>
    <row r="40" spans="3:12" x14ac:dyDescent="0.25">
      <c r="C40" s="55"/>
      <c r="D40" s="55"/>
      <c r="E40" s="55"/>
      <c r="F40" s="55"/>
      <c r="G40" s="55"/>
      <c r="H40" s="55"/>
      <c r="I40" s="55"/>
    </row>
    <row r="41" spans="3:12" x14ac:dyDescent="0.25">
      <c r="C41" s="55"/>
      <c r="D41" s="55"/>
      <c r="E41" s="55"/>
      <c r="F41" s="55"/>
      <c r="G41" s="55"/>
      <c r="H41" s="55"/>
      <c r="I41" s="55"/>
    </row>
    <row r="42" spans="3:12" x14ac:dyDescent="0.25">
      <c r="C42" s="55"/>
      <c r="D42" s="55"/>
      <c r="E42" s="55"/>
      <c r="F42" s="55"/>
      <c r="G42" s="55"/>
      <c r="H42" s="55"/>
      <c r="I42" s="55"/>
    </row>
    <row r="43" spans="3:12" x14ac:dyDescent="0.25">
      <c r="C43" s="55"/>
      <c r="D43" s="55"/>
      <c r="E43" s="55"/>
      <c r="F43" s="55"/>
      <c r="G43" s="55"/>
      <c r="H43" s="55"/>
      <c r="I43" s="55"/>
    </row>
    <row r="44" spans="3:12" x14ac:dyDescent="0.25">
      <c r="C44" s="55"/>
      <c r="D44" s="55"/>
      <c r="E44" s="55"/>
      <c r="F44" s="55"/>
      <c r="G44" s="55"/>
      <c r="H44" s="55"/>
      <c r="I44" s="55"/>
    </row>
    <row r="45" spans="3:12" x14ac:dyDescent="0.25">
      <c r="C45" s="55"/>
      <c r="D45" s="55"/>
      <c r="E45" s="55"/>
      <c r="F45" s="55"/>
      <c r="G45" s="55"/>
      <c r="H45" s="55"/>
      <c r="I45" s="55"/>
    </row>
    <row r="46" spans="3:12" x14ac:dyDescent="0.25">
      <c r="C46" s="55"/>
      <c r="D46" s="55"/>
      <c r="E46" s="55"/>
      <c r="F46" s="55"/>
      <c r="G46" s="55"/>
      <c r="H46" s="55"/>
      <c r="I46" s="55"/>
    </row>
    <row r="47" spans="3:12" x14ac:dyDescent="0.25">
      <c r="C47" s="55"/>
      <c r="D47" s="55"/>
      <c r="E47" s="55"/>
      <c r="F47" s="55"/>
      <c r="G47" s="55"/>
      <c r="H47" s="55"/>
      <c r="I47" s="55"/>
    </row>
  </sheetData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&amp;LBátaszéki Közös Önkormányzati Hivatal&amp;C2019. évi költségvetési beszámoló elszámolása</oddHeader>
    <oddFooter>&amp;C2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16" sqref="S16:S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2</vt:i4>
      </vt:variant>
    </vt:vector>
  </HeadingPairs>
  <TitlesOfParts>
    <vt:vector size="7" baseType="lpstr">
      <vt:lpstr>2019_ktgv</vt:lpstr>
      <vt:lpstr>maradvány</vt:lpstr>
      <vt:lpstr>1.mell.Kiadások</vt:lpstr>
      <vt:lpstr>2.mell.Bevételek</vt:lpstr>
      <vt:lpstr>Munka3</vt:lpstr>
      <vt:lpstr>'1.mell.Kiadások'!Nyomtatási_terület</vt:lpstr>
      <vt:lpstr>'2.mell.Bevételek'!Nyomtatási_terület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Pénzügy1</dc:creator>
  <cp:lastModifiedBy>Windows-felhasználó</cp:lastModifiedBy>
  <cp:lastPrinted>2020-06-16T08:38:10Z</cp:lastPrinted>
  <dcterms:created xsi:type="dcterms:W3CDTF">2014-11-10T08:15:58Z</dcterms:created>
  <dcterms:modified xsi:type="dcterms:W3CDTF">2020-06-16T08:38:15Z</dcterms:modified>
</cp:coreProperties>
</file>