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30" tabRatio="976" activeTab="0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2.sz.mell" sheetId="14" r:id="rId14"/>
    <sheet name="RM_5.3.sz.mell" sheetId="15" r:id="rId15"/>
    <sheet name="RM_1.tájékoztató tábla" sheetId="16" r:id="rId16"/>
    <sheet name="Munka1" sheetId="17" r:id="rId17"/>
  </sheets>
  <externalReferences>
    <externalReference r:id="rId20"/>
  </externalReferences>
  <definedNames>
    <definedName name="_xlfn.IFERROR" hidden="1">#NAME?</definedName>
    <definedName name="_xlnm.Print_Titles" localSheetId="12">'RM_5.1.sz.mell'!$1:$6</definedName>
    <definedName name="_xlnm.Print_Titles" localSheetId="13">'RM_5.2.sz.mell'!$1:$7</definedName>
    <definedName name="_xlnm.Print_Titles" localSheetId="14">'RM_5.3.sz.mell'!$1:$7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<sst xmlns="http://schemas.openxmlformats.org/spreadsheetml/2006/main" count="2400" uniqueCount="640">
  <si>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</si>
  <si>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</si>
  <si>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</si>
  <si>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</si>
  <si>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</si>
  <si>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</si>
  <si>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</si>
  <si>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</si>
  <si>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</si>
  <si>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</si>
  <si>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</si>
  <si>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</si>
  <si>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</si>
  <si>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</si>
  <si>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</si>
  <si>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</si>
  <si>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</si>
  <si>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</si>
  <si>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</si>
  <si>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</si>
  <si>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</si>
  <si>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</si>
  <si>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</si>
  <si>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</si>
  <si>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</si>
  <si>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</si>
  <si>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</si>
  <si>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</si>
  <si>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</si>
  <si>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</si>
  <si>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</si>
  <si>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</si>
  <si>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</si>
  <si>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</si>
  <si>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</si>
  <si>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</si>
  <si>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</si>
  <si>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</si>
  <si>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</si>
  <si>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</si>
  <si>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</si>
  <si>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</si>
  <si>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</si>
  <si>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</si>
  <si>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</si>
  <si>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</si>
  <si>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</si>
  <si>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</si>
  <si>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</si>
  <si>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</si>
  <si>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</si>
  <si>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</si>
  <si>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</si>
  <si>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</si>
  <si>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</si>
  <si>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</si>
  <si>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</si>
  <si>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</si>
  <si>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</si>
  <si>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</si>
  <si>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</si>
  <si>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</si>
  <si>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</si>
  <si>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</si>
  <si>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</si>
  <si>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</si>
  <si>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</si>
  <si>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</si>
  <si>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</si>
  <si>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</si>
  <si>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</si>
  <si>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</si>
  <si>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</si>
  <si>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</si>
  <si>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</si>
  <si>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</si>
  <si>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</si>
  <si>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</si>
  <si>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</si>
  <si>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</si>
  <si>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</si>
  <si>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</si>
  <si>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</si>
  <si>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</si>
  <si>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</si>
  <si>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</si>
  <si>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</si>
  <si>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</si>
  <si>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</si>
  <si>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</si>
  <si>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</si>
  <si>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</si>
  <si>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</si>
  <si>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</si>
  <si>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</si>
  <si>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</si>
  <si>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</si>
  <si>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</si>
  <si>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</si>
  <si>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</si>
  <si>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</si>
  <si>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</si>
  <si>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</si>
  <si>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</si>
  <si>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</si>
  <si>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</si>
  <si>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</si>
  <si>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</si>
  <si>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</si>
  <si>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</si>
  <si>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</si>
  <si>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</si>
  <si>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</si>
  <si>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</si>
  <si>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</si>
  <si>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</si>
  <si>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</si>
  <si>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</si>
  <si>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</si>
  <si>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</si>
  <si>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</si>
  <si>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</si>
  <si>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</si>
  <si>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</si>
  <si>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</si>
  <si>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</si>
  <si>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</si>
  <si>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</si>
  <si>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</si>
  <si>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</si>
  <si>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</si>
  <si>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</si>
  <si>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</si>
  <si>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</si>
  <si>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</si>
  <si>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</si>
  <si>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</si>
  <si>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</si>
  <si>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</si>
  <si>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</si>
  <si>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</si>
  <si>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</si>
  <si>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</si>
  <si>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</si>
  <si>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</si>
  <si>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</si>
  <si>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</si>
  <si>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</si>
  <si>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</si>
  <si>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</si>
  <si>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</si>
  <si>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</si>
  <si>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</si>
  <si>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</si>
  <si>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</si>
  <si>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</si>
  <si>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</si>
  <si>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</si>
  <si>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</si>
  <si>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</si>
  <si>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</si>
  <si>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</si>
  <si>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</si>
  <si>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</si>
  <si>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</si>
  <si>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</si>
  <si>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</si>
  <si>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</si>
  <si>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</si>
  <si>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</si>
  <si>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</si>
  <si>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</si>
  <si>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</si>
  <si>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</si>
  <si>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</si>
  <si>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</si>
  <si>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</si>
  <si>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</si>
  <si>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</si>
  <si>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</si>
  <si>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</si>
  <si>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</si>
  <si>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</si>
  <si>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</si>
  <si>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</si>
  <si>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</si>
  <si>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</si>
  <si>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</si>
  <si>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</si>
  <si>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</si>
  <si>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</si>
  <si>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</si>
  <si>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</si>
  <si>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</si>
  <si>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</si>
  <si>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</si>
  <si>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</si>
  <si>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</si>
  <si>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</si>
  <si>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</si>
  <si>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</si>
  <si>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</si>
  <si>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</si>
  <si>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</si>
  <si>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</si>
  <si>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</si>
  <si>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</si>
  <si>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</si>
  <si>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</si>
  <si>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</si>
  <si>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</si>
  <si>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</si>
  <si>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</si>
  <si>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</si>
  <si>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</si>
  <si>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</si>
  <si>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</si>
  <si>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</si>
  <si>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</si>
  <si>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</si>
  <si>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</si>
  <si>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</si>
  <si>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</si>
  <si>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</si>
  <si>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</si>
  <si>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</si>
  <si>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</si>
  <si>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</si>
  <si>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</si>
  <si>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</si>
  <si>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</si>
  <si>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</si>
  <si>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</si>
  <si>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</si>
  <si>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</si>
  <si>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</si>
  <si>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</si>
  <si>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</si>
  <si>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</si>
  <si>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</si>
  <si>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</si>
  <si>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</si>
  <si>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</si>
  <si>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</si>
  <si>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</si>
  <si>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</si>
  <si>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</si>
  <si>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</si>
  <si>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</si>
  <si>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</si>
  <si>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</si>
  <si>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</si>
  <si>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</si>
  <si>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</si>
  <si>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</si>
  <si>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</si>
  <si>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</si>
  <si>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</si>
  <si>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</si>
  <si>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</si>
  <si>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</si>
  <si>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</si>
  <si>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</si>
  <si>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</si>
  <si>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</si>
  <si>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</si>
  <si>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</si>
  <si>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</si>
  <si>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</si>
  <si>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</si>
  <si>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</si>
  <si>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</si>
  <si>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</si>
  <si>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</si>
  <si>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</si>
  <si>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</si>
  <si>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</si>
  <si>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</si>
  <si>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</si>
  <si>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</si>
  <si>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</si>
  <si>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</si>
  <si>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</si>
  <si>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</si>
  <si>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</si>
  <si>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</si>
  <si>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</si>
  <si>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</si>
  <si>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</si>
  <si>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</si>
  <si>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</si>
  <si>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</si>
  <si>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</si>
  <si>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</si>
  <si>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</si>
  <si>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</si>
  <si>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</si>
  <si>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</si>
  <si>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</si>
  <si>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</si>
  <si>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</si>
  <si>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</si>
  <si>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</si>
  <si>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</si>
  <si>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</si>
  <si>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</si>
  <si>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</si>
  <si>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</si>
  <si>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</si>
  <si>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</si>
  <si>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</si>
  <si>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</si>
  <si>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</si>
  <si>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</si>
  <si>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</si>
  <si>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</si>
  <si>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</si>
  <si>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</si>
  <si>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</si>
  <si>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</si>
  <si>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</si>
  <si>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</si>
  <si>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</si>
  <si>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</si>
  <si>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</si>
  <si>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</si>
  <si>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</si>
  <si>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</si>
  <si>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</si>
  <si>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</si>
  <si>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</si>
  <si>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</si>
  <si>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</si>
  <si>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</si>
  <si>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</si>
  <si>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</si>
  <si>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</si>
  <si>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</si>
  <si>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</si>
  <si>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</si>
  <si>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</si>
  <si>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</si>
  <si>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</si>
  <si>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</si>
  <si>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</si>
  <si>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</si>
  <si>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</si>
  <si>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</si>
  <si>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</si>
  <si>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</si>
  <si>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</si>
  <si>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</si>
  <si>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</si>
  <si>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</si>
  <si>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</si>
  <si>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</si>
  <si>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</si>
  <si>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</si>
  <si>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</si>
  <si>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</si>
  <si>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</si>
  <si>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</si>
  <si>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</si>
  <si>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</si>
  <si>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</si>
  <si>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</si>
  <si>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</si>
  <si>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</si>
  <si>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</si>
  <si>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</si>
  <si>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</si>
  <si>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</si>
  <si>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</si>
  <si>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</si>
  <si>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</si>
  <si>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</si>
  <si>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</si>
  <si>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</si>
  <si>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</si>
  <si>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</si>
  <si>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</si>
  <si>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</si>
  <si>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</si>
  <si>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</si>
  <si>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</si>
  <si>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</si>
  <si>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</si>
  <si>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</si>
  <si>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</si>
  <si>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</si>
  <si>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</si>
  <si>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</si>
  <si>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</si>
  <si>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</si>
  <si>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</si>
  <si>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</si>
  <si>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</si>
  <si>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</si>
  <si>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</si>
  <si>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</si>
  <si>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</si>
  <si>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</si>
  <si>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</si>
  <si>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</si>
  <si>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</si>
  <si>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</si>
  <si>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</si>
  <si>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</si>
  <si>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</si>
  <si>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</si>
  <si>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</si>
  <si>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</si>
  <si>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</si>
  <si>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</si>
  <si>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</si>
  <si>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</si>
  <si>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</si>
  <si>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</si>
  <si>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</si>
  <si>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</si>
  <si>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</si>
  <si>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</si>
  <si>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</si>
  <si>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</si>
  <si>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</si>
  <si>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</si>
  <si>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</si>
  <si>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</si>
  <si>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</si>
  <si>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</si>
  <si>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</si>
  <si>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</si>
  <si>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</si>
  <si>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</si>
  <si>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</si>
  <si>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</si>
  <si>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</si>
  <si>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1. költségvetési szerv neve</t>
  </si>
  <si>
    <t>2019. ÉVI KÖLTSÉGVETÉSI RENDELET ÖSSZEVONT BEVÉTELEINEK KIADÁSAINAK MÓDOSÍTÁSA</t>
  </si>
  <si>
    <t>2019. évi eredeti előirányzat BEVÉTELEK</t>
  </si>
  <si>
    <t>I</t>
  </si>
  <si>
    <t>J=(D+…+I)</t>
  </si>
  <si>
    <t>K=(C+J)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</si>
  <si>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</si>
  <si>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</si>
  <si>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</si>
  <si>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Halmozott módosítás 2019. …….-ig</t>
  </si>
  <si>
    <t>Módosítások összesen 2019. …..-ig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</si>
  <si>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</si>
  <si>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</si>
  <si>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</si>
  <si>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</si>
  <si>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Eddigi módosítások összege 2019-ben</t>
  </si>
  <si>
    <t>Összes  bevétel, kiadás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</si>
  <si>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</si>
  <si>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</si>
  <si>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</si>
  <si>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</si>
  <si>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</si>
  <si>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</si>
  <si>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</si>
  <si>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</si>
  <si>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</si>
  <si>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</si>
  <si>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</si>
  <si>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</si>
  <si>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</si>
  <si>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</si>
  <si>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</si>
  <si>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</si>
  <si>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</si>
  <si>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</si>
  <si>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</si>
  <si>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</si>
  <si>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</si>
  <si>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</si>
  <si>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</si>
  <si>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</si>
  <si>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</si>
  <si>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</si>
  <si>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</si>
  <si>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</si>
  <si>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</si>
  <si>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</si>
  <si>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</si>
  <si>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</si>
  <si>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</si>
  <si>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</si>
  <si>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</si>
  <si>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</si>
  <si>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</si>
  <si>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</si>
  <si>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</si>
  <si>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</si>
  <si>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</si>
  <si>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</si>
  <si>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</si>
  <si>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</si>
  <si>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</si>
  <si>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</si>
  <si>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</si>
  <si>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</si>
  <si>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</si>
  <si>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</si>
  <si>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</si>
  <si>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</si>
  <si>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</si>
  <si>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</si>
  <si>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</si>
  <si>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</si>
  <si>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</si>
  <si>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5.1. melléklet</t>
  </si>
  <si>
    <t>5.2. melléklet</t>
  </si>
  <si>
    <t>5.3. melléklet</t>
  </si>
  <si>
    <t>KÖLTSÉGVETÉSI RENDLET MÓDOSÍTÁSA</t>
  </si>
  <si>
    <t>2019. évi költségvetési rendelet összevont bevételeinek kiadásainak módosítása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</si>
  <si>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</si>
  <si>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</si>
  <si>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</si>
  <si>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</si>
  <si>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</si>
  <si>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</si>
  <si>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</si>
  <si>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</si>
  <si>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</si>
  <si>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Összesen:</t>
  </si>
  <si>
    <t>6. melléklet</t>
  </si>
  <si>
    <t>Egyéb</t>
  </si>
  <si>
    <t>Bátaszék Város Önkormányzata</t>
  </si>
  <si>
    <t>Bátaszéki Közös Önkormányzati Hivatal</t>
  </si>
  <si>
    <t>Keresztély Gyula Városi Könyvtár</t>
  </si>
  <si>
    <t>Budai u. növényesítés VII. ütem (Bezerédj u. Kövesdi u. közötti szakasz)</t>
  </si>
  <si>
    <t>2019</t>
  </si>
  <si>
    <t>Babits játszótér gumi ütéscsillapítók (II. ütem), labdafogó háló</t>
  </si>
  <si>
    <t>Temető belső út (III. ütem)</t>
  </si>
  <si>
    <t>Városháza (irattár-szerver szoba, informatikai fejlesztés)</t>
  </si>
  <si>
    <t>Urnafal építése</t>
  </si>
  <si>
    <t>Zsidó temető beruházása 308/2018</t>
  </si>
  <si>
    <t>2018-2019</t>
  </si>
  <si>
    <t>Számvevőségi épület megvásárlása 369/2018</t>
  </si>
  <si>
    <t>Településrendezési eszközök</t>
  </si>
  <si>
    <t>TOP-1.1.1. Ipari parkok fejlesztése</t>
  </si>
  <si>
    <t>TOP-1.1.3. Agrárlog. Központ kialakítása</t>
  </si>
  <si>
    <t>2018-2020</t>
  </si>
  <si>
    <t>TOP-3.2.1. Gimi energetikai korszerűsítése</t>
  </si>
  <si>
    <t>KEHOP - 2.2.1-15-2015-00021 Szennyvízelvezetés és fejl.</t>
  </si>
  <si>
    <t>2017-2019</t>
  </si>
  <si>
    <t>Egyéb gép, berendezés</t>
  </si>
  <si>
    <t>Garyi u. vízvezeték csere ERÖV</t>
  </si>
  <si>
    <t>KÖH egyéb gépek berendezések</t>
  </si>
  <si>
    <t>Keresztély Gyula Városi Könyvtár EFOP 3.3.2. eszközbeszerzések</t>
  </si>
  <si>
    <t>Keresztély Gyula Városi Könyvtár eszközbeszerzések</t>
  </si>
  <si>
    <t>Önkormányzat</t>
  </si>
  <si>
    <t>KÖH</t>
  </si>
  <si>
    <t>Könyvtár</t>
  </si>
  <si>
    <t>Kossuth utcai orvosi rendelő előtti járda</t>
  </si>
  <si>
    <t xml:space="preserve">Számvevőség épület (kiállító tér bővítés, homlokzat felújítás, 
tető és ereszcsatorna javítás)
</t>
  </si>
  <si>
    <t xml:space="preserve"> Orvosi rendelők felújítása (Fenőt h.r. belső udvar és átjáró homlokzat, légkondik) </t>
  </si>
  <si>
    <t xml:space="preserve">Oktatási épületek felújítása </t>
  </si>
  <si>
    <t>Műv. ház épület építészeti és fűtés felújítás</t>
  </si>
  <si>
    <t xml:space="preserve">Tornacsarnok menekülő útvonali lépcsők </t>
  </si>
  <si>
    <t>Városi Könyvtár felújítási munkák 187/2018</t>
  </si>
  <si>
    <t>Hunyadi utca 2/A lépcsőház felúj.</t>
  </si>
  <si>
    <t>Budai u. 56-58 folyosó padló felúj.</t>
  </si>
  <si>
    <t>Gárdonyi u. 1 statikai vizsg.</t>
  </si>
  <si>
    <t>Ady Endre u. 27. konvektor csere</t>
  </si>
  <si>
    <t>Garay utca II. ütem 335/2018</t>
  </si>
  <si>
    <t>Baross utca felújítás II.ütem</t>
  </si>
  <si>
    <t>Magánszemélyek kommunális adója</t>
  </si>
  <si>
    <t>Tartalékok (Általános)</t>
  </si>
  <si>
    <t>Tartalékok (Cél)</t>
  </si>
  <si>
    <t>Tárgyi eszközök beszerzése (érdekeltségnövel támogatás)</t>
  </si>
  <si>
    <t>33/2019 szennyvíztelep fejlesztés/0432 hrsz. Gauzer Z. ingatlanrész megvásárlás</t>
  </si>
  <si>
    <t>Német Önk. tanösvény járda kialakítás</t>
  </si>
  <si>
    <t>37/2019 Műv.Ház fűtéskorsz. tervdokumentáció elkész/ "Tervezésre, pályzatok készítésére" CT terhére</t>
  </si>
  <si>
    <t>127/2019 Emlékmű felújítás</t>
  </si>
  <si>
    <t>128/2019 Emlékmű körüli kerítés felújítás</t>
  </si>
  <si>
    <t>129/2019 Műv.Ház fűtéskorszerűsítés</t>
  </si>
  <si>
    <t>130/2019 Műv.Ház fűtéskorszerűsítés műszaki ellenőr</t>
  </si>
  <si>
    <t>132/2019 Önkormányzati bérlakás gázkazán csere</t>
  </si>
  <si>
    <t>2019. évi támogatás összesen</t>
  </si>
  <si>
    <t>Beszámítás</t>
  </si>
  <si>
    <t>2019. évi támogatás beszámítás után összesen</t>
  </si>
  <si>
    <t>Önkormányzat Hivatal működési támogatása</t>
  </si>
  <si>
    <t>2018. évről áthúzódó kompenzáció</t>
  </si>
  <si>
    <t>Település üzemeltetés támogatása összesen</t>
  </si>
  <si>
    <t>Zöldterület-gazdálkodással kapcsolatos feladatok</t>
  </si>
  <si>
    <t>Közvilágítás fenntartásának támogatása</t>
  </si>
  <si>
    <t>Köztemető fenntartásának támogatása</t>
  </si>
  <si>
    <t>Lakott külterülettel kapcsolatos feladatok támogatása</t>
  </si>
  <si>
    <t>Közutak fenntartásának támogatása</t>
  </si>
  <si>
    <t>Egyéb önkormányzati feladatok támogatása</t>
  </si>
  <si>
    <t>Polgármesteri illetmény támogatása</t>
  </si>
  <si>
    <t>Köznevelési feladatok  támogatása</t>
  </si>
  <si>
    <t>Óvoda bértámogatása</t>
  </si>
  <si>
    <t>Óvoda működési támogatása</t>
  </si>
  <si>
    <t>Kiegészítő támogatás</t>
  </si>
  <si>
    <t>Nemzetiségi pótlék</t>
  </si>
  <si>
    <t>Bölcsőde támogatása összesen</t>
  </si>
  <si>
    <t>Bölcsöde bértámogatás</t>
  </si>
  <si>
    <t>Bölcsöde működési támogatás</t>
  </si>
  <si>
    <t>Gyermekétkeztetés összesen:</t>
  </si>
  <si>
    <t>Gyermekétkeztetés támogatása dolgozók bértám</t>
  </si>
  <si>
    <t>Gyermekétkeztetés támogatása üzemeltetési</t>
  </si>
  <si>
    <t>Rászoruló gyermekek szünidei étkeztetése</t>
  </si>
  <si>
    <t>Szociális feladatok egyéb támogatása</t>
  </si>
  <si>
    <t>Gondozási központ feladatellátás támogatása</t>
  </si>
  <si>
    <t>Család -és gyermekjóléti szolgálat</t>
  </si>
  <si>
    <t>Szociális étkeztetés</t>
  </si>
  <si>
    <t xml:space="preserve">Házi segítségnyújtás </t>
  </si>
  <si>
    <t>Időskorúak nappali ellátása</t>
  </si>
  <si>
    <t>Könyvtári-Közművelődési feladatok</t>
  </si>
  <si>
    <t>Ágazati pótlékok</t>
  </si>
  <si>
    <t>Érdekeltségnövelő</t>
  </si>
  <si>
    <t>REKI</t>
  </si>
  <si>
    <t>Bérkompenzáció</t>
  </si>
  <si>
    <t>Hivatal Bértámogatása</t>
  </si>
  <si>
    <t>Kiegészítő támogatás 1354/2019 korm. határozat alapján</t>
  </si>
  <si>
    <t>174/2019 Garay u. ivóvízvezeték építés CT felold.</t>
  </si>
  <si>
    <t>162/2019 Számvevőség épület (kiállító tér bővítés, homlokzat felújítás, 
tető és ereszcsatorna javítás)</t>
  </si>
  <si>
    <t>182/2019 Társasházak felújítása</t>
  </si>
  <si>
    <t>204/2019 Önkormányzati lakások felújítása</t>
  </si>
  <si>
    <t>Lajvér buszmegálló</t>
  </si>
  <si>
    <t>Kövesd buszmegálló</t>
  </si>
  <si>
    <t>4.sz. módosítás</t>
  </si>
  <si>
    <t>4. számú módosítás utáni előirányzat</t>
  </si>
  <si>
    <t>4.számú módosítás utáni előirányzat</t>
  </si>
  <si>
    <t xml:space="preserve">2. sz. módosítás </t>
  </si>
  <si>
    <t xml:space="preserve">5. sz. módosítás </t>
  </si>
  <si>
    <t>Vis maior pályázat-Molyhos tölgy út</t>
  </si>
  <si>
    <t>Tornacsarnok, Budai 61., Kossuth 54 épületek napelemes projektje</t>
  </si>
  <si>
    <t>Besigheim játszótér kerítés,labdafogóháló</t>
  </si>
  <si>
    <t>174/2019  Tüzivíz vezeték megépítése sportpálya CT felold</t>
  </si>
  <si>
    <t>ERÖV-Használati díj terhére végzett beruházás</t>
  </si>
  <si>
    <t>Sportcsrnok terv</t>
  </si>
  <si>
    <t>Rácz-töltés árvízi szivattyú javítása</t>
  </si>
  <si>
    <t>Belterületi utak kátyúzása</t>
  </si>
  <si>
    <t>Külterületi utak kátyúzása (II.ütem)</t>
  </si>
  <si>
    <t xml:space="preserve">Államháztartáson belüli megelőlegezések </t>
  </si>
  <si>
    <t>ezer Forintban!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</si>
</sst>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[$¥€-2]\ #\ ##,000_);[Red]\([$€-2]\ #\ ##,000\)"/>
  </numFmts>
  <fonts count="10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 CE"/>
      <family val="0"/>
    </font>
    <font>
      <sz val="8"/>
      <color indexed="8"/>
      <name val="Times New Roman CE"/>
      <family val="0"/>
    </font>
    <font>
      <sz val="10"/>
      <color indexed="8"/>
      <name val="Times New Roman CE"/>
      <family val="0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10"/>
      <name val="Times New Roman CE"/>
      <family val="1"/>
    </font>
    <font>
      <sz val="9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 CE"/>
      <family val="0"/>
    </font>
    <font>
      <sz val="8"/>
      <color theme="1"/>
      <name val="Times New Roman CE"/>
      <family val="0"/>
    </font>
    <font>
      <sz val="10"/>
      <color theme="1"/>
      <name val="Times New Roman CE"/>
      <family val="0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rgb="FFFF0000"/>
      <name val="Times New Roman CE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3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36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33" xfId="0" applyNumberFormat="1" applyFont="1" applyFill="1" applyBorder="1" applyAlignment="1" applyProtection="1">
      <alignment horizontal="center" vertical="center" wrapTex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0" xfId="0" applyNumberFormat="1" applyFont="1" applyBorder="1" applyAlignment="1" applyProtection="1">
      <alignment horizontal="right" vertical="center" wrapText="1" indent="1"/>
      <protection/>
    </xf>
    <xf numFmtId="166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0" fontId="86" fillId="0" borderId="49" xfId="60" applyFont="1" applyFill="1" applyBorder="1" applyAlignment="1" applyProtection="1">
      <alignment horizontal="center" vertical="center" wrapText="1"/>
      <protection locked="0"/>
    </xf>
    <xf numFmtId="0" fontId="87" fillId="0" borderId="25" xfId="60" applyFont="1" applyFill="1" applyBorder="1" applyAlignment="1" applyProtection="1">
      <alignment horizontal="center" vertical="center" wrapText="1"/>
      <protection/>
    </xf>
    <xf numFmtId="0" fontId="87" fillId="0" borderId="61" xfId="60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0" fontId="88" fillId="0" borderId="23" xfId="0" applyFont="1" applyBorder="1" applyAlignment="1" applyProtection="1">
      <alignment horizontal="center" vertical="center" wrapText="1"/>
      <protection locked="0"/>
    </xf>
    <xf numFmtId="0" fontId="88" fillId="0" borderId="33" xfId="0" applyFont="1" applyBorder="1" applyAlignment="1" applyProtection="1">
      <alignment horizontal="center" vertical="center" wrapText="1"/>
      <protection locked="0"/>
    </xf>
    <xf numFmtId="0" fontId="88" fillId="0" borderId="34" xfId="0" applyFont="1" applyBorder="1" applyAlignment="1" applyProtection="1">
      <alignment horizontal="center" vertical="center" wrapText="1"/>
      <protection locked="0"/>
    </xf>
    <xf numFmtId="166" fontId="86" fillId="0" borderId="23" xfId="0" applyNumberFormat="1" applyFont="1" applyFill="1" applyBorder="1" applyAlignment="1" applyProtection="1">
      <alignment horizontal="center" vertical="center" wrapText="1"/>
      <protection/>
    </xf>
    <xf numFmtId="166" fontId="8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86" fillId="0" borderId="22" xfId="0" applyNumberFormat="1" applyFont="1" applyFill="1" applyBorder="1" applyAlignment="1" applyProtection="1">
      <alignment horizontal="center" vertical="center" wrapText="1"/>
      <protection/>
    </xf>
    <xf numFmtId="166" fontId="8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86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87" fillId="0" borderId="27" xfId="0" applyNumberFormat="1" applyFont="1" applyFill="1" applyBorder="1" applyAlignment="1" applyProtection="1">
      <alignment horizontal="center" vertical="center" wrapText="1"/>
      <protection/>
    </xf>
    <xf numFmtId="166" fontId="87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horizontal="left" vertical="center" wrapText="1" indent="1"/>
      <protection/>
    </xf>
    <xf numFmtId="166" fontId="87" fillId="0" borderId="30" xfId="0" applyNumberFormat="1" applyFont="1" applyBorder="1" applyAlignment="1" applyProtection="1">
      <alignment horizontal="center" vertical="center" wrapText="1"/>
      <protection/>
    </xf>
    <xf numFmtId="0" fontId="86" fillId="0" borderId="32" xfId="60" applyFont="1" applyFill="1" applyBorder="1" applyAlignment="1" applyProtection="1">
      <alignment horizontal="center" vertical="center" wrapText="1"/>
      <protection locked="0"/>
    </xf>
    <xf numFmtId="0" fontId="86" fillId="0" borderId="32" xfId="0" applyFont="1" applyBorder="1" applyAlignment="1" applyProtection="1">
      <alignment horizontal="center" vertical="center" wrapText="1"/>
      <protection locked="0"/>
    </xf>
    <xf numFmtId="0" fontId="86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17" fillId="0" borderId="45" xfId="0" applyNumberFormat="1" applyFont="1" applyBorder="1" applyAlignment="1" applyProtection="1">
      <alignment horizontal="right" vertical="center" wrapText="1" indent="1"/>
      <protection/>
    </xf>
    <xf numFmtId="0" fontId="16" fillId="0" borderId="32" xfId="0" applyFont="1" applyBorder="1" applyAlignment="1" applyProtection="1">
      <alignment horizontal="left" wrapText="1" indent="1"/>
      <protection/>
    </xf>
    <xf numFmtId="166" fontId="2" fillId="0" borderId="0" xfId="0" applyNumberFormat="1" applyFont="1" applyFill="1" applyAlignment="1">
      <alignment vertical="center" wrapText="1" readingOrder="2"/>
    </xf>
    <xf numFmtId="0" fontId="5" fillId="0" borderId="0" xfId="0" applyFont="1" applyFill="1" applyAlignment="1">
      <alignment vertical="center" readingOrder="2"/>
    </xf>
    <xf numFmtId="49" fontId="6" fillId="0" borderId="36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3" fillId="0" borderId="23" xfId="0" applyNumberFormat="1" applyFont="1" applyFill="1" applyBorder="1" applyAlignment="1" applyProtection="1">
      <alignment horizontal="right" vertical="center" wrapText="1"/>
      <protection/>
    </xf>
    <xf numFmtId="166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right" vertical="center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87" fillId="0" borderId="23" xfId="60" applyFont="1" applyFill="1" applyBorder="1" applyAlignment="1" applyProtection="1">
      <alignment horizontal="center" vertical="center" wrapText="1"/>
      <protection locked="0"/>
    </xf>
    <xf numFmtId="166" fontId="87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right" vertical="center" readingOrder="2"/>
      <protection locked="0"/>
    </xf>
    <xf numFmtId="166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6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6" xfId="0" applyFont="1" applyFill="1" applyBorder="1" applyAlignment="1" applyProtection="1">
      <alignment horizontal="right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0" fontId="87" fillId="0" borderId="25" xfId="60" applyFont="1" applyFill="1" applyBorder="1" applyAlignment="1" applyProtection="1">
      <alignment horizontal="center" vertical="center" wrapText="1"/>
      <protection locked="0"/>
    </xf>
    <xf numFmtId="0" fontId="87" fillId="0" borderId="61" xfId="60" applyFont="1" applyFill="1" applyBorder="1" applyAlignment="1" applyProtection="1">
      <alignment horizontal="center" vertical="center" wrapText="1"/>
      <protection locked="0"/>
    </xf>
    <xf numFmtId="0" fontId="89" fillId="0" borderId="0" xfId="0" applyFont="1" applyAlignment="1">
      <alignment/>
    </xf>
    <xf numFmtId="0" fontId="89" fillId="0" borderId="0" xfId="0" applyFont="1" applyAlignment="1">
      <alignment horizontal="justify" vertical="top" wrapText="1"/>
    </xf>
    <xf numFmtId="0" fontId="90" fillId="34" borderId="0" xfId="0" applyFont="1" applyFill="1" applyAlignment="1">
      <alignment horizontal="center" vertical="center"/>
    </xf>
    <xf numFmtId="0" fontId="90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76" fillId="0" borderId="0" xfId="46" applyAlignment="1" applyProtection="1">
      <alignment/>
      <protection/>
    </xf>
    <xf numFmtId="166" fontId="91" fillId="0" borderId="0" xfId="60" applyNumberFormat="1" applyFont="1" applyFill="1" applyAlignment="1" applyProtection="1">
      <alignment horizontal="right" vertical="center" indent="1"/>
      <protection/>
    </xf>
    <xf numFmtId="0" fontId="91" fillId="0" borderId="0" xfId="60" applyFont="1" applyFill="1" applyProtection="1">
      <alignment/>
      <protection/>
    </xf>
    <xf numFmtId="166" fontId="91" fillId="0" borderId="0" xfId="60" applyNumberFormat="1" applyFont="1" applyFill="1" applyProtection="1">
      <alignment/>
      <protection/>
    </xf>
    <xf numFmtId="166" fontId="92" fillId="0" borderId="0" xfId="0" applyNumberFormat="1" applyFont="1" applyFill="1" applyAlignment="1" applyProtection="1">
      <alignment horizontal="right" vertical="center" wrapText="1" indent="1"/>
      <protection/>
    </xf>
    <xf numFmtId="0" fontId="92" fillId="0" borderId="0" xfId="0" applyFont="1" applyFill="1" applyAlignment="1" applyProtection="1">
      <alignment horizontal="right" vertical="center" wrapText="1" indent="1"/>
      <protection/>
    </xf>
    <xf numFmtId="0" fontId="92" fillId="0" borderId="66" xfId="0" applyFont="1" applyFill="1" applyBorder="1" applyAlignment="1" applyProtection="1">
      <alignment horizontal="right" vertical="center" wrapText="1" indent="1"/>
      <protection/>
    </xf>
    <xf numFmtId="166" fontId="92" fillId="0" borderId="66" xfId="0" applyNumberFormat="1" applyFont="1" applyFill="1" applyBorder="1" applyAlignment="1" applyProtection="1">
      <alignment horizontal="right" vertical="center" wrapText="1" inden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6" fontId="86" fillId="0" borderId="34" xfId="0" applyNumberFormat="1" applyFont="1" applyFill="1" applyBorder="1" applyAlignment="1" applyProtection="1">
      <alignment horizontal="center" vertical="center" wrapText="1"/>
      <protection/>
    </xf>
    <xf numFmtId="166" fontId="86" fillId="0" borderId="33" xfId="0" applyNumberFormat="1" applyFont="1" applyFill="1" applyBorder="1" applyAlignment="1" applyProtection="1">
      <alignment horizontal="center" vertical="center" wrapText="1"/>
      <protection/>
    </xf>
    <xf numFmtId="166" fontId="86" fillId="0" borderId="23" xfId="0" applyNumberFormat="1" applyFont="1" applyBorder="1" applyAlignment="1" applyProtection="1">
      <alignment horizontal="center" vertical="center" wrapText="1"/>
      <protection/>
    </xf>
    <xf numFmtId="166" fontId="86" fillId="0" borderId="33" xfId="0" applyNumberFormat="1" applyFont="1" applyBorder="1" applyAlignment="1" applyProtection="1">
      <alignment horizontal="center" vertical="center" wrapText="1"/>
      <protection/>
    </xf>
    <xf numFmtId="166" fontId="86" fillId="0" borderId="34" xfId="0" applyNumberFormat="1" applyFont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49" xfId="60" applyFont="1" applyFill="1" applyBorder="1" applyAlignment="1" applyProtection="1">
      <alignment horizontal="center" vertical="center" wrapText="1"/>
      <protection/>
    </xf>
    <xf numFmtId="0" fontId="86" fillId="0" borderId="32" xfId="60" applyFont="1" applyFill="1" applyBorder="1" applyAlignment="1" applyProtection="1">
      <alignment horizontal="center" vertical="center" wrapText="1"/>
      <protection/>
    </xf>
    <xf numFmtId="0" fontId="86" fillId="0" borderId="32" xfId="0" applyFont="1" applyBorder="1" applyAlignment="1" applyProtection="1">
      <alignment horizontal="center" vertical="center" wrapText="1"/>
      <protection/>
    </xf>
    <xf numFmtId="0" fontId="86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166" fontId="11" fillId="0" borderId="17" xfId="0" applyNumberFormat="1" applyFont="1" applyBorder="1" applyAlignment="1" applyProtection="1">
      <alignment horizontal="left" vertical="center" wrapText="1"/>
      <protection locked="0"/>
    </xf>
    <xf numFmtId="166" fontId="11" fillId="0" borderId="11" xfId="0" applyNumberFormat="1" applyFont="1" applyBorder="1" applyAlignment="1" applyProtection="1">
      <alignment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166" fontId="11" fillId="0" borderId="16" xfId="0" applyNumberFormat="1" applyFont="1" applyBorder="1" applyAlignment="1" applyProtection="1">
      <alignment horizontal="left" vertical="center" wrapText="1"/>
      <protection locked="0"/>
    </xf>
    <xf numFmtId="166" fontId="11" fillId="36" borderId="11" xfId="0" applyNumberFormat="1" applyFont="1" applyFill="1" applyBorder="1" applyAlignment="1" applyProtection="1">
      <alignment vertical="center" wrapText="1"/>
      <protection locked="0"/>
    </xf>
    <xf numFmtId="49" fontId="1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>
      <alignment/>
    </xf>
    <xf numFmtId="3" fontId="30" fillId="0" borderId="11" xfId="0" applyNumberFormat="1" applyFont="1" applyBorder="1" applyAlignment="1">
      <alignment horizontal="right" wrapText="1"/>
    </xf>
    <xf numFmtId="0" fontId="30" fillId="0" borderId="17" xfId="0" applyFont="1" applyBorder="1" applyAlignment="1">
      <alignment wrapText="1"/>
    </xf>
    <xf numFmtId="166" fontId="11" fillId="0" borderId="19" xfId="0" applyNumberFormat="1" applyFont="1" applyBorder="1" applyAlignment="1" applyProtection="1">
      <alignment horizontal="left" vertical="center" wrapText="1"/>
      <protection locked="0"/>
    </xf>
    <xf numFmtId="166" fontId="11" fillId="0" borderId="15" xfId="0" applyNumberFormat="1" applyFont="1" applyBorder="1" applyAlignment="1" applyProtection="1">
      <alignment vertical="center" wrapText="1"/>
      <protection locked="0"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36" borderId="0" xfId="0" applyNumberFormat="1" applyFill="1" applyAlignment="1">
      <alignment vertical="center" wrapText="1"/>
    </xf>
    <xf numFmtId="166" fontId="11" fillId="0" borderId="17" xfId="0" applyNumberFormat="1" applyFont="1" applyBorder="1" applyAlignment="1" applyProtection="1">
      <alignment vertical="center" wrapText="1"/>
      <protection locked="0"/>
    </xf>
    <xf numFmtId="166" fontId="11" fillId="36" borderId="17" xfId="0" applyNumberFormat="1" applyFont="1" applyFill="1" applyBorder="1" applyAlignment="1" applyProtection="1">
      <alignment vertical="center" wrapText="1"/>
      <protection locked="0"/>
    </xf>
    <xf numFmtId="0" fontId="2" fillId="0" borderId="0" xfId="60" applyProtection="1">
      <alignment/>
      <protection locked="0"/>
    </xf>
    <xf numFmtId="0" fontId="2" fillId="0" borderId="0" xfId="60">
      <alignment/>
      <protection/>
    </xf>
    <xf numFmtId="0" fontId="2" fillId="0" borderId="0" xfId="60" applyAlignment="1" applyProtection="1">
      <alignment horizontal="right" vertical="center" inden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86" fillId="0" borderId="49" xfId="60" applyFont="1" applyBorder="1" applyAlignment="1" applyProtection="1">
      <alignment horizontal="center" vertical="center" wrapText="1"/>
      <protection locked="0"/>
    </xf>
    <xf numFmtId="0" fontId="86" fillId="0" borderId="32" xfId="60" applyFont="1" applyBorder="1" applyAlignment="1" applyProtection="1">
      <alignment horizontal="center" vertical="center" wrapText="1"/>
      <protection locked="0"/>
    </xf>
    <xf numFmtId="0" fontId="86" fillId="0" borderId="60" xfId="60" applyFont="1" applyBorder="1" applyAlignment="1" applyProtection="1">
      <alignment horizontal="center" vertical="center" wrapText="1"/>
      <protection locked="0"/>
    </xf>
    <xf numFmtId="0" fontId="12" fillId="0" borderId="24" xfId="60" applyFont="1" applyBorder="1" applyAlignment="1">
      <alignment horizontal="center" vertical="center" wrapText="1"/>
      <protection/>
    </xf>
    <xf numFmtId="0" fontId="12" fillId="0" borderId="25" xfId="60" applyFont="1" applyBorder="1" applyAlignment="1">
      <alignment horizontal="center" vertical="center" wrapText="1"/>
      <protection/>
    </xf>
    <xf numFmtId="0" fontId="87" fillId="0" borderId="25" xfId="60" applyFont="1" applyBorder="1" applyAlignment="1">
      <alignment horizontal="center" vertical="center" wrapText="1"/>
      <protection/>
    </xf>
    <xf numFmtId="0" fontId="87" fillId="0" borderId="61" xfId="60" applyFont="1" applyBorder="1" applyAlignment="1">
      <alignment horizontal="center" vertical="center" wrapText="1"/>
      <protection/>
    </xf>
    <xf numFmtId="166" fontId="87" fillId="0" borderId="30" xfId="0" applyNumberFormat="1" applyFont="1" applyBorder="1" applyAlignment="1">
      <alignment horizontal="center" vertical="center" wrapText="1"/>
    </xf>
    <xf numFmtId="0" fontId="13" fillId="0" borderId="0" xfId="60" applyFont="1">
      <alignment/>
      <protection/>
    </xf>
    <xf numFmtId="0" fontId="12" fillId="0" borderId="22" xfId="60" applyFont="1" applyBorder="1" applyAlignment="1">
      <alignment horizontal="left" vertical="center" wrapText="1" indent="1"/>
      <protection/>
    </xf>
    <xf numFmtId="0" fontId="12" fillId="0" borderId="23" xfId="60" applyFont="1" applyBorder="1" applyAlignment="1">
      <alignment horizontal="left" vertical="center" wrapText="1" indent="1"/>
      <protection/>
    </xf>
    <xf numFmtId="166" fontId="12" fillId="0" borderId="23" xfId="60" applyNumberFormat="1" applyFont="1" applyBorder="1" applyAlignment="1">
      <alignment horizontal="right" vertical="center" wrapText="1" indent="1"/>
      <protection/>
    </xf>
    <xf numFmtId="166" fontId="12" fillId="0" borderId="34" xfId="60" applyNumberFormat="1" applyFont="1" applyBorder="1" applyAlignment="1">
      <alignment horizontal="right" vertical="center" wrapText="1" indent="1"/>
      <protection/>
    </xf>
    <xf numFmtId="0" fontId="0" fillId="0" borderId="0" xfId="60" applyFont="1">
      <alignment/>
      <protection/>
    </xf>
    <xf numFmtId="49" fontId="13" fillId="0" borderId="18" xfId="60" applyNumberFormat="1" applyFont="1" applyBorder="1" applyAlignment="1">
      <alignment horizontal="left" vertical="center" wrapText="1" indent="1"/>
      <protection/>
    </xf>
    <xf numFmtId="166" fontId="13" fillId="0" borderId="12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Border="1" applyAlignment="1">
      <alignment horizontal="right" vertical="center" wrapText="1" indent="1"/>
      <protection/>
    </xf>
    <xf numFmtId="166" fontId="13" fillId="0" borderId="42" xfId="60" applyNumberFormat="1" applyFont="1" applyBorder="1" applyAlignment="1">
      <alignment horizontal="right" vertical="center" wrapText="1" indent="1"/>
      <protection/>
    </xf>
    <xf numFmtId="49" fontId="13" fillId="0" borderId="17" xfId="60" applyNumberFormat="1" applyFont="1" applyBorder="1" applyAlignment="1">
      <alignment horizontal="left" vertical="center" wrapText="1" indent="1"/>
      <protection/>
    </xf>
    <xf numFmtId="0" fontId="16" fillId="0" borderId="11" xfId="0" applyFont="1" applyBorder="1" applyAlignment="1">
      <alignment horizontal="left" wrapText="1" indent="1"/>
    </xf>
    <xf numFmtId="166" fontId="13" fillId="0" borderId="11" xfId="60" applyNumberFormat="1" applyFont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>
      <alignment horizontal="left" vertical="center" wrapText="1" indent="1"/>
    </xf>
    <xf numFmtId="49" fontId="13" fillId="0" borderId="19" xfId="60" applyNumberFormat="1" applyFont="1" applyBorder="1" applyAlignment="1">
      <alignment horizontal="left" vertical="center" wrapText="1" indent="1"/>
      <protection/>
    </xf>
    <xf numFmtId="0" fontId="17" fillId="0" borderId="23" xfId="0" applyFont="1" applyBorder="1" applyAlignment="1">
      <alignment horizontal="left" vertical="center" wrapText="1" indent="1"/>
    </xf>
    <xf numFmtId="166" fontId="13" fillId="0" borderId="15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>
      <alignment horizontal="left" wrapText="1" indent="1"/>
    </xf>
    <xf numFmtId="166" fontId="13" fillId="0" borderId="10" xfId="60" applyNumberFormat="1" applyFont="1" applyBorder="1" applyAlignment="1">
      <alignment horizontal="right" vertical="center" wrapText="1" indent="1"/>
      <protection/>
    </xf>
    <xf numFmtId="166" fontId="12" fillId="0" borderId="23" xfId="60" applyNumberFormat="1" applyFont="1" applyBorder="1" applyAlignment="1">
      <alignment horizontal="right" vertical="center" wrapText="1" indent="1"/>
      <protection/>
    </xf>
    <xf numFmtId="166" fontId="12" fillId="0" borderId="34" xfId="60" applyNumberFormat="1" applyFont="1" applyBorder="1" applyAlignment="1">
      <alignment horizontal="right" vertical="center" wrapText="1" indent="1"/>
      <protection/>
    </xf>
    <xf numFmtId="166" fontId="13" fillId="0" borderId="11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Border="1" applyAlignment="1">
      <alignment horizontal="right" vertical="center" wrapText="1" indent="1"/>
      <protection/>
    </xf>
    <xf numFmtId="166" fontId="13" fillId="0" borderId="15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Border="1" applyAlignment="1">
      <alignment horizontal="right" vertical="center" wrapText="1" indent="1"/>
      <protection/>
    </xf>
    <xf numFmtId="49" fontId="13" fillId="0" borderId="21" xfId="60" applyNumberFormat="1" applyFont="1" applyBorder="1" applyAlignment="1">
      <alignment horizontal="left" vertical="center" wrapText="1" indent="1"/>
      <protection/>
    </xf>
    <xf numFmtId="0" fontId="16" fillId="0" borderId="32" xfId="0" applyFont="1" applyBorder="1" applyAlignment="1">
      <alignment horizontal="left" vertical="center" wrapText="1" indent="1"/>
    </xf>
    <xf numFmtId="166" fontId="13" fillId="0" borderId="32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Border="1" applyAlignment="1">
      <alignment horizontal="right" vertical="center" wrapText="1" indent="1"/>
      <protection/>
    </xf>
    <xf numFmtId="166" fontId="13" fillId="0" borderId="53" xfId="60" applyNumberFormat="1" applyFont="1" applyBorder="1" applyAlignment="1">
      <alignment horizontal="right" vertical="center" wrapText="1" indent="1"/>
      <protection/>
    </xf>
    <xf numFmtId="166" fontId="13" fillId="0" borderId="42" xfId="60" applyNumberFormat="1" applyFont="1" applyBorder="1" applyAlignment="1">
      <alignment horizontal="right" vertical="center" wrapText="1" indent="1"/>
      <protection/>
    </xf>
    <xf numFmtId="166" fontId="13" fillId="0" borderId="11" xfId="60" applyNumberFormat="1" applyFont="1" applyBorder="1" applyAlignment="1">
      <alignment horizontal="right" vertical="center" wrapText="1" indent="1"/>
      <protection/>
    </xf>
    <xf numFmtId="166" fontId="13" fillId="0" borderId="50" xfId="60" applyNumberFormat="1" applyFont="1" applyBorder="1" applyAlignment="1">
      <alignment horizontal="right" vertical="center" wrapText="1" indent="1"/>
      <protection/>
    </xf>
    <xf numFmtId="0" fontId="12" fillId="0" borderId="22" xfId="60" applyFont="1" applyBorder="1" applyAlignment="1">
      <alignment horizontal="left" vertical="center" wrapText="1"/>
      <protection/>
    </xf>
    <xf numFmtId="0" fontId="17" fillId="0" borderId="22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166" fontId="13" fillId="0" borderId="53" xfId="60" applyNumberFormat="1" applyFont="1" applyBorder="1" applyAlignment="1">
      <alignment horizontal="right" vertical="center" wrapText="1" indent="1"/>
      <protection/>
    </xf>
    <xf numFmtId="0" fontId="16" fillId="0" borderId="18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166" fontId="12" fillId="0" borderId="23" xfId="60" applyNumberFormat="1" applyFont="1" applyBorder="1" applyAlignment="1" applyProtection="1">
      <alignment horizontal="right" vertical="center" wrapText="1" indent="1"/>
      <protection locked="0"/>
    </xf>
    <xf numFmtId="0" fontId="17" fillId="0" borderId="26" xfId="0" applyFont="1" applyBorder="1" applyAlignment="1">
      <alignment vertical="center" wrapText="1"/>
    </xf>
    <xf numFmtId="0" fontId="17" fillId="0" borderId="27" xfId="0" applyFont="1" applyBorder="1" applyAlignment="1">
      <alignment horizontal="left" vertical="center" wrapText="1" indent="1"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Font="1" applyAlignment="1">
      <alignment vertical="center" wrapText="1"/>
      <protection/>
    </xf>
    <xf numFmtId="166" fontId="5" fillId="0" borderId="0" xfId="60" applyNumberFormat="1" applyFont="1" applyAlignment="1">
      <alignment horizontal="right" vertical="center" wrapText="1" indent="1"/>
      <protection/>
    </xf>
    <xf numFmtId="0" fontId="4" fillId="0" borderId="31" xfId="0" applyFont="1" applyBorder="1" applyAlignment="1">
      <alignment horizontal="right"/>
    </xf>
    <xf numFmtId="0" fontId="12" fillId="0" borderId="22" xfId="60" applyFont="1" applyBorder="1" applyAlignment="1">
      <alignment horizontal="center" vertical="center" wrapText="1"/>
      <protection/>
    </xf>
    <xf numFmtId="0" fontId="12" fillId="0" borderId="23" xfId="60" applyFont="1" applyBorder="1" applyAlignment="1">
      <alignment horizontal="center" vertical="center" wrapText="1"/>
      <protection/>
    </xf>
    <xf numFmtId="0" fontId="12" fillId="0" borderId="24" xfId="60" applyFont="1" applyBorder="1" applyAlignment="1">
      <alignment horizontal="left" vertical="center" wrapText="1" indent="1"/>
      <protection/>
    </xf>
    <xf numFmtId="0" fontId="12" fillId="0" borderId="25" xfId="60" applyFont="1" applyBorder="1" applyAlignment="1">
      <alignment vertical="center" wrapText="1"/>
      <protection/>
    </xf>
    <xf numFmtId="166" fontId="12" fillId="0" borderId="25" xfId="60" applyNumberFormat="1" applyFont="1" applyBorder="1" applyAlignment="1">
      <alignment horizontal="right" vertical="center" wrapText="1" indent="1"/>
      <protection/>
    </xf>
    <xf numFmtId="166" fontId="12" fillId="0" borderId="43" xfId="60" applyNumberFormat="1" applyFont="1" applyBorder="1" applyAlignment="1">
      <alignment horizontal="right" vertical="center" wrapText="1" indent="1"/>
      <protection/>
    </xf>
    <xf numFmtId="49" fontId="13" fillId="0" borderId="20" xfId="60" applyNumberFormat="1" applyFont="1" applyBorder="1" applyAlignment="1">
      <alignment horizontal="left" vertical="center" wrapText="1" indent="1"/>
      <protection/>
    </xf>
    <xf numFmtId="0" fontId="13" fillId="0" borderId="13" xfId="60" applyFont="1" applyBorder="1" applyAlignment="1">
      <alignment horizontal="left" vertical="center" wrapText="1" indent="1"/>
      <protection/>
    </xf>
    <xf numFmtId="166" fontId="13" fillId="0" borderId="13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3" xfId="60" applyNumberFormat="1" applyFont="1" applyBorder="1" applyAlignment="1">
      <alignment horizontal="right" vertical="center" wrapText="1" indent="1"/>
      <protection/>
    </xf>
    <xf numFmtId="166" fontId="13" fillId="0" borderId="52" xfId="60" applyNumberFormat="1" applyFont="1" applyBorder="1" applyAlignment="1">
      <alignment horizontal="right" vertical="center" wrapText="1" indent="1"/>
      <protection/>
    </xf>
    <xf numFmtId="0" fontId="13" fillId="0" borderId="11" xfId="60" applyFont="1" applyBorder="1" applyAlignment="1">
      <alignment horizontal="left" vertical="center" wrapText="1" indent="1"/>
      <protection/>
    </xf>
    <xf numFmtId="166" fontId="13" fillId="0" borderId="11" xfId="60" applyNumberFormat="1" applyFont="1" applyBorder="1" applyAlignment="1">
      <alignment horizontal="right" vertical="center" wrapText="1" indent="1"/>
      <protection/>
    </xf>
    <xf numFmtId="166" fontId="13" fillId="0" borderId="50" xfId="60" applyNumberFormat="1" applyFont="1" applyBorder="1" applyAlignment="1">
      <alignment horizontal="right" vertical="center" wrapText="1" indent="1"/>
      <protection/>
    </xf>
    <xf numFmtId="166" fontId="13" fillId="0" borderId="15" xfId="60" applyNumberFormat="1" applyFont="1" applyBorder="1" applyAlignment="1">
      <alignment horizontal="right" vertical="center" wrapText="1" indent="1"/>
      <protection/>
    </xf>
    <xf numFmtId="166" fontId="13" fillId="0" borderId="51" xfId="60" applyNumberFormat="1" applyFont="1" applyBorder="1" applyAlignment="1">
      <alignment horizontal="right" vertical="center" wrapText="1" indent="1"/>
      <protection/>
    </xf>
    <xf numFmtId="0" fontId="13" fillId="0" borderId="14" xfId="60" applyFont="1" applyBorder="1" applyAlignment="1">
      <alignment horizontal="left" vertical="center" wrapText="1" indent="1"/>
      <protection/>
    </xf>
    <xf numFmtId="0" fontId="13" fillId="0" borderId="0" xfId="60" applyFont="1" applyAlignment="1">
      <alignment horizontal="left" vertical="center" wrapText="1" indent="1"/>
      <protection/>
    </xf>
    <xf numFmtId="0" fontId="13" fillId="0" borderId="15" xfId="60" applyFont="1" applyBorder="1" applyAlignment="1">
      <alignment horizontal="left" vertical="center" wrapText="1" indent="6"/>
      <protection/>
    </xf>
    <xf numFmtId="0" fontId="13" fillId="0" borderId="11" xfId="60" applyFont="1" applyBorder="1" applyAlignment="1">
      <alignment horizontal="left" indent="6"/>
      <protection/>
    </xf>
    <xf numFmtId="0" fontId="13" fillId="0" borderId="11" xfId="60" applyFont="1" applyBorder="1" applyAlignment="1">
      <alignment horizontal="left" vertical="center" wrapText="1" indent="6"/>
      <protection/>
    </xf>
    <xf numFmtId="49" fontId="13" fillId="0" borderId="16" xfId="60" applyNumberFormat="1" applyFont="1" applyBorder="1" applyAlignment="1">
      <alignment horizontal="left" vertical="center" wrapText="1" indent="1"/>
      <protection/>
    </xf>
    <xf numFmtId="0" fontId="13" fillId="0" borderId="32" xfId="60" applyFont="1" applyBorder="1" applyAlignment="1">
      <alignment horizontal="left" vertical="center" wrapText="1" indent="7"/>
      <protection/>
    </xf>
    <xf numFmtId="166" fontId="13" fillId="0" borderId="32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Border="1" applyAlignment="1">
      <alignment horizontal="right" vertical="center" wrapText="1" indent="1"/>
      <protection/>
    </xf>
    <xf numFmtId="0" fontId="12" fillId="0" borderId="26" xfId="60" applyFont="1" applyBorder="1" applyAlignment="1">
      <alignment horizontal="left" vertical="center" wrapText="1" indent="1"/>
      <protection/>
    </xf>
    <xf numFmtId="0" fontId="12" fillId="0" borderId="27" xfId="60" applyFont="1" applyBorder="1" applyAlignment="1">
      <alignment vertical="center" wrapText="1"/>
      <protection/>
    </xf>
    <xf numFmtId="166" fontId="12" fillId="0" borderId="27" xfId="60" applyNumberFormat="1" applyFont="1" applyBorder="1" applyAlignment="1">
      <alignment horizontal="right" vertical="center" wrapText="1" indent="1"/>
      <protection/>
    </xf>
    <xf numFmtId="166" fontId="12" fillId="0" borderId="44" xfId="60" applyNumberFormat="1" applyFont="1" applyBorder="1" applyAlignment="1">
      <alignment horizontal="right" vertical="center" wrapText="1" indent="1"/>
      <protection/>
    </xf>
    <xf numFmtId="166" fontId="13" fillId="0" borderId="46" xfId="60" applyNumberFormat="1" applyFont="1" applyBorder="1" applyAlignment="1" applyProtection="1">
      <alignment horizontal="right" vertical="center" wrapText="1" indent="1"/>
      <protection locked="0"/>
    </xf>
    <xf numFmtId="0" fontId="13" fillId="0" borderId="15" xfId="60" applyFont="1" applyBorder="1" applyAlignment="1">
      <alignment horizontal="left" vertical="center" wrapText="1" indent="1"/>
      <protection/>
    </xf>
    <xf numFmtId="166" fontId="13" fillId="0" borderId="14" xfId="60" applyNumberFormat="1" applyFont="1" applyBorder="1" applyAlignment="1" applyProtection="1">
      <alignment horizontal="right" vertical="center" wrapText="1" indent="1"/>
      <protection locked="0"/>
    </xf>
    <xf numFmtId="0" fontId="13" fillId="0" borderId="12" xfId="60" applyFont="1" applyBorder="1" applyAlignment="1">
      <alignment horizontal="left" vertical="center" wrapText="1" indent="6"/>
      <protection/>
    </xf>
    <xf numFmtId="166" fontId="13" fillId="0" borderId="47" xfId="60" applyNumberFormat="1" applyFont="1" applyBorder="1" applyAlignment="1" applyProtection="1">
      <alignment horizontal="right" vertical="center" wrapText="1" indent="1"/>
      <protection locked="0"/>
    </xf>
    <xf numFmtId="0" fontId="12" fillId="0" borderId="23" xfId="60" applyFont="1" applyBorder="1" applyAlignment="1">
      <alignment horizontal="left" vertical="center" wrapText="1" indent="1"/>
      <protection/>
    </xf>
    <xf numFmtId="166" fontId="12" fillId="0" borderId="33" xfId="60" applyNumberFormat="1" applyFont="1" applyBorder="1" applyAlignment="1">
      <alignment horizontal="right" vertical="center" wrapText="1" indent="1"/>
      <protection/>
    </xf>
    <xf numFmtId="0" fontId="13" fillId="0" borderId="12" xfId="60" applyFont="1" applyBorder="1" applyAlignment="1">
      <alignment horizontal="left" vertical="center" wrapText="1" indent="1"/>
      <protection/>
    </xf>
    <xf numFmtId="166" fontId="12" fillId="0" borderId="33" xfId="60" applyNumberFormat="1" applyFont="1" applyBorder="1" applyAlignment="1">
      <alignment horizontal="right" vertical="center" wrapText="1" indent="1"/>
      <protection/>
    </xf>
    <xf numFmtId="0" fontId="13" fillId="0" borderId="10" xfId="60" applyFont="1" applyBorder="1" applyAlignment="1">
      <alignment horizontal="left" vertical="center" wrapText="1" indent="1"/>
      <protection/>
    </xf>
    <xf numFmtId="166" fontId="17" fillId="0" borderId="23" xfId="0" applyNumberFormat="1" applyFont="1" applyBorder="1" applyAlignment="1">
      <alignment horizontal="right" vertical="center" wrapText="1" indent="1"/>
    </xf>
    <xf numFmtId="166" fontId="17" fillId="0" borderId="33" xfId="0" applyNumberFormat="1" applyFont="1" applyBorder="1" applyAlignment="1">
      <alignment horizontal="right" vertical="center" wrapText="1" indent="1"/>
    </xf>
    <xf numFmtId="166" fontId="17" fillId="0" borderId="34" xfId="0" applyNumberFormat="1" applyFont="1" applyBorder="1" applyAlignment="1">
      <alignment horizontal="right" vertical="center" wrapText="1" indent="1"/>
    </xf>
    <xf numFmtId="166" fontId="13" fillId="0" borderId="34" xfId="60" applyNumberFormat="1" applyFont="1" applyBorder="1" applyAlignment="1">
      <alignment horizontal="right" vertical="center" wrapText="1" indent="1"/>
      <protection/>
    </xf>
    <xf numFmtId="166" fontId="17" fillId="0" borderId="10" xfId="0" applyNumberFormat="1" applyFont="1" applyBorder="1" applyAlignment="1">
      <alignment horizontal="right" vertical="center" wrapText="1" indent="1"/>
    </xf>
    <xf numFmtId="166" fontId="15" fillId="0" borderId="23" xfId="0" applyNumberFormat="1" applyFont="1" applyBorder="1" applyAlignment="1" quotePrefix="1">
      <alignment horizontal="right" vertical="center" wrapText="1" indent="1"/>
    </xf>
    <xf numFmtId="166" fontId="15" fillId="0" borderId="33" xfId="0" applyNumberFormat="1" applyFont="1" applyBorder="1" applyAlignment="1" quotePrefix="1">
      <alignment horizontal="right" vertical="center" wrapText="1" indent="1"/>
    </xf>
    <xf numFmtId="166" fontId="15" fillId="0" borderId="34" xfId="0" applyNumberFormat="1" applyFont="1" applyBorder="1" applyAlignment="1" quotePrefix="1">
      <alignment horizontal="right" vertical="center" wrapText="1" indent="1"/>
    </xf>
    <xf numFmtId="0" fontId="14" fillId="0" borderId="0" xfId="60" applyFont="1">
      <alignment/>
      <protection/>
    </xf>
    <xf numFmtId="0" fontId="5" fillId="0" borderId="0" xfId="60" applyFont="1">
      <alignment/>
      <protection/>
    </xf>
    <xf numFmtId="0" fontId="17" fillId="0" borderId="26" xfId="0" applyFont="1" applyBorder="1" applyAlignment="1">
      <alignment horizontal="left" vertical="center" wrapText="1" indent="1"/>
    </xf>
    <xf numFmtId="0" fontId="15" fillId="0" borderId="27" xfId="0" applyFont="1" applyBorder="1" applyAlignment="1">
      <alignment horizontal="left" vertical="center" wrapText="1" indent="1"/>
    </xf>
    <xf numFmtId="166" fontId="91" fillId="0" borderId="0" xfId="60" applyNumberFormat="1" applyFont="1" applyAlignment="1">
      <alignment horizontal="right" vertical="center" indent="1"/>
      <protection/>
    </xf>
    <xf numFmtId="0" fontId="91" fillId="0" borderId="0" xfId="60" applyFont="1">
      <alignment/>
      <protection/>
    </xf>
    <xf numFmtId="166" fontId="91" fillId="0" borderId="0" xfId="60" applyNumberFormat="1" applyFont="1">
      <alignment/>
      <protection/>
    </xf>
    <xf numFmtId="0" fontId="4" fillId="0" borderId="31" xfId="0" applyFont="1" applyBorder="1" applyAlignment="1">
      <alignment horizontal="right" vertical="center"/>
    </xf>
    <xf numFmtId="0" fontId="12" fillId="0" borderId="23" xfId="60" applyFont="1" applyBorder="1" applyAlignment="1">
      <alignment vertical="center" wrapText="1"/>
      <protection/>
    </xf>
    <xf numFmtId="166" fontId="12" fillId="0" borderId="45" xfId="60" applyNumberFormat="1" applyFont="1" applyBorder="1" applyAlignment="1">
      <alignment horizontal="right" vertical="center" wrapText="1" indent="1"/>
      <protection/>
    </xf>
    <xf numFmtId="0" fontId="2" fillId="0" borderId="0" xfId="60" applyAlignment="1">
      <alignment horizontal="right" vertical="center" indent="1"/>
      <protection/>
    </xf>
    <xf numFmtId="0" fontId="17" fillId="0" borderId="24" xfId="0" applyFont="1" applyBorder="1" applyAlignment="1">
      <alignment vertical="center" wrapText="1"/>
    </xf>
    <xf numFmtId="0" fontId="17" fillId="0" borderId="10" xfId="0" applyFont="1" applyBorder="1" applyAlignment="1">
      <alignment horizontal="left" wrapText="1" indent="1"/>
    </xf>
    <xf numFmtId="166" fontId="12" fillId="0" borderId="25" xfId="60" applyNumberFormat="1" applyFont="1" applyBorder="1" applyAlignment="1">
      <alignment horizontal="right" vertical="center" wrapText="1" indent="1"/>
      <protection/>
    </xf>
    <xf numFmtId="3" fontId="12" fillId="0" borderId="22" xfId="0" applyNumberFormat="1" applyFont="1" applyFill="1" applyBorder="1" applyAlignment="1" applyProtection="1">
      <alignment horizontal="center" vertical="center" wrapText="1"/>
      <protection/>
    </xf>
    <xf numFmtId="3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3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20" xfId="0" applyNumberFormat="1" applyFont="1" applyFill="1" applyBorder="1" applyAlignment="1" applyProtection="1">
      <alignment horizontal="center" vertical="center" wrapText="1"/>
      <protection/>
    </xf>
    <xf numFmtId="3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3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7" xfId="0" applyNumberFormat="1" applyFont="1" applyFill="1" applyBorder="1" applyAlignment="1" applyProtection="1">
      <alignment horizontal="center" vertical="center" wrapText="1"/>
      <protection/>
    </xf>
    <xf numFmtId="3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3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0" xfId="60" applyNumberFormat="1" applyFont="1" applyFill="1" applyBorder="1" applyAlignment="1" applyProtection="1">
      <alignment horizontal="left" vertical="center" wrapText="1" indent="1"/>
      <protection/>
    </xf>
    <xf numFmtId="3" fontId="13" fillId="0" borderId="19" xfId="0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8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3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5" xfId="60" applyNumberFormat="1" applyFont="1" applyFill="1" applyBorder="1" applyAlignment="1" applyProtection="1">
      <alignment horizontal="left" vertical="center" wrapText="1" indent="1"/>
      <protection/>
    </xf>
    <xf numFmtId="3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22" xfId="0" applyNumberFormat="1" applyFont="1" applyFill="1" applyBorder="1" applyAlignment="1" applyProtection="1">
      <alignment horizontal="center" vertical="center" wrapText="1"/>
      <protection/>
    </xf>
    <xf numFmtId="3" fontId="12" fillId="0" borderId="23" xfId="60" applyNumberFormat="1" applyFont="1" applyFill="1" applyBorder="1" applyAlignment="1" applyProtection="1">
      <alignment horizontal="left" vertical="center" wrapText="1" indent="1"/>
      <protection/>
    </xf>
    <xf numFmtId="3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3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3" fontId="13" fillId="0" borderId="10" xfId="60" applyNumberFormat="1" applyFont="1" applyFill="1" applyBorder="1" applyAlignment="1" applyProtection="1">
      <alignment horizontal="left" vertical="center" wrapText="1" indent="1"/>
      <protection/>
    </xf>
    <xf numFmtId="3" fontId="12" fillId="0" borderId="68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17" fillId="0" borderId="22" xfId="0" applyNumberFormat="1" applyFont="1" applyBorder="1" applyAlignment="1" applyProtection="1">
      <alignment horizontal="center" vertical="center" wrapText="1"/>
      <protection/>
    </xf>
    <xf numFmtId="3" fontId="13" fillId="0" borderId="27" xfId="60" applyNumberFormat="1" applyFont="1" applyFill="1" applyBorder="1" applyAlignment="1" applyProtection="1">
      <alignment horizontal="left" vertical="center" wrapText="1" indent="1"/>
      <protection/>
    </xf>
    <xf numFmtId="3" fontId="25" fillId="0" borderId="33" xfId="0" applyNumberFormat="1" applyFont="1" applyBorder="1" applyAlignment="1" applyProtection="1">
      <alignment horizontal="left" wrapText="1" indent="1"/>
      <protection/>
    </xf>
    <xf numFmtId="3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9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23" xfId="0" applyNumberFormat="1" applyFont="1" applyFill="1" applyBorder="1" applyAlignment="1" applyProtection="1">
      <alignment horizontal="left" vertical="center" wrapText="1" indent="1"/>
      <protection/>
    </xf>
    <xf numFmtId="3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Fill="1" applyAlignment="1" applyProtection="1">
      <alignment horizontal="left" vertical="center" wrapText="1"/>
      <protection/>
    </xf>
    <xf numFmtId="3" fontId="0" fillId="0" borderId="0" xfId="0" applyNumberFormat="1" applyFill="1" applyAlignment="1" applyProtection="1">
      <alignment vertical="center" wrapText="1"/>
      <protection/>
    </xf>
    <xf numFmtId="3" fontId="92" fillId="0" borderId="0" xfId="0" applyNumberFormat="1" applyFont="1" applyFill="1" applyAlignment="1" applyProtection="1">
      <alignment horizontal="right" vertical="center" wrapText="1"/>
      <protection/>
    </xf>
    <xf numFmtId="3" fontId="92" fillId="0" borderId="0" xfId="0" applyNumberFormat="1" applyFont="1" applyFill="1" applyAlignment="1" applyProtection="1">
      <alignment horizontal="right" vertical="center" wrapText="1" indent="1"/>
      <protection/>
    </xf>
    <xf numFmtId="3" fontId="3" fillId="0" borderId="22" xfId="0" applyNumberFormat="1" applyFont="1" applyFill="1" applyBorder="1" applyAlignment="1" applyProtection="1">
      <alignment horizontal="left" vertical="center"/>
      <protection/>
    </xf>
    <xf numFmtId="3" fontId="3" fillId="0" borderId="33" xfId="0" applyNumberFormat="1" applyFont="1" applyFill="1" applyBorder="1" applyAlignment="1" applyProtection="1">
      <alignment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5" fillId="13" borderId="24" xfId="0" applyFont="1" applyFill="1" applyBorder="1" applyAlignment="1">
      <alignment horizontal="center" vertical="center" wrapText="1"/>
    </xf>
    <xf numFmtId="0" fontId="15" fillId="13" borderId="59" xfId="0" applyFont="1" applyFill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70" xfId="0" applyFont="1" applyBorder="1" applyAlignment="1" applyProtection="1">
      <alignment horizontal="left" vertical="center" wrapText="1"/>
      <protection locked="0"/>
    </xf>
    <xf numFmtId="166" fontId="17" fillId="0" borderId="71" xfId="0" applyNumberFormat="1" applyFont="1" applyBorder="1" applyAlignment="1" applyProtection="1">
      <alignment horizontal="right" vertical="center" wrapText="1"/>
      <protection locked="0"/>
    </xf>
    <xf numFmtId="0" fontId="17" fillId="0" borderId="72" xfId="0" applyFont="1" applyBorder="1" applyAlignment="1" applyProtection="1">
      <alignment horizontal="left" vertical="center" wrapText="1"/>
      <protection locked="0"/>
    </xf>
    <xf numFmtId="0" fontId="16" fillId="0" borderId="72" xfId="0" applyFont="1" applyBorder="1" applyAlignment="1" applyProtection="1">
      <alignment horizontal="left" vertical="center" wrapText="1"/>
      <protection locked="0"/>
    </xf>
    <xf numFmtId="166" fontId="16" fillId="0" borderId="71" xfId="0" applyNumberFormat="1" applyFont="1" applyBorder="1" applyAlignment="1" applyProtection="1">
      <alignment horizontal="right" vertical="center" wrapText="1"/>
      <protection locked="0"/>
    </xf>
    <xf numFmtId="0" fontId="15" fillId="13" borderId="22" xfId="0" applyFont="1" applyFill="1" applyBorder="1" applyAlignment="1">
      <alignment vertical="center" wrapText="1"/>
    </xf>
    <xf numFmtId="166" fontId="17" fillId="13" borderId="30" xfId="0" applyNumberFormat="1" applyFont="1" applyFill="1" applyBorder="1" applyAlignment="1">
      <alignment horizontal="right" vertical="center" wrapText="1"/>
    </xf>
    <xf numFmtId="0" fontId="17" fillId="0" borderId="16" xfId="0" applyFont="1" applyBorder="1" applyAlignment="1" applyProtection="1">
      <alignment horizontal="left" vertical="center" wrapText="1"/>
      <protection locked="0"/>
    </xf>
    <xf numFmtId="166" fontId="17" fillId="0" borderId="68" xfId="0" applyNumberFormat="1" applyFont="1" applyBorder="1" applyAlignment="1" applyProtection="1">
      <alignment horizontal="right" vertical="center" wrapText="1"/>
      <protection locked="0"/>
    </xf>
    <xf numFmtId="0" fontId="93" fillId="0" borderId="16" xfId="0" applyFont="1" applyBorder="1" applyAlignment="1" applyProtection="1">
      <alignment horizontal="left" vertical="center" wrapText="1"/>
      <protection locked="0"/>
    </xf>
    <xf numFmtId="166" fontId="93" fillId="0" borderId="68" xfId="0" applyNumberFormat="1" applyFont="1" applyBorder="1" applyAlignment="1" applyProtection="1">
      <alignment horizontal="right" vertical="center" wrapText="1"/>
      <protection locked="0"/>
    </xf>
    <xf numFmtId="0" fontId="94" fillId="0" borderId="72" xfId="0" applyFont="1" applyBorder="1" applyAlignment="1" applyProtection="1">
      <alignment horizontal="left" vertical="center" wrapText="1"/>
      <protection locked="0"/>
    </xf>
    <xf numFmtId="166" fontId="94" fillId="0" borderId="71" xfId="0" applyNumberFormat="1" applyFont="1" applyBorder="1" applyAlignment="1" applyProtection="1">
      <alignment horizontal="right" vertical="center" wrapText="1"/>
      <protection locked="0"/>
    </xf>
    <xf numFmtId="166" fontId="11" fillId="0" borderId="17" xfId="0" applyNumberFormat="1" applyFont="1" applyBorder="1" applyAlignment="1" applyProtection="1">
      <alignment horizontal="left" vertical="center" wrapText="1"/>
      <protection locked="0"/>
    </xf>
    <xf numFmtId="166" fontId="11" fillId="0" borderId="11" xfId="0" applyNumberFormat="1" applyFont="1" applyBorder="1" applyAlignment="1" applyProtection="1">
      <alignment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28" xfId="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ont="1" applyAlignment="1">
      <alignment vertical="center" wrapText="1"/>
    </xf>
    <xf numFmtId="166" fontId="95" fillId="0" borderId="19" xfId="0" applyNumberFormat="1" applyFont="1" applyBorder="1" applyAlignment="1" applyProtection="1">
      <alignment horizontal="left" vertical="center" wrapText="1"/>
      <protection locked="0"/>
    </xf>
    <xf numFmtId="166" fontId="95" fillId="0" borderId="15" xfId="0" applyNumberFormat="1" applyFont="1" applyBorder="1" applyAlignment="1" applyProtection="1">
      <alignment vertical="center" wrapText="1"/>
      <protection locked="0"/>
    </xf>
    <xf numFmtId="49" fontId="95" fillId="0" borderId="15" xfId="0" applyNumberFormat="1" applyFont="1" applyBorder="1" applyAlignment="1" applyProtection="1">
      <alignment horizontal="center" vertical="center" wrapText="1"/>
      <protection locked="0"/>
    </xf>
    <xf numFmtId="166" fontId="96" fillId="0" borderId="15" xfId="0" applyNumberFormat="1" applyFont="1" applyFill="1" applyBorder="1" applyAlignment="1" applyProtection="1">
      <alignment vertical="center" wrapText="1"/>
      <protection locked="0"/>
    </xf>
    <xf numFmtId="166" fontId="96" fillId="0" borderId="11" xfId="0" applyNumberFormat="1" applyFont="1" applyFill="1" applyBorder="1" applyAlignment="1" applyProtection="1">
      <alignment vertical="center" wrapText="1"/>
      <protection locked="0"/>
    </xf>
    <xf numFmtId="166" fontId="96" fillId="0" borderId="28" xfId="0" applyNumberFormat="1" applyFont="1" applyFill="1" applyBorder="1" applyAlignment="1" applyProtection="1">
      <alignment vertical="center" wrapText="1"/>
      <protection/>
    </xf>
    <xf numFmtId="166" fontId="97" fillId="0" borderId="0" xfId="0" applyNumberFormat="1" applyFont="1" applyAlignment="1">
      <alignment vertical="center" wrapText="1"/>
    </xf>
    <xf numFmtId="0" fontId="98" fillId="0" borderId="11" xfId="0" applyFont="1" applyBorder="1" applyAlignment="1">
      <alignment horizontal="left" wrapText="1" indent="1"/>
    </xf>
    <xf numFmtId="3" fontId="99" fillId="0" borderId="73" xfId="0" applyNumberFormat="1" applyFont="1" applyBorder="1" applyAlignment="1" applyProtection="1">
      <alignment/>
      <protection/>
    </xf>
    <xf numFmtId="49" fontId="95" fillId="36" borderId="11" xfId="0" applyNumberFormat="1" applyFont="1" applyFill="1" applyBorder="1" applyAlignment="1" applyProtection="1">
      <alignment horizontal="center" vertical="center" wrapText="1"/>
      <protection locked="0"/>
    </xf>
    <xf numFmtId="166" fontId="95" fillId="36" borderId="11" xfId="0" applyNumberFormat="1" applyFont="1" applyFill="1" applyBorder="1" applyAlignment="1" applyProtection="1">
      <alignment vertical="center" wrapText="1"/>
      <protection locked="0"/>
    </xf>
    <xf numFmtId="166" fontId="96" fillId="0" borderId="11" xfId="0" applyNumberFormat="1" applyFont="1" applyFill="1" applyBorder="1" applyAlignment="1" applyProtection="1">
      <alignment vertical="center" wrapText="1"/>
      <protection locked="0"/>
    </xf>
    <xf numFmtId="166" fontId="96" fillId="0" borderId="11" xfId="0" applyNumberFormat="1" applyFont="1" applyFill="1" applyBorder="1" applyAlignment="1" applyProtection="1">
      <alignment vertical="center" wrapText="1"/>
      <protection/>
    </xf>
    <xf numFmtId="166" fontId="96" fillId="0" borderId="28" xfId="0" applyNumberFormat="1" applyFont="1" applyFill="1" applyBorder="1" applyAlignment="1" applyProtection="1">
      <alignment vertical="center" wrapText="1"/>
      <protection/>
    </xf>
    <xf numFmtId="166" fontId="97" fillId="0" borderId="0" xfId="0" applyNumberFormat="1" applyFont="1" applyFill="1" applyAlignment="1">
      <alignment vertical="center" wrapText="1"/>
    </xf>
    <xf numFmtId="0" fontId="98" fillId="0" borderId="11" xfId="0" applyFont="1" applyBorder="1" applyAlignment="1" applyProtection="1">
      <alignment horizontal="left" wrapText="1" indent="1"/>
      <protection/>
    </xf>
    <xf numFmtId="3" fontId="95" fillId="0" borderId="11" xfId="0" applyNumberFormat="1" applyFont="1" applyBorder="1" applyAlignment="1">
      <alignment/>
    </xf>
    <xf numFmtId="0" fontId="98" fillId="36" borderId="11" xfId="60" applyFont="1" applyFill="1" applyBorder="1" applyAlignment="1" applyProtection="1">
      <alignment horizontal="left" vertical="center" wrapText="1" indent="1"/>
      <protection/>
    </xf>
    <xf numFmtId="3" fontId="98" fillId="36" borderId="14" xfId="0" applyNumberFormat="1" applyFont="1" applyFill="1" applyBorder="1" applyAlignment="1" applyProtection="1">
      <alignment vertical="center"/>
      <protection/>
    </xf>
    <xf numFmtId="3" fontId="98" fillId="36" borderId="14" xfId="0" applyNumberFormat="1" applyFont="1" applyFill="1" applyBorder="1" applyAlignment="1" applyProtection="1">
      <alignment vertical="center" wrapText="1"/>
      <protection locked="0"/>
    </xf>
    <xf numFmtId="0" fontId="98" fillId="36" borderId="11" xfId="0" applyFont="1" applyFill="1" applyBorder="1" applyAlignment="1">
      <alignment horizontal="left" vertical="center" indent="1"/>
    </xf>
    <xf numFmtId="3" fontId="98" fillId="36" borderId="11" xfId="0" applyNumberFormat="1" applyFont="1" applyFill="1" applyBorder="1" applyAlignment="1" applyProtection="1">
      <alignment vertical="center"/>
      <protection/>
    </xf>
    <xf numFmtId="166" fontId="92" fillId="0" borderId="0" xfId="0" applyNumberFormat="1" applyFont="1" applyFill="1" applyAlignment="1">
      <alignment vertical="center" wrapText="1"/>
    </xf>
    <xf numFmtId="166" fontId="13" fillId="0" borderId="15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0" fontId="30" fillId="36" borderId="14" xfId="0" applyFont="1" applyFill="1" applyBorder="1" applyAlignment="1">
      <alignment horizontal="left" vertical="center" wrapText="1" indent="1"/>
    </xf>
    <xf numFmtId="3" fontId="30" fillId="36" borderId="11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00" fillId="0" borderId="11" xfId="0" applyNumberFormat="1" applyFont="1" applyFill="1" applyBorder="1" applyAlignment="1" applyProtection="1">
      <alignment vertical="center" wrapText="1"/>
      <protection locked="0"/>
    </xf>
    <xf numFmtId="3" fontId="94" fillId="36" borderId="11" xfId="0" applyNumberFormat="1" applyFont="1" applyFill="1" applyBorder="1" applyAlignment="1" applyProtection="1">
      <alignment vertical="center"/>
      <protection/>
    </xf>
    <xf numFmtId="3" fontId="99" fillId="0" borderId="11" xfId="0" applyNumberFormat="1" applyFont="1" applyBorder="1" applyAlignment="1" applyProtection="1">
      <alignment/>
      <protection/>
    </xf>
    <xf numFmtId="3" fontId="64" fillId="0" borderId="73" xfId="0" applyNumberFormat="1" applyFont="1" applyBorder="1" applyAlignment="1" applyProtection="1">
      <alignment/>
      <protection/>
    </xf>
    <xf numFmtId="3" fontId="11" fillId="0" borderId="11" xfId="0" applyNumberFormat="1" applyFont="1" applyBorder="1" applyAlignment="1">
      <alignment/>
    </xf>
    <xf numFmtId="3" fontId="30" fillId="36" borderId="14" xfId="0" applyNumberFormat="1" applyFont="1" applyFill="1" applyBorder="1" applyAlignment="1" applyProtection="1">
      <alignment vertical="center"/>
      <protection/>
    </xf>
    <xf numFmtId="3" fontId="30" fillId="36" borderId="14" xfId="0" applyNumberFormat="1" applyFont="1" applyFill="1" applyBorder="1" applyAlignment="1" applyProtection="1">
      <alignment vertical="center" wrapText="1"/>
      <protection locked="0"/>
    </xf>
    <xf numFmtId="3" fontId="16" fillId="36" borderId="11" xfId="0" applyNumberFormat="1" applyFont="1" applyFill="1" applyBorder="1" applyAlignment="1" applyProtection="1">
      <alignment vertical="center"/>
      <protection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Border="1" applyAlignment="1" applyProtection="1">
      <alignment vertical="center" wrapText="1"/>
      <protection locked="0"/>
    </xf>
    <xf numFmtId="166" fontId="13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Border="1" applyAlignment="1" applyProtection="1">
      <alignment horizontal="left" vertical="center" wrapText="1" indent="1"/>
      <protection locked="0"/>
    </xf>
    <xf numFmtId="0" fontId="16" fillId="36" borderId="11" xfId="0" applyFont="1" applyFill="1" applyBorder="1" applyAlignment="1">
      <alignment horizontal="left" wrapText="1" indent="1"/>
    </xf>
    <xf numFmtId="166" fontId="13" fillId="0" borderId="14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57" xfId="60" applyNumberFormat="1" applyFont="1" applyBorder="1" applyAlignment="1">
      <alignment horizontal="right" vertical="center" wrapText="1" indent="1"/>
      <protection/>
    </xf>
    <xf numFmtId="166" fontId="13" fillId="0" borderId="58" xfId="60" applyNumberFormat="1" applyFont="1" applyBorder="1" applyAlignment="1" applyProtection="1">
      <alignment horizontal="right" vertical="center" wrapText="1" indent="1"/>
      <protection locked="0"/>
    </xf>
    <xf numFmtId="3" fontId="12" fillId="0" borderId="23" xfId="0" applyNumberFormat="1" applyFont="1" applyBorder="1" applyAlignment="1">
      <alignment horizontal="right" vertical="center" wrapText="1" indent="1"/>
    </xf>
    <xf numFmtId="3" fontId="13" fillId="0" borderId="13" xfId="60" applyNumberFormat="1" applyFont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Border="1" applyAlignment="1" applyProtection="1">
      <alignment horizontal="right" vertical="center" wrapText="1" indent="1"/>
      <protection locked="0"/>
    </xf>
    <xf numFmtId="3" fontId="12" fillId="0" borderId="45" xfId="60" applyNumberFormat="1" applyFont="1" applyBorder="1" applyAlignment="1">
      <alignment horizontal="right" vertical="center" wrapText="1" indent="1"/>
      <protection/>
    </xf>
    <xf numFmtId="3" fontId="13" fillId="0" borderId="69" xfId="60" applyNumberFormat="1" applyFont="1" applyBorder="1" applyAlignment="1" applyProtection="1">
      <alignment horizontal="right" vertical="center" wrapText="1" indent="1"/>
      <protection locked="0"/>
    </xf>
    <xf numFmtId="3" fontId="13" fillId="0" borderId="35" xfId="60" applyNumberFormat="1" applyFont="1" applyBorder="1" applyAlignment="1" applyProtection="1">
      <alignment horizontal="right" vertical="center" wrapText="1" indent="1"/>
      <protection locked="0"/>
    </xf>
    <xf numFmtId="3" fontId="12" fillId="0" borderId="45" xfId="60" applyNumberFormat="1" applyFont="1" applyBorder="1" applyAlignment="1" applyProtection="1">
      <alignment horizontal="right" vertical="center" wrapText="1" indent="1"/>
      <protection locked="0"/>
    </xf>
    <xf numFmtId="3" fontId="6" fillId="0" borderId="45" xfId="0" applyNumberFormat="1" applyFont="1" applyBorder="1" applyAlignment="1">
      <alignment horizontal="right" vertical="center" wrapText="1" indent="1"/>
    </xf>
    <xf numFmtId="3" fontId="92" fillId="0" borderId="0" xfId="0" applyNumberFormat="1" applyFont="1" applyAlignment="1">
      <alignment horizontal="right" vertical="center" wrapText="1"/>
    </xf>
    <xf numFmtId="166" fontId="13" fillId="36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01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1" xfId="60" applyNumberFormat="1" applyFont="1" applyFill="1" applyBorder="1" applyAlignment="1" applyProtection="1">
      <alignment horizontal="left" vertical="center"/>
      <protection locked="0"/>
    </xf>
    <xf numFmtId="166" fontId="20" fillId="0" borderId="31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4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Alignment="1" applyProtection="1">
      <alignment horizontal="center" vertical="center"/>
      <protection locked="0"/>
    </xf>
    <xf numFmtId="166" fontId="20" fillId="0" borderId="31" xfId="60" applyNumberFormat="1" applyFont="1" applyBorder="1" applyAlignment="1" applyProtection="1">
      <alignment horizontal="left" vertical="center"/>
      <protection locked="0"/>
    </xf>
    <xf numFmtId="0" fontId="6" fillId="0" borderId="24" xfId="60" applyFont="1" applyBorder="1" applyAlignment="1">
      <alignment horizontal="center" vertical="center" wrapText="1"/>
      <protection/>
    </xf>
    <xf numFmtId="0" fontId="6" fillId="0" borderId="26" xfId="60" applyFont="1" applyBorder="1" applyAlignment="1">
      <alignment horizontal="center" vertical="center" wrapText="1"/>
      <protection/>
    </xf>
    <xf numFmtId="0" fontId="6" fillId="0" borderId="25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6" fillId="0" borderId="74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58" xfId="60" applyFont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5" fillId="0" borderId="0" xfId="60" applyFont="1" applyAlignment="1" applyProtection="1">
      <alignment horizont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166" fontId="20" fillId="0" borderId="31" xfId="60" applyNumberFormat="1" applyFont="1" applyBorder="1" applyAlignment="1">
      <alignment horizontal="left" vertical="center"/>
      <protection/>
    </xf>
    <xf numFmtId="166" fontId="5" fillId="0" borderId="0" xfId="60" applyNumberFormat="1" applyFont="1" applyAlignment="1">
      <alignment horizontal="center" vertical="center"/>
      <protection/>
    </xf>
    <xf numFmtId="166" fontId="20" fillId="0" borderId="31" xfId="60" applyNumberFormat="1" applyFont="1" applyBorder="1" applyAlignment="1">
      <alignment horizontal="left"/>
      <protection/>
    </xf>
    <xf numFmtId="0" fontId="5" fillId="0" borderId="0" xfId="60" applyFont="1" applyAlignment="1">
      <alignment horizontal="center"/>
      <protection/>
    </xf>
    <xf numFmtId="166" fontId="6" fillId="0" borderId="75" xfId="0" applyNumberFormat="1" applyFont="1" applyFill="1" applyBorder="1" applyAlignment="1" applyProtection="1">
      <alignment horizontal="center" vertical="center" wrapText="1"/>
      <protection/>
    </xf>
    <xf numFmtId="166" fontId="6" fillId="0" borderId="76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102" fillId="0" borderId="48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 readingOrder="2"/>
      <protection locked="0"/>
    </xf>
    <xf numFmtId="0" fontId="5" fillId="0" borderId="66" xfId="0" applyFont="1" applyFill="1" applyBorder="1" applyAlignment="1" applyProtection="1">
      <alignment horizontal="center" vertical="center" readingOrder="2"/>
      <protection locked="0"/>
    </xf>
    <xf numFmtId="0" fontId="2" fillId="0" borderId="66" xfId="0" applyFont="1" applyBorder="1" applyAlignment="1" applyProtection="1">
      <alignment horizontal="center" vertical="center" readingOrder="2"/>
      <protection locked="0"/>
    </xf>
    <xf numFmtId="0" fontId="2" fillId="0" borderId="34" xfId="0" applyFont="1" applyBorder="1" applyAlignment="1" applyProtection="1">
      <alignment horizontal="center" vertical="center" readingOrder="2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3" fontId="6" fillId="0" borderId="67" xfId="0" applyNumberFormat="1" applyFont="1" applyFill="1" applyBorder="1" applyAlignment="1" applyProtection="1">
      <alignment horizontal="center" vertical="center" wrapText="1"/>
      <protection/>
    </xf>
    <xf numFmtId="3" fontId="0" fillId="0" borderId="66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6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textRotation="18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&#233;nz&#252;gy2\Desktop\bataszek_ktgv_rendelet_mod_1sze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2.sz.mell"/>
      <sheetName val="RM_5.3.sz.mell"/>
      <sheetName val="RM_6.sz.mell"/>
      <sheetName val="Munka1"/>
    </sheetNames>
    <sheetDataSet>
      <sheetData sheetId="2">
        <row r="6">
          <cell r="A6" t="str">
            <v>2019. évi eredeti előirányzat BEVÉTELEK</v>
          </cell>
        </row>
      </sheetData>
      <sheetData sheetId="3">
        <row r="9">
          <cell r="D9" t="str">
            <v>1. sz. módosítás </v>
          </cell>
          <cell r="E9" t="str">
            <v>.2. sz. módosítás </v>
          </cell>
          <cell r="F9" t="str">
            <v>3. sz. módosítás </v>
          </cell>
          <cell r="G9" t="str">
            <v>4. sz. módosítás </v>
          </cell>
          <cell r="H9" t="str">
            <v>.5. sz. módosítás </v>
          </cell>
          <cell r="I9" t="str">
            <v>6. sz. módosítás </v>
          </cell>
          <cell r="K9" t="str">
            <v>….számú módosítás utáni előirányzat</v>
          </cell>
        </row>
      </sheetData>
      <sheetData sheetId="4">
        <row r="9">
          <cell r="D9" t="str">
            <v>1. sz. módosítás </v>
          </cell>
          <cell r="E9" t="str">
            <v>.2. sz. módosítás </v>
          </cell>
          <cell r="F9" t="str">
            <v>3. sz. módosítás </v>
          </cell>
          <cell r="G9" t="str">
            <v>4. sz. módosítás </v>
          </cell>
          <cell r="H9" t="str">
            <v>.5. sz. módosítás </v>
          </cell>
          <cell r="I9" t="str">
            <v>6. sz. módosítás </v>
          </cell>
          <cell r="K9" t="str">
            <v>….számú módosítás utáni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1"/>
  <sheetViews>
    <sheetView tabSelected="1" zoomScale="130" zoomScaleNormal="130" zoomScalePageLayoutView="0" workbookViewId="0" topLeftCell="A1">
      <selection activeCell="G12" sqref="G12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692" t="s">
        <v>493</v>
      </c>
      <c r="B2" s="692"/>
      <c r="C2" s="692"/>
    </row>
    <row r="3" spans="1:3" ht="15">
      <c r="A3" s="381"/>
      <c r="B3" s="382"/>
      <c r="C3" s="381"/>
    </row>
    <row r="4" spans="1:3" ht="14.25">
      <c r="A4" s="383" t="s">
        <v>494</v>
      </c>
      <c r="B4" s="384" t="s">
        <v>495</v>
      </c>
      <c r="C4" s="383" t="s">
        <v>496</v>
      </c>
    </row>
    <row r="5" spans="1:3" ht="12.75">
      <c r="A5" s="385"/>
      <c r="B5" s="385"/>
      <c r="C5" s="385"/>
    </row>
    <row r="6" spans="1:3" ht="18.75">
      <c r="A6" s="693" t="s">
        <v>514</v>
      </c>
      <c r="B6" s="693"/>
      <c r="C6" s="693"/>
    </row>
    <row r="7" spans="1:3" ht="12.75">
      <c r="A7" s="385" t="s">
        <v>497</v>
      </c>
      <c r="B7" s="385" t="s">
        <v>498</v>
      </c>
      <c r="C7" s="386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385" t="s">
        <v>499</v>
      </c>
      <c r="B8" s="385" t="s">
        <v>500</v>
      </c>
      <c r="C8" s="386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385" t="s">
        <v>501</v>
      </c>
      <c r="B9" s="385" t="s">
        <v>515</v>
      </c>
      <c r="C9" s="386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385" t="s">
        <v>502</v>
      </c>
      <c r="B10" s="385" t="s">
        <v>516</v>
      </c>
      <c r="C10" s="386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385" t="s">
        <v>503</v>
      </c>
      <c r="B11" s="385" t="s">
        <v>517</v>
      </c>
      <c r="C11" s="386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385" t="s">
        <v>504</v>
      </c>
      <c r="B12" s="385" t="s">
        <v>518</v>
      </c>
      <c r="C12" s="386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385" t="s">
        <v>505</v>
      </c>
      <c r="B13" s="385" t="s">
        <v>519</v>
      </c>
      <c r="C13" s="386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385" t="s">
        <v>506</v>
      </c>
      <c r="B14" s="385" t="s">
        <v>520</v>
      </c>
      <c r="C14" s="386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385" t="s">
        <v>507</v>
      </c>
      <c r="B15" s="385" t="s">
        <v>508</v>
      </c>
      <c r="C15" s="386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385" t="s">
        <v>509</v>
      </c>
      <c r="B16" s="385" t="s">
        <v>448</v>
      </c>
      <c r="C16" s="386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385" t="s">
        <v>510</v>
      </c>
      <c r="B17" s="385" t="s">
        <v>451</v>
      </c>
      <c r="C17" s="386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385" t="s">
        <v>511</v>
      </c>
      <c r="B18" s="385" t="s">
        <v>453</v>
      </c>
      <c r="C18" s="386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385" t="s">
        <v>512</v>
      </c>
      <c r="B19" s="385" t="str">
        <f>RM_ALAPADATOK!A11</f>
        <v>Bátaszéki Közös Önkormányzati Hivatal</v>
      </c>
      <c r="C19" s="386" t="str">
        <f ca="1">HYPERLINK(SUBSTITUTE(CELL("address",'RM_5.2.sz.mell'!A1),"'",""),SUBSTITUTE(MID(CELL("address",'RM_5.2.sz.mell'!A1),SEARCH("]",CELL("address",'RM_5.2.sz.mell'!A1),1)+1,LEN(CELL("address",'RM_5.2.sz.mell'!A1))-SEARCH("]",CELL("address",'RM_5.2.sz.mell'!A1),1)),"'",""))</f>
        <v>RM_5.2.sz.mell!$A$1</v>
      </c>
    </row>
    <row r="20" spans="1:3" ht="12.75">
      <c r="A20" s="385" t="s">
        <v>513</v>
      </c>
      <c r="B20" t="str">
        <f>RM_ALAPADATOK!B13</f>
        <v>Keresztély Gyula Városi Könyvtár</v>
      </c>
      <c r="C20" s="386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1" spans="1:3" ht="12.75">
      <c r="A21" s="385" t="s">
        <v>526</v>
      </c>
      <c r="B21" t="str">
        <f>'RM_1.tájékoztató tábla'!B1</f>
        <v>A 2020. évi általános működés és ágazati feladatok támogatásának alakulása jogcímenként</v>
      </c>
      <c r="C21" s="386" t="str">
        <f ca="1">HYPERLINK(SUBSTITUTE(CELL("address",'RM_1.tájékoztató tábla'!A1),"'",""),SUBSTITUTE(MID(CELL("address",'RM_1.tájékoztató tábla'!A1),SEARCH("]",CELL("address",'RM_1.tájékoztató tábla'!A1),1)+1,LEN(CELL("address",'RM_1.tájékoztató tábla'!A1))-SEARCH("]",CELL("address",'RM_1.tájékoztató tábla'!A1),1)),"'",""))</f>
        <v>RM_1.tájékoztató tábla!$A$1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31">
      <selection activeCell="H44" sqref="H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6" t="s">
        <v>423</v>
      </c>
      <c r="B1" s="60"/>
      <c r="C1" s="60"/>
      <c r="D1" s="60"/>
      <c r="E1" s="207" t="s">
        <v>84</v>
      </c>
    </row>
    <row r="2" spans="1:5" ht="12.75">
      <c r="A2" s="60"/>
      <c r="B2" s="60"/>
      <c r="C2" s="60"/>
      <c r="D2" s="60"/>
      <c r="E2" s="60"/>
    </row>
    <row r="3" spans="1:5" ht="12.75">
      <c r="A3" s="208"/>
      <c r="B3" s="209"/>
      <c r="C3" s="208"/>
      <c r="D3" s="210"/>
      <c r="E3" s="209"/>
    </row>
    <row r="4" spans="1:5" ht="15.75">
      <c r="A4" s="62" t="str">
        <f>+RM_ÖSSZEFÜGGÉSEK!A6</f>
        <v>2019. évi eredeti előirányzat BEVÉTELEK</v>
      </c>
      <c r="B4" s="211"/>
      <c r="C4" s="212"/>
      <c r="D4" s="210"/>
      <c r="E4" s="209"/>
    </row>
    <row r="5" spans="1:5" ht="12.75">
      <c r="A5" s="208"/>
      <c r="B5" s="209"/>
      <c r="C5" s="208"/>
      <c r="D5" s="210"/>
      <c r="E5" s="209"/>
    </row>
    <row r="6" spans="1:5" ht="12.75">
      <c r="A6" s="208" t="s">
        <v>393</v>
      </c>
      <c r="B6" s="209">
        <f>+'RM_1.1.sz.mell.'!C68</f>
        <v>1327823</v>
      </c>
      <c r="C6" s="208" t="s">
        <v>373</v>
      </c>
      <c r="D6" s="210">
        <f>+'RM_2.1.sz.mell.'!C18+'RM_2.2.sz.mell.'!C17</f>
        <v>1327823</v>
      </c>
      <c r="E6" s="209">
        <f>+B6-D6</f>
        <v>0</v>
      </c>
    </row>
    <row r="7" spans="1:5" ht="12.75">
      <c r="A7" s="208" t="s">
        <v>409</v>
      </c>
      <c r="B7" s="209">
        <f>+'RM_1.1.sz.mell.'!C92</f>
        <v>876390</v>
      </c>
      <c r="C7" s="208" t="s">
        <v>379</v>
      </c>
      <c r="D7" s="210">
        <f>+'RM_2.1.sz.mell.'!C29+'RM_2.2.sz.mell.'!C30</f>
        <v>876390</v>
      </c>
      <c r="E7" s="209">
        <f>+B7-D7</f>
        <v>0</v>
      </c>
    </row>
    <row r="8" spans="1:5" ht="12.75">
      <c r="A8" s="208" t="s">
        <v>410</v>
      </c>
      <c r="B8" s="209">
        <f>+'RM_1.1.sz.mell.'!C93</f>
        <v>2204213</v>
      </c>
      <c r="C8" s="208" t="s">
        <v>380</v>
      </c>
      <c r="D8" s="210">
        <f>+'RM_2.1.sz.mell.'!C30+'RM_2.2.sz.mell.'!C31</f>
        <v>2204213</v>
      </c>
      <c r="E8" s="209">
        <f>+B8-D8</f>
        <v>0</v>
      </c>
    </row>
    <row r="9" spans="1:5" ht="12.75">
      <c r="A9" s="208"/>
      <c r="B9" s="209"/>
      <c r="C9" s="208"/>
      <c r="D9" s="210"/>
      <c r="E9" s="209"/>
    </row>
    <row r="10" spans="1:5" ht="15.75">
      <c r="A10" s="62" t="str">
        <f>+RM_ÖSSZEFÜGGÉSEK!A13</f>
        <v>2019. évi előirányzat módosítások BEVÉTELEK</v>
      </c>
      <c r="B10" s="211"/>
      <c r="C10" s="212"/>
      <c r="D10" s="210"/>
      <c r="E10" s="209"/>
    </row>
    <row r="11" spans="1:5" ht="12.75">
      <c r="A11" s="208"/>
      <c r="B11" s="209"/>
      <c r="C11" s="208"/>
      <c r="D11" s="210"/>
      <c r="E11" s="209"/>
    </row>
    <row r="12" spans="1:5" ht="12.75">
      <c r="A12" s="208" t="s">
        <v>394</v>
      </c>
      <c r="B12" s="209">
        <f>+'RM_1.1.sz.mell.'!J68</f>
        <v>54748</v>
      </c>
      <c r="C12" s="208" t="s">
        <v>374</v>
      </c>
      <c r="D12" s="210">
        <f>+'RM_2.1.sz.mell.'!D18+'RM_2.2.sz.mell.'!D17</f>
        <v>54748</v>
      </c>
      <c r="E12" s="209">
        <f>+B12-D12</f>
        <v>0</v>
      </c>
    </row>
    <row r="13" spans="1:5" ht="12.75">
      <c r="A13" s="208" t="s">
        <v>395</v>
      </c>
      <c r="B13" s="209">
        <f>+'RM_1.1.sz.mell.'!J92</f>
        <v>18681</v>
      </c>
      <c r="C13" s="208" t="s">
        <v>381</v>
      </c>
      <c r="D13" s="210">
        <f>+'RM_2.1.sz.mell.'!D29+'RM_2.2.sz.mell.'!D30</f>
        <v>18681</v>
      </c>
      <c r="E13" s="209">
        <f>+B13-D13</f>
        <v>0</v>
      </c>
    </row>
    <row r="14" spans="1:5" ht="12.75">
      <c r="A14" s="208" t="s">
        <v>396</v>
      </c>
      <c r="B14" s="209">
        <f>+'RM_1.1.sz.mell.'!J93</f>
        <v>73429</v>
      </c>
      <c r="C14" s="208" t="s">
        <v>382</v>
      </c>
      <c r="D14" s="210">
        <f>+'RM_2.1.sz.mell.'!D30+'RM_2.2.sz.mell.'!D31</f>
        <v>73429</v>
      </c>
      <c r="E14" s="209">
        <f>+B14-D14</f>
        <v>0</v>
      </c>
    </row>
    <row r="15" spans="1:5" ht="12.75">
      <c r="A15" s="208"/>
      <c r="B15" s="209"/>
      <c r="C15" s="208"/>
      <c r="D15" s="210"/>
      <c r="E15" s="209"/>
    </row>
    <row r="16" spans="1:5" ht="14.25">
      <c r="A16" s="213" t="str">
        <f>+RM_ÖSSZEFÜGGÉSEK!A19</f>
        <v>2019. módosítás utáni módosított előrirányzatok BEVÉTELEK</v>
      </c>
      <c r="B16" s="61"/>
      <c r="C16" s="212"/>
      <c r="D16" s="210"/>
      <c r="E16" s="209"/>
    </row>
    <row r="17" spans="1:5" ht="12.75">
      <c r="A17" s="208"/>
      <c r="B17" s="209"/>
      <c r="C17" s="208"/>
      <c r="D17" s="210"/>
      <c r="E17" s="209"/>
    </row>
    <row r="18" spans="1:5" ht="12.75">
      <c r="A18" s="208" t="s">
        <v>397</v>
      </c>
      <c r="B18" s="209">
        <f>+'RM_1.1.sz.mell.'!K68</f>
        <v>1382571</v>
      </c>
      <c r="C18" s="208" t="s">
        <v>375</v>
      </c>
      <c r="D18" s="210">
        <f>+'RM_2.1.sz.mell.'!E18+'RM_2.2.sz.mell.'!E17</f>
        <v>1382571</v>
      </c>
      <c r="E18" s="209">
        <f>+B18-D18</f>
        <v>0</v>
      </c>
    </row>
    <row r="19" spans="1:5" ht="12.75">
      <c r="A19" s="208" t="s">
        <v>398</v>
      </c>
      <c r="B19" s="209">
        <f>+'RM_1.1.sz.mell.'!K92</f>
        <v>895071</v>
      </c>
      <c r="C19" s="208" t="s">
        <v>383</v>
      </c>
      <c r="D19" s="210">
        <f>+'RM_2.1.sz.mell.'!E29+'RM_2.2.sz.mell.'!E30</f>
        <v>895071</v>
      </c>
      <c r="E19" s="209">
        <f>+B19-D19</f>
        <v>0</v>
      </c>
    </row>
    <row r="20" spans="1:5" ht="12.75">
      <c r="A20" s="208" t="s">
        <v>399</v>
      </c>
      <c r="B20" s="209">
        <f>+'RM_1.1.sz.mell.'!K93</f>
        <v>2277642</v>
      </c>
      <c r="C20" s="208" t="s">
        <v>384</v>
      </c>
      <c r="D20" s="210">
        <f>+'RM_2.1.sz.mell.'!E30+'RM_2.2.sz.mell.'!E31</f>
        <v>2277642</v>
      </c>
      <c r="E20" s="209">
        <f>+B20-D20</f>
        <v>0</v>
      </c>
    </row>
    <row r="21" spans="1:5" ht="12.75">
      <c r="A21" s="208"/>
      <c r="B21" s="209"/>
      <c r="C21" s="208"/>
      <c r="D21" s="210"/>
      <c r="E21" s="209"/>
    </row>
    <row r="22" spans="1:5" ht="15.75">
      <c r="A22" s="62" t="str">
        <f>+RM_ÖSSZEFÜGGÉSEK!A25</f>
        <v>2019. évi eredeti előirányzat KIADÁSOK</v>
      </c>
      <c r="B22" s="211"/>
      <c r="C22" s="212"/>
      <c r="D22" s="210"/>
      <c r="E22" s="209"/>
    </row>
    <row r="23" spans="1:5" ht="12.75">
      <c r="A23" s="208"/>
      <c r="B23" s="209"/>
      <c r="C23" s="208"/>
      <c r="D23" s="210"/>
      <c r="E23" s="209"/>
    </row>
    <row r="24" spans="1:5" ht="12.75">
      <c r="A24" s="208" t="s">
        <v>411</v>
      </c>
      <c r="B24" s="209">
        <f>+'RM_1.1.sz.mell.'!C135</f>
        <v>2187707</v>
      </c>
      <c r="C24" s="208" t="s">
        <v>376</v>
      </c>
      <c r="D24" s="210">
        <f>+'RM_2.1.sz.mell.'!G18+'RM_2.2.sz.mell.'!G17</f>
        <v>2187707</v>
      </c>
      <c r="E24" s="209">
        <f>+B24-D24</f>
        <v>0</v>
      </c>
    </row>
    <row r="25" spans="1:5" ht="12.75">
      <c r="A25" s="208" t="s">
        <v>401</v>
      </c>
      <c r="B25" s="209">
        <f>+'RM_1.1.sz.mell.'!C160</f>
        <v>16506</v>
      </c>
      <c r="C25" s="208" t="s">
        <v>385</v>
      </c>
      <c r="D25" s="210">
        <f>+'RM_2.1.sz.mell.'!G29+'RM_2.2.sz.mell.'!G30</f>
        <v>16506</v>
      </c>
      <c r="E25" s="209">
        <f>+B25-D25</f>
        <v>0</v>
      </c>
    </row>
    <row r="26" spans="1:5" ht="12.75">
      <c r="A26" s="208" t="s">
        <v>402</v>
      </c>
      <c r="B26" s="209">
        <f>+'RM_1.1.sz.mell.'!C161</f>
        <v>2204213</v>
      </c>
      <c r="C26" s="208" t="s">
        <v>386</v>
      </c>
      <c r="D26" s="210">
        <f>+'RM_2.1.sz.mell.'!G30+'RM_2.2.sz.mell.'!G31</f>
        <v>2204213</v>
      </c>
      <c r="E26" s="209">
        <f>+B26-D26</f>
        <v>0</v>
      </c>
    </row>
    <row r="27" spans="1:5" ht="12.75">
      <c r="A27" s="208"/>
      <c r="B27" s="209"/>
      <c r="C27" s="208"/>
      <c r="D27" s="210"/>
      <c r="E27" s="209"/>
    </row>
    <row r="28" spans="1:5" ht="15.75">
      <c r="A28" s="62" t="str">
        <f>+RM_ÖSSZEFÜGGÉSEK!A31</f>
        <v>2019. évi előirányzat módosítások KIADÁSOK</v>
      </c>
      <c r="B28" s="211"/>
      <c r="C28" s="212"/>
      <c r="D28" s="210"/>
      <c r="E28" s="209"/>
    </row>
    <row r="29" spans="1:5" ht="12.75">
      <c r="A29" s="208"/>
      <c r="B29" s="209"/>
      <c r="C29" s="208"/>
      <c r="D29" s="210"/>
      <c r="E29" s="209"/>
    </row>
    <row r="30" spans="1:5" ht="12.75">
      <c r="A30" s="208" t="s">
        <v>403</v>
      </c>
      <c r="B30" s="209">
        <f>+'RM_1.1.sz.mell.'!J135</f>
        <v>73405</v>
      </c>
      <c r="C30" s="208" t="s">
        <v>377</v>
      </c>
      <c r="D30" s="210">
        <f>+'RM_2.1.sz.mell.'!H18+'RM_2.2.sz.mell.'!H17</f>
        <v>73405</v>
      </c>
      <c r="E30" s="209">
        <f>+B30-D30</f>
        <v>0</v>
      </c>
    </row>
    <row r="31" spans="1:5" ht="12.75">
      <c r="A31" s="208" t="s">
        <v>404</v>
      </c>
      <c r="B31" s="209">
        <f>+'RM_1.1.sz.mell.'!J160</f>
        <v>24</v>
      </c>
      <c r="C31" s="208" t="s">
        <v>387</v>
      </c>
      <c r="D31" s="210">
        <f>+'RM_2.1.sz.mell.'!H29+'RM_2.2.sz.mell.'!H30</f>
        <v>24</v>
      </c>
      <c r="E31" s="209">
        <f>+B31-D31</f>
        <v>0</v>
      </c>
    </row>
    <row r="32" spans="1:5" ht="12.75">
      <c r="A32" s="208" t="s">
        <v>405</v>
      </c>
      <c r="B32" s="209">
        <f>+'RM_1.1.sz.mell.'!J161</f>
        <v>73429</v>
      </c>
      <c r="C32" s="208" t="s">
        <v>388</v>
      </c>
      <c r="D32" s="210">
        <f>+'RM_2.1.sz.mell.'!H30+'RM_2.2.sz.mell.'!H31</f>
        <v>73429</v>
      </c>
      <c r="E32" s="209">
        <f>+B32-D32</f>
        <v>0</v>
      </c>
    </row>
    <row r="33" spans="1:5" ht="12.75">
      <c r="A33" s="208"/>
      <c r="B33" s="209"/>
      <c r="C33" s="208"/>
      <c r="D33" s="210"/>
      <c r="E33" s="209"/>
    </row>
    <row r="34" spans="1:5" ht="15.75">
      <c r="A34" s="214" t="str">
        <f>+RM_ÖSSZEFÜGGÉSEK!A37</f>
        <v>2019. módosítás utáni módosított előirányzatok KIADÁSOK</v>
      </c>
      <c r="B34" s="211"/>
      <c r="C34" s="212"/>
      <c r="D34" s="210"/>
      <c r="E34" s="209"/>
    </row>
    <row r="35" spans="1:5" ht="12.75">
      <c r="A35" s="208"/>
      <c r="B35" s="209"/>
      <c r="C35" s="208"/>
      <c r="D35" s="210"/>
      <c r="E35" s="209"/>
    </row>
    <row r="36" spans="1:5" ht="12.75">
      <c r="A36" s="208" t="s">
        <v>406</v>
      </c>
      <c r="B36" s="209">
        <f>+'RM_1.1.sz.mell.'!K135</f>
        <v>2261112</v>
      </c>
      <c r="C36" s="208" t="s">
        <v>378</v>
      </c>
      <c r="D36" s="210">
        <f>+'RM_2.1.sz.mell.'!I18+'RM_2.2.sz.mell.'!I17</f>
        <v>2261112</v>
      </c>
      <c r="E36" s="209">
        <f>+B36-D36</f>
        <v>0</v>
      </c>
    </row>
    <row r="37" spans="1:5" ht="12.75">
      <c r="A37" s="208" t="s">
        <v>407</v>
      </c>
      <c r="B37" s="209">
        <f>+'RM_1.1.sz.mell.'!K160</f>
        <v>16530</v>
      </c>
      <c r="C37" s="208" t="s">
        <v>389</v>
      </c>
      <c r="D37" s="210">
        <f>+'RM_2.1.sz.mell.'!I29+'RM_2.2.sz.mell.'!I30</f>
        <v>16530</v>
      </c>
      <c r="E37" s="209">
        <f>+B37-D37</f>
        <v>0</v>
      </c>
    </row>
    <row r="38" spans="1:5" ht="12.75">
      <c r="A38" s="208" t="s">
        <v>412</v>
      </c>
      <c r="B38" s="209">
        <f>+'RM_1.1.sz.mell.'!K161</f>
        <v>2277642</v>
      </c>
      <c r="C38" s="208" t="s">
        <v>390</v>
      </c>
      <c r="D38" s="210">
        <f>+'RM_2.1.sz.mell.'!I30+'RM_2.2.sz.mell.'!I31</f>
        <v>2277642</v>
      </c>
      <c r="E38" s="209">
        <f>+B38-D38</f>
        <v>0</v>
      </c>
    </row>
  </sheetData>
  <sheetProtection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4"/>
  <sheetViews>
    <sheetView zoomScale="120" zoomScaleNormal="120" workbookViewId="0" topLeftCell="A1">
      <selection activeCell="F40" sqref="F39:F40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0" width="18.375" style="26" customWidth="1"/>
    <col min="11" max="11" width="12.875" style="26" customWidth="1"/>
    <col min="12" max="12" width="13.875" style="26" customWidth="1"/>
    <col min="13" max="16384" width="9.375" style="26" customWidth="1"/>
  </cols>
  <sheetData>
    <row r="1" spans="3:9" ht="15">
      <c r="C1" s="739" t="str">
        <f>CONCATENATE("3. melléklet ",RM_ALAPADATOK!A7," ",RM_ALAPADATOK!B7," ",RM_ALAPADATOK!C7," ",RM_ALAPADATOK!D7," ",RM_ALAPADATOK!E7," ",RM_ALAPADATOK!F7," ",RM_ALAPADATOK!G7," ",RM_ALAPADATOK!H7)</f>
        <v>3. melléklet a  / 2020 (  ) önkormányzati rendelethez</v>
      </c>
      <c r="D1" s="740"/>
      <c r="E1" s="740"/>
      <c r="F1" s="740"/>
      <c r="G1" s="740"/>
      <c r="H1" s="740"/>
      <c r="I1" s="740"/>
    </row>
    <row r="3" spans="1:9" ht="25.5" customHeight="1">
      <c r="A3" s="738" t="s">
        <v>448</v>
      </c>
      <c r="B3" s="738"/>
      <c r="C3" s="738"/>
      <c r="D3" s="738"/>
      <c r="E3" s="738"/>
      <c r="F3" s="738"/>
      <c r="G3" s="738"/>
      <c r="H3" s="738"/>
      <c r="I3" s="738"/>
    </row>
    <row r="4" spans="1:9" ht="22.5" customHeight="1" thickBot="1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ezer Forintban!</v>
      </c>
    </row>
    <row r="5" spans="1:9" s="28" customFormat="1" ht="44.25" customHeight="1" thickBot="1">
      <c r="A5" s="56" t="s">
        <v>42</v>
      </c>
      <c r="B5" s="404" t="s">
        <v>43</v>
      </c>
      <c r="C5" s="404" t="s">
        <v>44</v>
      </c>
      <c r="D5" s="404" t="str">
        <f>+CONCATENATE("Felhasználás   ",LEFT(RM_ÖSSZEFÜGGÉSEK!A6,4)-1,". XII. 31-ig")</f>
        <v>Felhasználás   2018. XII. 31-ig</v>
      </c>
      <c r="E5" s="404" t="str">
        <f>+CONCATENATE(LEFT(RM_ÖSSZEFÜGGÉSEK!A6,4),". évi",CHAR(10),"eredeti előirányzat")</f>
        <v>2019. évi
eredeti előirányzat</v>
      </c>
      <c r="F5" s="292" t="s">
        <v>452</v>
      </c>
      <c r="G5" s="292" t="s">
        <v>624</v>
      </c>
      <c r="H5" s="292" t="s">
        <v>447</v>
      </c>
      <c r="I5" s="293" t="s">
        <v>625</v>
      </c>
    </row>
    <row r="6" spans="1:9" s="33" customFormat="1" ht="12" customHeight="1" thickBot="1">
      <c r="A6" s="31" t="s">
        <v>345</v>
      </c>
      <c r="B6" s="32" t="s">
        <v>346</v>
      </c>
      <c r="C6" s="32" t="s">
        <v>347</v>
      </c>
      <c r="D6" s="32" t="s">
        <v>349</v>
      </c>
      <c r="E6" s="32" t="s">
        <v>348</v>
      </c>
      <c r="F6" s="32" t="s">
        <v>350</v>
      </c>
      <c r="G6" s="32" t="s">
        <v>351</v>
      </c>
      <c r="H6" s="294" t="s">
        <v>435</v>
      </c>
      <c r="I6" s="295" t="s">
        <v>434</v>
      </c>
    </row>
    <row r="7" spans="1:10" ht="24">
      <c r="A7" s="416" t="s">
        <v>531</v>
      </c>
      <c r="B7" s="417">
        <v>1000</v>
      </c>
      <c r="C7" s="418" t="s">
        <v>532</v>
      </c>
      <c r="D7" s="417"/>
      <c r="E7" s="417">
        <v>1000</v>
      </c>
      <c r="F7" s="20">
        <v>-1000</v>
      </c>
      <c r="G7" s="659"/>
      <c r="H7" s="20">
        <f>F7+G7</f>
        <v>-1000</v>
      </c>
      <c r="I7" s="34">
        <f>E7+H7</f>
        <v>0</v>
      </c>
      <c r="J7" s="428" t="s">
        <v>552</v>
      </c>
    </row>
    <row r="8" spans="1:10" ht="24">
      <c r="A8" s="416" t="s">
        <v>533</v>
      </c>
      <c r="B8" s="417">
        <v>1500</v>
      </c>
      <c r="C8" s="418" t="s">
        <v>532</v>
      </c>
      <c r="D8" s="417"/>
      <c r="E8" s="417">
        <v>1500</v>
      </c>
      <c r="F8" s="20">
        <v>-635</v>
      </c>
      <c r="G8" s="628"/>
      <c r="H8" s="20">
        <f>F8+G8</f>
        <v>-635</v>
      </c>
      <c r="I8" s="34">
        <f>E8+H8</f>
        <v>865</v>
      </c>
      <c r="J8" s="428" t="s">
        <v>552</v>
      </c>
    </row>
    <row r="9" spans="1:10" ht="15.75" customHeight="1">
      <c r="A9" s="416" t="s">
        <v>534</v>
      </c>
      <c r="B9" s="417">
        <v>1500</v>
      </c>
      <c r="C9" s="418" t="s">
        <v>532</v>
      </c>
      <c r="D9" s="417"/>
      <c r="E9" s="417">
        <v>1500</v>
      </c>
      <c r="F9" s="20">
        <v>-40</v>
      </c>
      <c r="G9" s="628"/>
      <c r="H9" s="20">
        <f aca="true" t="shared" si="0" ref="H9:H33">F9+G9</f>
        <v>-40</v>
      </c>
      <c r="I9" s="34">
        <f aca="true" t="shared" si="1" ref="I9:I33">E9+H9</f>
        <v>1460</v>
      </c>
      <c r="J9" s="428" t="s">
        <v>552</v>
      </c>
    </row>
    <row r="10" spans="1:10" ht="24">
      <c r="A10" s="419" t="s">
        <v>535</v>
      </c>
      <c r="B10" s="417">
        <v>3500</v>
      </c>
      <c r="C10" s="418" t="s">
        <v>532</v>
      </c>
      <c r="D10" s="417"/>
      <c r="E10" s="417">
        <v>3500</v>
      </c>
      <c r="F10" s="20">
        <v>-2420</v>
      </c>
      <c r="G10" s="628">
        <v>-474</v>
      </c>
      <c r="H10" s="20">
        <f t="shared" si="0"/>
        <v>-2894</v>
      </c>
      <c r="I10" s="34">
        <f t="shared" si="1"/>
        <v>606</v>
      </c>
      <c r="J10" s="428" t="s">
        <v>552</v>
      </c>
    </row>
    <row r="11" spans="1:10" ht="15.75" customHeight="1">
      <c r="A11" s="416" t="s">
        <v>536</v>
      </c>
      <c r="B11" s="420">
        <v>1200</v>
      </c>
      <c r="C11" s="421" t="s">
        <v>532</v>
      </c>
      <c r="D11" s="420"/>
      <c r="E11" s="420">
        <v>1200</v>
      </c>
      <c r="F11" s="20"/>
      <c r="G11" s="628"/>
      <c r="H11" s="20">
        <f t="shared" si="0"/>
        <v>0</v>
      </c>
      <c r="I11" s="34">
        <f t="shared" si="1"/>
        <v>1200</v>
      </c>
      <c r="J11" s="428" t="s">
        <v>552</v>
      </c>
    </row>
    <row r="12" spans="1:10" ht="15.75" customHeight="1">
      <c r="A12" s="419" t="s">
        <v>537</v>
      </c>
      <c r="B12" s="417">
        <v>7000</v>
      </c>
      <c r="C12" s="418" t="s">
        <v>538</v>
      </c>
      <c r="D12" s="417">
        <v>1400</v>
      </c>
      <c r="E12" s="417">
        <v>5600</v>
      </c>
      <c r="F12" s="20"/>
      <c r="G12" s="628"/>
      <c r="H12" s="20">
        <f t="shared" si="0"/>
        <v>0</v>
      </c>
      <c r="I12" s="34">
        <f t="shared" si="1"/>
        <v>5600</v>
      </c>
      <c r="J12" s="429" t="s">
        <v>552</v>
      </c>
    </row>
    <row r="13" spans="1:10" ht="15.75" customHeight="1">
      <c r="A13" s="416" t="s">
        <v>539</v>
      </c>
      <c r="B13" s="417">
        <v>25000</v>
      </c>
      <c r="C13" s="418" t="s">
        <v>532</v>
      </c>
      <c r="D13" s="417"/>
      <c r="E13" s="417">
        <v>25000</v>
      </c>
      <c r="F13" s="20"/>
      <c r="G13" s="628"/>
      <c r="H13" s="20">
        <f t="shared" si="0"/>
        <v>0</v>
      </c>
      <c r="I13" s="34">
        <f t="shared" si="1"/>
        <v>25000</v>
      </c>
      <c r="J13" s="428" t="s">
        <v>552</v>
      </c>
    </row>
    <row r="14" spans="1:10" ht="15.75" customHeight="1">
      <c r="A14" s="416" t="s">
        <v>540</v>
      </c>
      <c r="B14" s="417">
        <v>6096</v>
      </c>
      <c r="C14" s="418" t="s">
        <v>532</v>
      </c>
      <c r="D14" s="417"/>
      <c r="E14" s="417">
        <v>6096</v>
      </c>
      <c r="F14" s="20"/>
      <c r="G14" s="628">
        <v>-6096</v>
      </c>
      <c r="H14" s="20">
        <f t="shared" si="0"/>
        <v>-6096</v>
      </c>
      <c r="I14" s="34">
        <f t="shared" si="1"/>
        <v>0</v>
      </c>
      <c r="J14" s="428" t="s">
        <v>552</v>
      </c>
    </row>
    <row r="15" spans="1:10" ht="15.75" customHeight="1">
      <c r="A15" s="422" t="s">
        <v>541</v>
      </c>
      <c r="B15" s="423">
        <v>236521</v>
      </c>
      <c r="C15" s="418" t="s">
        <v>538</v>
      </c>
      <c r="D15" s="417">
        <v>63251</v>
      </c>
      <c r="E15" s="423">
        <v>173270</v>
      </c>
      <c r="F15" s="20">
        <v>3617</v>
      </c>
      <c r="G15" s="628">
        <v>794</v>
      </c>
      <c r="H15" s="20">
        <f t="shared" si="0"/>
        <v>4411</v>
      </c>
      <c r="I15" s="34">
        <f t="shared" si="1"/>
        <v>177681</v>
      </c>
      <c r="J15" s="428" t="s">
        <v>552</v>
      </c>
    </row>
    <row r="16" spans="1:10" ht="15.75" customHeight="1">
      <c r="A16" s="422" t="s">
        <v>542</v>
      </c>
      <c r="B16" s="423">
        <v>488766</v>
      </c>
      <c r="C16" s="418" t="s">
        <v>543</v>
      </c>
      <c r="D16" s="417">
        <v>25521</v>
      </c>
      <c r="E16" s="423">
        <v>463245</v>
      </c>
      <c r="F16" s="20"/>
      <c r="G16" s="628">
        <v>-280592</v>
      </c>
      <c r="H16" s="20">
        <f t="shared" si="0"/>
        <v>-280592</v>
      </c>
      <c r="I16" s="34">
        <f t="shared" si="1"/>
        <v>182653</v>
      </c>
      <c r="J16" s="428" t="s">
        <v>552</v>
      </c>
    </row>
    <row r="17" spans="1:10" ht="12.75">
      <c r="A17" s="422" t="s">
        <v>544</v>
      </c>
      <c r="B17" s="423">
        <v>15396</v>
      </c>
      <c r="C17" s="418" t="s">
        <v>538</v>
      </c>
      <c r="D17" s="417">
        <v>413</v>
      </c>
      <c r="E17" s="423">
        <v>14983</v>
      </c>
      <c r="F17" s="20"/>
      <c r="G17" s="628">
        <v>2490</v>
      </c>
      <c r="H17" s="20">
        <f t="shared" si="0"/>
        <v>2490</v>
      </c>
      <c r="I17" s="34">
        <f t="shared" si="1"/>
        <v>17473</v>
      </c>
      <c r="J17" s="428" t="s">
        <v>552</v>
      </c>
    </row>
    <row r="18" spans="1:10" ht="24">
      <c r="A18" s="424" t="s">
        <v>545</v>
      </c>
      <c r="B18" s="423">
        <v>446255</v>
      </c>
      <c r="C18" s="418" t="s">
        <v>546</v>
      </c>
      <c r="D18" s="417">
        <v>364183</v>
      </c>
      <c r="E18" s="423">
        <v>82072</v>
      </c>
      <c r="F18" s="20">
        <v>77550</v>
      </c>
      <c r="G18" s="628">
        <v>-57388</v>
      </c>
      <c r="H18" s="20">
        <f t="shared" si="0"/>
        <v>20162</v>
      </c>
      <c r="I18" s="34">
        <f t="shared" si="1"/>
        <v>102234</v>
      </c>
      <c r="J18" s="428" t="s">
        <v>552</v>
      </c>
    </row>
    <row r="19" spans="1:10" ht="15.75" customHeight="1">
      <c r="A19" s="416" t="s">
        <v>547</v>
      </c>
      <c r="B19" s="417">
        <v>800</v>
      </c>
      <c r="C19" s="418" t="s">
        <v>532</v>
      </c>
      <c r="D19" s="417"/>
      <c r="E19" s="417">
        <v>800</v>
      </c>
      <c r="F19" s="20"/>
      <c r="G19" s="628"/>
      <c r="H19" s="20">
        <f t="shared" si="0"/>
        <v>0</v>
      </c>
      <c r="I19" s="34">
        <f t="shared" si="1"/>
        <v>800</v>
      </c>
      <c r="J19" s="428" t="s">
        <v>552</v>
      </c>
    </row>
    <row r="20" spans="1:10" ht="15.75" customHeight="1">
      <c r="A20" s="416" t="s">
        <v>548</v>
      </c>
      <c r="B20" s="417">
        <v>1635</v>
      </c>
      <c r="C20" s="418" t="s">
        <v>532</v>
      </c>
      <c r="D20" s="417"/>
      <c r="E20" s="417">
        <v>1635</v>
      </c>
      <c r="F20" s="20"/>
      <c r="G20" s="628"/>
      <c r="H20" s="20">
        <f t="shared" si="0"/>
        <v>0</v>
      </c>
      <c r="I20" s="34">
        <f t="shared" si="1"/>
        <v>1635</v>
      </c>
      <c r="J20" s="428" t="s">
        <v>552</v>
      </c>
    </row>
    <row r="21" spans="1:10" ht="24">
      <c r="A21" s="625" t="s">
        <v>572</v>
      </c>
      <c r="B21" s="626">
        <v>400</v>
      </c>
      <c r="C21" s="627" t="s">
        <v>532</v>
      </c>
      <c r="D21" s="626"/>
      <c r="E21" s="626"/>
      <c r="F21" s="628">
        <v>400</v>
      </c>
      <c r="G21" s="628"/>
      <c r="H21" s="628">
        <f t="shared" si="0"/>
        <v>400</v>
      </c>
      <c r="I21" s="629">
        <f t="shared" si="1"/>
        <v>400</v>
      </c>
      <c r="J21" s="630" t="s">
        <v>552</v>
      </c>
    </row>
    <row r="22" spans="1:10" ht="15.75" customHeight="1">
      <c r="A22" s="625" t="s">
        <v>573</v>
      </c>
      <c r="B22" s="626">
        <v>1000</v>
      </c>
      <c r="C22" s="627" t="s">
        <v>532</v>
      </c>
      <c r="D22" s="626"/>
      <c r="E22" s="626"/>
      <c r="F22" s="628">
        <v>999</v>
      </c>
      <c r="G22" s="628"/>
      <c r="H22" s="628">
        <f t="shared" si="0"/>
        <v>999</v>
      </c>
      <c r="I22" s="629">
        <f t="shared" si="1"/>
        <v>999</v>
      </c>
      <c r="J22" s="630" t="s">
        <v>552</v>
      </c>
    </row>
    <row r="23" spans="1:10" ht="15.75" customHeight="1">
      <c r="A23" s="416" t="s">
        <v>549</v>
      </c>
      <c r="B23" s="417">
        <v>254</v>
      </c>
      <c r="C23" s="418" t="s">
        <v>532</v>
      </c>
      <c r="D23" s="417"/>
      <c r="E23" s="417">
        <v>254</v>
      </c>
      <c r="F23" s="20">
        <v>42</v>
      </c>
      <c r="G23" s="628">
        <v>1</v>
      </c>
      <c r="H23" s="20">
        <f t="shared" si="0"/>
        <v>43</v>
      </c>
      <c r="I23" s="34">
        <f t="shared" si="1"/>
        <v>297</v>
      </c>
      <c r="J23" s="428" t="s">
        <v>553</v>
      </c>
    </row>
    <row r="24" spans="1:10" ht="24">
      <c r="A24" s="416" t="s">
        <v>550</v>
      </c>
      <c r="B24" s="417">
        <v>2150</v>
      </c>
      <c r="C24" s="418" t="s">
        <v>532</v>
      </c>
      <c r="D24" s="417"/>
      <c r="E24" s="417">
        <v>2150</v>
      </c>
      <c r="F24" s="20"/>
      <c r="G24" s="628">
        <v>-271</v>
      </c>
      <c r="H24" s="20">
        <f t="shared" si="0"/>
        <v>-271</v>
      </c>
      <c r="I24" s="34">
        <f t="shared" si="1"/>
        <v>1879</v>
      </c>
      <c r="J24" s="428" t="s">
        <v>554</v>
      </c>
    </row>
    <row r="25" spans="1:10" ht="24">
      <c r="A25" s="416" t="s">
        <v>551</v>
      </c>
      <c r="B25" s="417">
        <v>300</v>
      </c>
      <c r="C25" s="418" t="s">
        <v>532</v>
      </c>
      <c r="D25" s="417"/>
      <c r="E25" s="417">
        <v>300</v>
      </c>
      <c r="F25" s="20"/>
      <c r="G25" s="628">
        <v>-300</v>
      </c>
      <c r="H25" s="20">
        <f t="shared" si="0"/>
        <v>-300</v>
      </c>
      <c r="I25" s="34">
        <f t="shared" si="1"/>
        <v>0</v>
      </c>
      <c r="J25" s="428" t="s">
        <v>554</v>
      </c>
    </row>
    <row r="26" spans="1:10" ht="24">
      <c r="A26" s="631" t="s">
        <v>571</v>
      </c>
      <c r="B26" s="632">
        <v>460</v>
      </c>
      <c r="C26" s="633" t="s">
        <v>532</v>
      </c>
      <c r="D26" s="632"/>
      <c r="E26" s="632"/>
      <c r="F26" s="634">
        <v>460</v>
      </c>
      <c r="G26" s="667"/>
      <c r="H26" s="635">
        <f t="shared" si="0"/>
        <v>460</v>
      </c>
      <c r="I26" s="636">
        <f t="shared" si="1"/>
        <v>460</v>
      </c>
      <c r="J26" s="637" t="s">
        <v>554</v>
      </c>
    </row>
    <row r="27" spans="1:10" ht="24">
      <c r="A27" s="425" t="s">
        <v>618</v>
      </c>
      <c r="B27" s="426">
        <v>3170</v>
      </c>
      <c r="C27" s="427" t="s">
        <v>532</v>
      </c>
      <c r="D27" s="426"/>
      <c r="E27" s="426"/>
      <c r="F27" s="654">
        <v>3170</v>
      </c>
      <c r="G27" s="668">
        <v>-1843</v>
      </c>
      <c r="H27" s="655">
        <f t="shared" si="0"/>
        <v>1327</v>
      </c>
      <c r="I27" s="636">
        <f t="shared" si="1"/>
        <v>1327</v>
      </c>
      <c r="J27" s="630" t="s">
        <v>552</v>
      </c>
    </row>
    <row r="28" spans="1:9" ht="24">
      <c r="A28" s="425" t="s">
        <v>632</v>
      </c>
      <c r="B28" s="426"/>
      <c r="C28" s="427"/>
      <c r="D28" s="426"/>
      <c r="E28" s="426"/>
      <c r="F28" s="21"/>
      <c r="G28" s="667">
        <v>1843</v>
      </c>
      <c r="H28" s="20">
        <f t="shared" si="0"/>
        <v>1843</v>
      </c>
      <c r="I28" s="636">
        <f t="shared" si="1"/>
        <v>1843</v>
      </c>
    </row>
    <row r="29" spans="1:9" ht="24">
      <c r="A29" s="425" t="s">
        <v>633</v>
      </c>
      <c r="B29" s="426"/>
      <c r="C29" s="427"/>
      <c r="D29" s="426"/>
      <c r="E29" s="426"/>
      <c r="F29" s="21"/>
      <c r="G29" s="21">
        <v>1634</v>
      </c>
      <c r="H29" s="20">
        <f t="shared" si="0"/>
        <v>1634</v>
      </c>
      <c r="I29" s="636">
        <f t="shared" si="1"/>
        <v>1634</v>
      </c>
    </row>
    <row r="30" spans="1:9" ht="12.75">
      <c r="A30" s="425" t="s">
        <v>629</v>
      </c>
      <c r="B30" s="426"/>
      <c r="C30" s="427"/>
      <c r="D30" s="426"/>
      <c r="E30" s="426"/>
      <c r="F30" s="21"/>
      <c r="G30" s="21">
        <v>13406</v>
      </c>
      <c r="H30" s="20">
        <f t="shared" si="0"/>
        <v>13406</v>
      </c>
      <c r="I30" s="636">
        <f t="shared" si="1"/>
        <v>13406</v>
      </c>
    </row>
    <row r="31" spans="1:9" ht="24">
      <c r="A31" s="425" t="s">
        <v>630</v>
      </c>
      <c r="B31" s="426"/>
      <c r="C31" s="427"/>
      <c r="D31" s="426"/>
      <c r="E31" s="426"/>
      <c r="F31" s="21"/>
      <c r="G31" s="21">
        <v>598</v>
      </c>
      <c r="H31" s="20">
        <f t="shared" si="0"/>
        <v>598</v>
      </c>
      <c r="I31" s="636">
        <f t="shared" si="1"/>
        <v>598</v>
      </c>
    </row>
    <row r="32" spans="1:9" ht="12.75">
      <c r="A32" s="425" t="s">
        <v>631</v>
      </c>
      <c r="B32" s="426"/>
      <c r="C32" s="427"/>
      <c r="D32" s="426"/>
      <c r="E32" s="426"/>
      <c r="F32" s="21"/>
      <c r="G32" s="21">
        <v>405</v>
      </c>
      <c r="H32" s="20">
        <f t="shared" si="0"/>
        <v>405</v>
      </c>
      <c r="I32" s="636">
        <f t="shared" si="1"/>
        <v>405</v>
      </c>
    </row>
    <row r="33" spans="1:9" ht="15.75" customHeight="1" thickBot="1">
      <c r="A33" s="35"/>
      <c r="B33" s="21"/>
      <c r="C33" s="172"/>
      <c r="D33" s="21"/>
      <c r="E33" s="21"/>
      <c r="F33" s="21"/>
      <c r="G33" s="21"/>
      <c r="H33" s="20">
        <f t="shared" si="0"/>
        <v>0</v>
      </c>
      <c r="I33" s="36">
        <f t="shared" si="1"/>
        <v>0</v>
      </c>
    </row>
    <row r="34" spans="1:9" s="39" customFormat="1" ht="18" customHeight="1" thickBot="1">
      <c r="A34" s="58" t="s">
        <v>41</v>
      </c>
      <c r="B34" s="37">
        <f>SUM(B7:B33)</f>
        <v>1243903</v>
      </c>
      <c r="C34" s="45"/>
      <c r="D34" s="37">
        <f aca="true" t="shared" si="2" ref="D34:I34">SUM(D7:D33)</f>
        <v>454768</v>
      </c>
      <c r="E34" s="37">
        <f t="shared" si="2"/>
        <v>784105</v>
      </c>
      <c r="F34" s="37">
        <f t="shared" si="2"/>
        <v>82143</v>
      </c>
      <c r="G34" s="37">
        <f t="shared" si="2"/>
        <v>-325793</v>
      </c>
      <c r="H34" s="37">
        <f t="shared" si="2"/>
        <v>-243650</v>
      </c>
      <c r="I34" s="38">
        <f t="shared" si="2"/>
        <v>540455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fitToHeight="1" fitToWidth="1" horizontalDpi="300" verticalDpi="3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5"/>
  <sheetViews>
    <sheetView zoomScale="120" zoomScaleNormal="120" workbookViewId="0" topLeftCell="D1">
      <selection activeCell="G8" sqref="G8"/>
    </sheetView>
  </sheetViews>
  <sheetFormatPr defaultColWidth="9.00390625" defaultRowHeight="12.75"/>
  <cols>
    <col min="1" max="1" width="42.875" style="27" customWidth="1"/>
    <col min="2" max="8" width="15.875" style="26" customWidth="1"/>
    <col min="9" max="9" width="15.875" style="33" customWidth="1"/>
    <col min="10" max="10" width="17.00390625" style="26" customWidth="1"/>
    <col min="11" max="11" width="12.875" style="26" customWidth="1"/>
    <col min="12" max="12" width="13.875" style="26" customWidth="1"/>
    <col min="13" max="16384" width="9.375" style="26" customWidth="1"/>
  </cols>
  <sheetData>
    <row r="1" spans="3:9" ht="15">
      <c r="C1" s="739" t="str">
        <f>CONCATENATE("4. melléklet ",RM_ALAPADATOK!A7," ",RM_ALAPADATOK!B7," ",RM_ALAPADATOK!C7," ",RM_ALAPADATOK!D7," ",RM_ALAPADATOK!E7," ",RM_ALAPADATOK!F7," ",RM_ALAPADATOK!G7," ",RM_ALAPADATOK!H7)</f>
        <v>4. melléklet a  / 2020 (  ) önkormányzati rendelethez</v>
      </c>
      <c r="D1" s="740"/>
      <c r="E1" s="740"/>
      <c r="F1" s="740"/>
      <c r="G1" s="740"/>
      <c r="H1" s="740"/>
      <c r="I1" s="740"/>
    </row>
    <row r="2" spans="1:9" ht="12.75">
      <c r="A2" s="309"/>
      <c r="B2" s="310"/>
      <c r="C2" s="310"/>
      <c r="D2" s="310"/>
      <c r="E2" s="310"/>
      <c r="F2" s="310"/>
      <c r="G2" s="310"/>
      <c r="H2" s="310"/>
      <c r="I2" s="310"/>
    </row>
    <row r="3" spans="1:9" ht="25.5" customHeight="1">
      <c r="A3" s="738" t="s">
        <v>451</v>
      </c>
      <c r="B3" s="738"/>
      <c r="C3" s="738"/>
      <c r="D3" s="738"/>
      <c r="E3" s="738"/>
      <c r="F3" s="738"/>
      <c r="G3" s="738"/>
      <c r="H3" s="738"/>
      <c r="I3" s="738"/>
    </row>
    <row r="4" spans="1:9" ht="22.5" customHeight="1" thickBot="1">
      <c r="A4" s="309"/>
      <c r="B4" s="310"/>
      <c r="C4" s="310"/>
      <c r="D4" s="310"/>
      <c r="E4" s="310"/>
      <c r="F4" s="310"/>
      <c r="G4" s="310"/>
      <c r="H4" s="310"/>
      <c r="I4" s="311" t="str">
        <f>'RM_2.2.sz.mell.'!I2</f>
        <v>ezer Forintban!</v>
      </c>
    </row>
    <row r="5" spans="1:9" s="28" customFormat="1" ht="44.25" customHeight="1" thickBot="1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2018. XII. 31-ig</v>
      </c>
      <c r="E5" s="57" t="str">
        <f>+CONCATENATE(LEFT(RM_ÖSSZEFÜGGÉSEK!A6,4),". évi",CHAR(10),"eredeti előirányzat")</f>
        <v>2019. évi
eredeti előirányzat</v>
      </c>
      <c r="F5" s="289" t="str">
        <f>CONCATENATE('RM_3.sz.mell.'!F5)</f>
        <v>Eddigi módosítások összege 2019-ben</v>
      </c>
      <c r="G5" s="401" t="str">
        <f>CONCATENATE('RM_3.sz.mell.'!G5)</f>
        <v>4.sz. módosítás</v>
      </c>
      <c r="H5" s="402" t="str">
        <f>CONCATENATE('RM_3.sz.mell.'!H5)</f>
        <v>Módosítások összesen 2019. …..-ig</v>
      </c>
      <c r="I5" s="403" t="str">
        <f>CONCATENATE('RM_3.sz.mell.'!I5)</f>
        <v>4. számú módosítás utáni előirányzat</v>
      </c>
    </row>
    <row r="6" spans="1:9" s="33" customFormat="1" ht="12" customHeight="1" thickBot="1">
      <c r="A6" s="31" t="s">
        <v>345</v>
      </c>
      <c r="B6" s="32" t="s">
        <v>346</v>
      </c>
      <c r="C6" s="32" t="s">
        <v>347</v>
      </c>
      <c r="D6" s="32" t="s">
        <v>349</v>
      </c>
      <c r="E6" s="32" t="s">
        <v>348</v>
      </c>
      <c r="F6" s="294" t="s">
        <v>350</v>
      </c>
      <c r="G6" s="294" t="s">
        <v>351</v>
      </c>
      <c r="H6" s="294" t="s">
        <v>435</v>
      </c>
      <c r="I6" s="295" t="s">
        <v>434</v>
      </c>
    </row>
    <row r="7" spans="1:10" ht="15.75" customHeight="1">
      <c r="A7" s="430" t="s">
        <v>555</v>
      </c>
      <c r="B7" s="417">
        <v>600</v>
      </c>
      <c r="C7" s="418" t="s">
        <v>532</v>
      </c>
      <c r="D7" s="417"/>
      <c r="E7" s="417">
        <v>600</v>
      </c>
      <c r="F7" s="20">
        <v>-600</v>
      </c>
      <c r="G7" s="20"/>
      <c r="H7" s="280">
        <f>F7+G7</f>
        <v>-600</v>
      </c>
      <c r="I7" s="34">
        <f>E7+H7</f>
        <v>0</v>
      </c>
      <c r="J7" s="428"/>
    </row>
    <row r="8" spans="1:10" ht="48">
      <c r="A8" s="430" t="s">
        <v>556</v>
      </c>
      <c r="B8" s="417">
        <v>3000</v>
      </c>
      <c r="C8" s="418" t="s">
        <v>532</v>
      </c>
      <c r="D8" s="417"/>
      <c r="E8" s="417">
        <v>3000</v>
      </c>
      <c r="F8" s="20"/>
      <c r="G8" s="20"/>
      <c r="H8" s="280">
        <f>F8+G8</f>
        <v>0</v>
      </c>
      <c r="I8" s="34">
        <f aca="true" t="shared" si="0" ref="I8:I28">E8+H8</f>
        <v>3000</v>
      </c>
      <c r="J8" s="428" t="s">
        <v>552</v>
      </c>
    </row>
    <row r="9" spans="1:10" ht="24">
      <c r="A9" s="430" t="s">
        <v>557</v>
      </c>
      <c r="B9" s="417">
        <v>2000</v>
      </c>
      <c r="C9" s="418" t="s">
        <v>532</v>
      </c>
      <c r="D9" s="417"/>
      <c r="E9" s="417">
        <v>2000</v>
      </c>
      <c r="F9" s="20"/>
      <c r="G9" s="20">
        <v>-935</v>
      </c>
      <c r="H9" s="280">
        <f>F9+G9</f>
        <v>-935</v>
      </c>
      <c r="I9" s="34">
        <f t="shared" si="0"/>
        <v>1065</v>
      </c>
      <c r="J9" s="428" t="s">
        <v>552</v>
      </c>
    </row>
    <row r="10" spans="1:10" ht="15.75" customHeight="1">
      <c r="A10" s="430" t="s">
        <v>558</v>
      </c>
      <c r="B10" s="417">
        <v>2000</v>
      </c>
      <c r="C10" s="418" t="s">
        <v>532</v>
      </c>
      <c r="D10" s="417"/>
      <c r="E10" s="417">
        <v>2000</v>
      </c>
      <c r="F10" s="20">
        <v>-484</v>
      </c>
      <c r="G10" s="20">
        <v>-1364</v>
      </c>
      <c r="H10" s="280">
        <f aca="true" t="shared" si="1" ref="H10:H34">F10+G10</f>
        <v>-1848</v>
      </c>
      <c r="I10" s="34">
        <f t="shared" si="0"/>
        <v>152</v>
      </c>
      <c r="J10" s="428" t="s">
        <v>552</v>
      </c>
    </row>
    <row r="11" spans="1:10" ht="15.75" customHeight="1">
      <c r="A11" s="430" t="s">
        <v>559</v>
      </c>
      <c r="B11" s="420">
        <v>10000</v>
      </c>
      <c r="C11" s="421" t="s">
        <v>532</v>
      </c>
      <c r="D11" s="420"/>
      <c r="E11" s="420">
        <v>10000</v>
      </c>
      <c r="F11" s="20"/>
      <c r="G11" s="20"/>
      <c r="H11" s="280">
        <f t="shared" si="1"/>
        <v>0</v>
      </c>
      <c r="I11" s="34">
        <f t="shared" si="0"/>
        <v>10000</v>
      </c>
      <c r="J11" s="428" t="s">
        <v>552</v>
      </c>
    </row>
    <row r="12" spans="1:10" ht="15.75" customHeight="1">
      <c r="A12" s="430" t="s">
        <v>560</v>
      </c>
      <c r="B12" s="420">
        <v>2000</v>
      </c>
      <c r="C12" s="421" t="s">
        <v>532</v>
      </c>
      <c r="D12" s="420"/>
      <c r="E12" s="420">
        <v>2000</v>
      </c>
      <c r="F12" s="20">
        <v>1300</v>
      </c>
      <c r="G12" s="20"/>
      <c r="H12" s="280">
        <f t="shared" si="1"/>
        <v>1300</v>
      </c>
      <c r="I12" s="34">
        <f t="shared" si="0"/>
        <v>3300</v>
      </c>
      <c r="J12" s="428" t="s">
        <v>552</v>
      </c>
    </row>
    <row r="13" spans="1:10" ht="15.75" customHeight="1">
      <c r="A13" s="430" t="s">
        <v>561</v>
      </c>
      <c r="B13" s="420">
        <v>1024</v>
      </c>
      <c r="C13" s="421" t="s">
        <v>538</v>
      </c>
      <c r="D13" s="420">
        <v>361</v>
      </c>
      <c r="E13" s="420">
        <v>663</v>
      </c>
      <c r="F13" s="20"/>
      <c r="G13" s="20"/>
      <c r="H13" s="280">
        <f t="shared" si="1"/>
        <v>0</v>
      </c>
      <c r="I13" s="34">
        <f t="shared" si="0"/>
        <v>663</v>
      </c>
      <c r="J13" s="428" t="s">
        <v>552</v>
      </c>
    </row>
    <row r="14" spans="1:10" ht="15.75" customHeight="1">
      <c r="A14" s="430" t="s">
        <v>562</v>
      </c>
      <c r="B14" s="420">
        <v>840</v>
      </c>
      <c r="C14" s="421" t="s">
        <v>532</v>
      </c>
      <c r="D14" s="420"/>
      <c r="E14" s="420">
        <v>840</v>
      </c>
      <c r="F14" s="20"/>
      <c r="G14" s="20">
        <v>-840</v>
      </c>
      <c r="H14" s="280">
        <f t="shared" si="1"/>
        <v>-840</v>
      </c>
      <c r="I14" s="34">
        <f t="shared" si="0"/>
        <v>0</v>
      </c>
      <c r="J14" s="428" t="s">
        <v>552</v>
      </c>
    </row>
    <row r="15" spans="1:10" ht="15.75" customHeight="1">
      <c r="A15" s="430" t="s">
        <v>563</v>
      </c>
      <c r="B15" s="417">
        <v>570</v>
      </c>
      <c r="C15" s="418" t="s">
        <v>532</v>
      </c>
      <c r="D15" s="417"/>
      <c r="E15" s="417">
        <v>570</v>
      </c>
      <c r="F15" s="20"/>
      <c r="G15" s="20"/>
      <c r="H15" s="280">
        <f t="shared" si="1"/>
        <v>0</v>
      </c>
      <c r="I15" s="34">
        <f t="shared" si="0"/>
        <v>570</v>
      </c>
      <c r="J15" s="428" t="s">
        <v>552</v>
      </c>
    </row>
    <row r="16" spans="1:10" ht="15.75" customHeight="1">
      <c r="A16" s="430" t="s">
        <v>564</v>
      </c>
      <c r="B16" s="417">
        <v>260</v>
      </c>
      <c r="C16" s="418" t="s">
        <v>532</v>
      </c>
      <c r="D16" s="417"/>
      <c r="E16" s="417">
        <v>260</v>
      </c>
      <c r="F16" s="20">
        <v>-9</v>
      </c>
      <c r="G16" s="20">
        <v>-251</v>
      </c>
      <c r="H16" s="280">
        <f t="shared" si="1"/>
        <v>-260</v>
      </c>
      <c r="I16" s="34">
        <f t="shared" si="0"/>
        <v>0</v>
      </c>
      <c r="J16" s="428" t="s">
        <v>552</v>
      </c>
    </row>
    <row r="17" spans="1:10" ht="15.75" customHeight="1">
      <c r="A17" s="430" t="s">
        <v>565</v>
      </c>
      <c r="B17" s="417">
        <v>140</v>
      </c>
      <c r="C17" s="418" t="s">
        <v>532</v>
      </c>
      <c r="D17" s="417"/>
      <c r="E17" s="417">
        <v>140</v>
      </c>
      <c r="F17" s="20"/>
      <c r="G17" s="20"/>
      <c r="H17" s="280">
        <f t="shared" si="1"/>
        <v>0</v>
      </c>
      <c r="I17" s="34">
        <f t="shared" si="0"/>
        <v>140</v>
      </c>
      <c r="J17" s="428" t="s">
        <v>552</v>
      </c>
    </row>
    <row r="18" spans="1:10" ht="15.75" customHeight="1">
      <c r="A18" s="431" t="s">
        <v>566</v>
      </c>
      <c r="B18" s="420">
        <v>19498</v>
      </c>
      <c r="C18" s="421" t="s">
        <v>538</v>
      </c>
      <c r="D18" s="420">
        <v>2973</v>
      </c>
      <c r="E18" s="420">
        <v>16525</v>
      </c>
      <c r="F18" s="20"/>
      <c r="G18" s="20"/>
      <c r="H18" s="280">
        <f t="shared" si="1"/>
        <v>0</v>
      </c>
      <c r="I18" s="34">
        <f t="shared" si="0"/>
        <v>16525</v>
      </c>
      <c r="J18" s="428" t="s">
        <v>552</v>
      </c>
    </row>
    <row r="19" spans="1:10" ht="15.75" customHeight="1">
      <c r="A19" s="431" t="s">
        <v>567</v>
      </c>
      <c r="B19" s="420">
        <v>22137</v>
      </c>
      <c r="C19" s="421" t="s">
        <v>538</v>
      </c>
      <c r="D19" s="420">
        <v>7368</v>
      </c>
      <c r="E19" s="420">
        <v>14769</v>
      </c>
      <c r="F19" s="20"/>
      <c r="G19" s="20"/>
      <c r="H19" s="280">
        <f t="shared" si="1"/>
        <v>0</v>
      </c>
      <c r="I19" s="34">
        <f t="shared" si="0"/>
        <v>14769</v>
      </c>
      <c r="J19" s="428" t="s">
        <v>552</v>
      </c>
    </row>
    <row r="20" spans="1:10" s="645" customFormat="1" ht="36">
      <c r="A20" s="638" t="s">
        <v>574</v>
      </c>
      <c r="B20" s="639">
        <v>572</v>
      </c>
      <c r="C20" s="640" t="s">
        <v>532</v>
      </c>
      <c r="D20" s="641"/>
      <c r="E20" s="641"/>
      <c r="F20" s="662">
        <v>572</v>
      </c>
      <c r="G20" s="661"/>
      <c r="H20" s="643">
        <f t="shared" si="1"/>
        <v>572</v>
      </c>
      <c r="I20" s="644">
        <f t="shared" si="0"/>
        <v>572</v>
      </c>
      <c r="J20" s="637" t="s">
        <v>552</v>
      </c>
    </row>
    <row r="21" spans="1:10" s="645" customFormat="1" ht="15.75" customHeight="1">
      <c r="A21" s="646" t="s">
        <v>575</v>
      </c>
      <c r="B21" s="647">
        <v>276</v>
      </c>
      <c r="C21" s="640" t="s">
        <v>532</v>
      </c>
      <c r="D21" s="641"/>
      <c r="E21" s="641"/>
      <c r="F21" s="663">
        <v>276</v>
      </c>
      <c r="G21" s="647"/>
      <c r="H21" s="643">
        <f t="shared" si="1"/>
        <v>276</v>
      </c>
      <c r="I21" s="644">
        <f t="shared" si="0"/>
        <v>276</v>
      </c>
      <c r="J21" s="637" t="s">
        <v>552</v>
      </c>
    </row>
    <row r="22" spans="1:10" s="645" customFormat="1" ht="15.75" customHeight="1">
      <c r="A22" s="646" t="s">
        <v>576</v>
      </c>
      <c r="B22" s="647">
        <v>242</v>
      </c>
      <c r="C22" s="640" t="s">
        <v>532</v>
      </c>
      <c r="D22" s="641"/>
      <c r="E22" s="641"/>
      <c r="F22" s="663">
        <v>242</v>
      </c>
      <c r="G22" s="647"/>
      <c r="H22" s="643">
        <f t="shared" si="1"/>
        <v>242</v>
      </c>
      <c r="I22" s="644">
        <f t="shared" si="0"/>
        <v>242</v>
      </c>
      <c r="J22" s="637" t="s">
        <v>552</v>
      </c>
    </row>
    <row r="23" spans="1:10" s="645" customFormat="1" ht="12.75">
      <c r="A23" s="648" t="s">
        <v>577</v>
      </c>
      <c r="B23" s="649">
        <v>1983</v>
      </c>
      <c r="C23" s="640" t="s">
        <v>532</v>
      </c>
      <c r="D23" s="641"/>
      <c r="E23" s="641"/>
      <c r="F23" s="664">
        <v>1983</v>
      </c>
      <c r="G23" s="649"/>
      <c r="H23" s="643">
        <f t="shared" si="1"/>
        <v>1983</v>
      </c>
      <c r="I23" s="644">
        <f t="shared" si="0"/>
        <v>1983</v>
      </c>
      <c r="J23" s="637" t="s">
        <v>552</v>
      </c>
    </row>
    <row r="24" spans="1:10" s="645" customFormat="1" ht="24">
      <c r="A24" s="648" t="s">
        <v>578</v>
      </c>
      <c r="B24" s="650">
        <v>150</v>
      </c>
      <c r="C24" s="640" t="s">
        <v>532</v>
      </c>
      <c r="D24" s="642"/>
      <c r="E24" s="642"/>
      <c r="F24" s="665">
        <v>150</v>
      </c>
      <c r="G24" s="650"/>
      <c r="H24" s="643">
        <f t="shared" si="1"/>
        <v>150</v>
      </c>
      <c r="I24" s="644">
        <f t="shared" si="0"/>
        <v>150</v>
      </c>
      <c r="J24" s="637" t="s">
        <v>552</v>
      </c>
    </row>
    <row r="25" spans="1:10" s="645" customFormat="1" ht="17.25" customHeight="1">
      <c r="A25" s="651" t="s">
        <v>579</v>
      </c>
      <c r="B25" s="652">
        <v>3600</v>
      </c>
      <c r="C25" s="640" t="s">
        <v>532</v>
      </c>
      <c r="D25" s="642"/>
      <c r="E25" s="642"/>
      <c r="F25" s="657">
        <v>3600</v>
      </c>
      <c r="G25" s="652">
        <v>-15</v>
      </c>
      <c r="H25" s="643">
        <f t="shared" si="1"/>
        <v>3585</v>
      </c>
      <c r="I25" s="644">
        <f t="shared" si="0"/>
        <v>3585</v>
      </c>
      <c r="J25" s="637" t="s">
        <v>552</v>
      </c>
    </row>
    <row r="26" spans="1:10" s="653" customFormat="1" ht="23.25" customHeight="1">
      <c r="A26" s="656" t="s">
        <v>619</v>
      </c>
      <c r="B26" s="657">
        <v>450</v>
      </c>
      <c r="C26" s="421" t="s">
        <v>532</v>
      </c>
      <c r="D26" s="20"/>
      <c r="E26" s="20"/>
      <c r="F26" s="657">
        <v>450</v>
      </c>
      <c r="G26" s="657">
        <v>-289</v>
      </c>
      <c r="H26" s="643">
        <f t="shared" si="1"/>
        <v>161</v>
      </c>
      <c r="I26" s="644">
        <f t="shared" si="0"/>
        <v>161</v>
      </c>
      <c r="J26" s="630" t="s">
        <v>552</v>
      </c>
    </row>
    <row r="27" spans="1:10" s="653" customFormat="1" ht="15.75" customHeight="1">
      <c r="A27" s="29" t="s">
        <v>620</v>
      </c>
      <c r="B27" s="20">
        <v>800</v>
      </c>
      <c r="C27" s="658" t="s">
        <v>532</v>
      </c>
      <c r="D27" s="20"/>
      <c r="E27" s="20"/>
      <c r="F27" s="20">
        <v>800</v>
      </c>
      <c r="G27" s="20"/>
      <c r="H27" s="643">
        <f t="shared" si="1"/>
        <v>800</v>
      </c>
      <c r="I27" s="644">
        <f t="shared" si="0"/>
        <v>800</v>
      </c>
      <c r="J27" s="630" t="s">
        <v>552</v>
      </c>
    </row>
    <row r="28" spans="1:10" s="653" customFormat="1" ht="15.75" customHeight="1">
      <c r="A28" s="672" t="s">
        <v>621</v>
      </c>
      <c r="B28" s="21">
        <v>1000</v>
      </c>
      <c r="C28" s="658" t="s">
        <v>532</v>
      </c>
      <c r="D28" s="21"/>
      <c r="E28" s="21"/>
      <c r="F28" s="666">
        <v>1000</v>
      </c>
      <c r="G28" s="660"/>
      <c r="H28" s="643">
        <f t="shared" si="1"/>
        <v>1000</v>
      </c>
      <c r="I28" s="644">
        <f t="shared" si="0"/>
        <v>1000</v>
      </c>
      <c r="J28" s="630" t="s">
        <v>552</v>
      </c>
    </row>
    <row r="29" spans="1:10" s="653" customFormat="1" ht="15.75" customHeight="1">
      <c r="A29" s="35" t="s">
        <v>622</v>
      </c>
      <c r="B29" s="21">
        <v>216</v>
      </c>
      <c r="C29" s="658" t="s">
        <v>532</v>
      </c>
      <c r="D29" s="21"/>
      <c r="E29" s="21"/>
      <c r="F29" s="21">
        <v>216</v>
      </c>
      <c r="G29" s="21"/>
      <c r="H29" s="643">
        <f t="shared" si="1"/>
        <v>216</v>
      </c>
      <c r="I29" s="644">
        <f aca="true" t="shared" si="2" ref="I29:I34">E29+H29</f>
        <v>216</v>
      </c>
      <c r="J29" s="630" t="s">
        <v>552</v>
      </c>
    </row>
    <row r="30" spans="1:10" s="653" customFormat="1" ht="15.75" customHeight="1">
      <c r="A30" s="35" t="s">
        <v>623</v>
      </c>
      <c r="B30" s="21">
        <v>152</v>
      </c>
      <c r="C30" s="658" t="s">
        <v>532</v>
      </c>
      <c r="D30" s="21"/>
      <c r="E30" s="21"/>
      <c r="F30" s="21">
        <v>152</v>
      </c>
      <c r="G30" s="21"/>
      <c r="H30" s="643">
        <f t="shared" si="1"/>
        <v>152</v>
      </c>
      <c r="I30" s="644">
        <f t="shared" si="2"/>
        <v>152</v>
      </c>
      <c r="J30" s="630" t="s">
        <v>552</v>
      </c>
    </row>
    <row r="31" spans="1:10" s="653" customFormat="1" ht="15.75" customHeight="1">
      <c r="A31" s="669" t="s">
        <v>634</v>
      </c>
      <c r="B31" s="21">
        <v>635</v>
      </c>
      <c r="C31" s="658" t="s">
        <v>532</v>
      </c>
      <c r="D31" s="21"/>
      <c r="E31" s="21"/>
      <c r="F31" s="21"/>
      <c r="G31" s="21">
        <v>635</v>
      </c>
      <c r="H31" s="643">
        <f t="shared" si="1"/>
        <v>635</v>
      </c>
      <c r="I31" s="644">
        <f t="shared" si="2"/>
        <v>635</v>
      </c>
      <c r="J31" s="630"/>
    </row>
    <row r="32" spans="1:10" s="653" customFormat="1" ht="15.75" customHeight="1">
      <c r="A32" s="671" t="s">
        <v>637</v>
      </c>
      <c r="B32" s="21">
        <v>3066</v>
      </c>
      <c r="C32" s="658" t="s">
        <v>532</v>
      </c>
      <c r="D32" s="21"/>
      <c r="E32" s="21"/>
      <c r="F32" s="21"/>
      <c r="G32" s="21">
        <v>3066</v>
      </c>
      <c r="H32" s="643">
        <v>3066</v>
      </c>
      <c r="I32" s="644">
        <f t="shared" si="2"/>
        <v>3066</v>
      </c>
      <c r="J32" s="630"/>
    </row>
    <row r="33" spans="1:10" s="653" customFormat="1" ht="15.75" customHeight="1">
      <c r="A33" s="671" t="s">
        <v>636</v>
      </c>
      <c r="B33" s="21">
        <v>2685</v>
      </c>
      <c r="C33" s="658" t="s">
        <v>532</v>
      </c>
      <c r="D33" s="21"/>
      <c r="E33" s="21"/>
      <c r="F33" s="21"/>
      <c r="G33" s="21">
        <v>2685</v>
      </c>
      <c r="H33" s="643">
        <v>2685</v>
      </c>
      <c r="I33" s="644">
        <f t="shared" si="2"/>
        <v>2685</v>
      </c>
      <c r="J33" s="630"/>
    </row>
    <row r="34" spans="1:9" ht="15.75" customHeight="1" thickBot="1">
      <c r="A34" s="670" t="s">
        <v>635</v>
      </c>
      <c r="B34" s="21">
        <v>3137</v>
      </c>
      <c r="C34" s="658" t="s">
        <v>532</v>
      </c>
      <c r="D34" s="21"/>
      <c r="E34" s="21"/>
      <c r="F34" s="21"/>
      <c r="G34" s="21">
        <v>3137</v>
      </c>
      <c r="H34" s="643">
        <f t="shared" si="1"/>
        <v>3137</v>
      </c>
      <c r="I34" s="644">
        <f t="shared" si="2"/>
        <v>3137</v>
      </c>
    </row>
    <row r="35" spans="1:9" s="39" customFormat="1" ht="18" customHeight="1" thickBot="1">
      <c r="A35" s="58" t="s">
        <v>41</v>
      </c>
      <c r="B35" s="37">
        <f>SUM(B7:B34)</f>
        <v>83033</v>
      </c>
      <c r="C35" s="45"/>
      <c r="D35" s="37">
        <f aca="true" t="shared" si="3" ref="D35:I35">SUM(D7:D34)</f>
        <v>10702</v>
      </c>
      <c r="E35" s="37">
        <f t="shared" si="3"/>
        <v>53367</v>
      </c>
      <c r="F35" s="37">
        <f t="shared" si="3"/>
        <v>9648</v>
      </c>
      <c r="G35" s="37">
        <f t="shared" si="3"/>
        <v>5829</v>
      </c>
      <c r="H35" s="37">
        <f t="shared" si="3"/>
        <v>15477</v>
      </c>
      <c r="I35" s="38">
        <f t="shared" si="3"/>
        <v>68844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fitToHeight="1" fitToWidth="1" horizontalDpi="300" verticalDpi="3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58"/>
  <sheetViews>
    <sheetView zoomScaleSheetLayoutView="100" workbookViewId="0" topLeftCell="A1">
      <selection activeCell="N116" sqref="N116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4" customFormat="1" ht="16.5" customHeight="1" thickBot="1">
      <c r="A1" s="372"/>
      <c r="B1" s="752" t="str">
        <f>CONCATENATE("5.1. melléklet ",RM_ALAPADATOK!A7," ",RM_ALAPADATOK!B7," ",RM_ALAPADATOK!C7," ",RM_ALAPADATOK!D7," ",RM_ALAPADATOK!E7," ",RM_ALAPADATOK!F7," ",RM_ALAPADATOK!G7," ",RM_ALAPADATOK!H7)</f>
        <v>5.1. melléklet a  / 2020 (  ) önkormányzati rendelethez</v>
      </c>
      <c r="C1" s="753"/>
      <c r="D1" s="753"/>
      <c r="E1" s="753"/>
      <c r="F1" s="753"/>
      <c r="G1" s="753"/>
      <c r="H1" s="753"/>
      <c r="I1" s="753"/>
      <c r="J1" s="753"/>
      <c r="K1" s="753"/>
    </row>
    <row r="2" spans="1:11" s="315" customFormat="1" ht="16.5" thickBot="1">
      <c r="A2" s="373" t="s">
        <v>39</v>
      </c>
      <c r="B2" s="744" t="str">
        <f>CONCATENATE(RM_ALAPADATOK!A3)</f>
        <v>Bátaszék Város Önkormányzata</v>
      </c>
      <c r="C2" s="745"/>
      <c r="D2" s="745"/>
      <c r="E2" s="745"/>
      <c r="F2" s="745"/>
      <c r="G2" s="745"/>
      <c r="H2" s="745"/>
      <c r="I2" s="746"/>
      <c r="J2" s="747"/>
      <c r="K2" s="371" t="s">
        <v>483</v>
      </c>
    </row>
    <row r="3" spans="1:11" s="315" customFormat="1" ht="36.75" thickBot="1">
      <c r="A3" s="373" t="s">
        <v>114</v>
      </c>
      <c r="B3" s="748" t="s">
        <v>453</v>
      </c>
      <c r="C3" s="749"/>
      <c r="D3" s="749"/>
      <c r="E3" s="749"/>
      <c r="F3" s="749"/>
      <c r="G3" s="749"/>
      <c r="H3" s="749"/>
      <c r="I3" s="750"/>
      <c r="J3" s="751"/>
      <c r="K3" s="316" t="s">
        <v>34</v>
      </c>
    </row>
    <row r="4" spans="1:11" s="317" customFormat="1" ht="15.75" customHeight="1" thickBot="1">
      <c r="A4" s="374"/>
      <c r="B4" s="374"/>
      <c r="C4" s="375"/>
      <c r="D4" s="375"/>
      <c r="E4" s="375"/>
      <c r="F4" s="375"/>
      <c r="G4" s="375"/>
      <c r="H4" s="376"/>
      <c r="I4" s="376"/>
      <c r="J4" s="376"/>
      <c r="K4" s="377" t="str">
        <f>CONCATENATE('RM_2.2.sz.mell.'!I2)</f>
        <v>ezer Forintban!</v>
      </c>
    </row>
    <row r="5" spans="1:11" ht="40.5" customHeight="1" thickBot="1">
      <c r="A5" s="378" t="s">
        <v>115</v>
      </c>
      <c r="B5" s="366" t="s">
        <v>426</v>
      </c>
      <c r="C5" s="286" t="str">
        <f>CONCATENATE('RM_1.1.sz.mell.'!C9:K9)</f>
        <v>Eredeti
előirányzat</v>
      </c>
      <c r="D5" s="287" t="str">
        <f>CONCATENATE('RM_1.1.sz.mell.'!D9)</f>
        <v>1. sz. módosítás </v>
      </c>
      <c r="E5" s="287" t="str">
        <f>CONCATENATE('RM_1.1.sz.mell.'!E9)</f>
        <v>2. sz. módosítás </v>
      </c>
      <c r="F5" s="287" t="str">
        <f>CONCATENATE('RM_1.1.sz.mell.'!F9)</f>
        <v>3. sz. módosítás </v>
      </c>
      <c r="G5" s="287" t="str">
        <f>CONCATENATE('RM_1.1.sz.mell.'!G9)</f>
        <v>4. sz. módosítás </v>
      </c>
      <c r="H5" s="287" t="str">
        <f>CONCATENATE('RM_1.1.sz.mell.'!H9)</f>
        <v>5. sz. módosítás </v>
      </c>
      <c r="I5" s="287" t="str">
        <f>CONCATENATE('RM_1.1.sz.mell.'!I9)</f>
        <v>6. sz. módosítás </v>
      </c>
      <c r="J5" s="287" t="s">
        <v>433</v>
      </c>
      <c r="K5" s="288" t="s">
        <v>626</v>
      </c>
    </row>
    <row r="6" spans="1:11" s="40" customFormat="1" ht="12.75" customHeight="1" thickBot="1">
      <c r="A6" s="367" t="s">
        <v>345</v>
      </c>
      <c r="B6" s="368" t="s">
        <v>346</v>
      </c>
      <c r="C6" s="379" t="s">
        <v>347</v>
      </c>
      <c r="D6" s="379" t="s">
        <v>349</v>
      </c>
      <c r="E6" s="380" t="s">
        <v>348</v>
      </c>
      <c r="F6" s="380" t="s">
        <v>350</v>
      </c>
      <c r="G6" s="380" t="s">
        <v>351</v>
      </c>
      <c r="H6" s="380" t="s">
        <v>352</v>
      </c>
      <c r="I6" s="380" t="s">
        <v>440</v>
      </c>
      <c r="J6" s="380" t="s">
        <v>441</v>
      </c>
      <c r="K6" s="370" t="s">
        <v>442</v>
      </c>
    </row>
    <row r="7" spans="1:11" s="40" customFormat="1" ht="15.75" customHeight="1" thickBot="1">
      <c r="A7" s="741" t="s">
        <v>35</v>
      </c>
      <c r="B7" s="742"/>
      <c r="C7" s="742"/>
      <c r="D7" s="742"/>
      <c r="E7" s="742"/>
      <c r="F7" s="742"/>
      <c r="G7" s="742"/>
      <c r="H7" s="742"/>
      <c r="I7" s="742"/>
      <c r="J7" s="742"/>
      <c r="K7" s="743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489562</v>
      </c>
      <c r="D8" s="190">
        <f aca="true" t="shared" si="0" ref="D8:I8">+D9+D10+D11+D12+D13+D14</f>
        <v>33455</v>
      </c>
      <c r="E8" s="190">
        <f t="shared" si="0"/>
        <v>3048</v>
      </c>
      <c r="F8" s="190">
        <f t="shared" si="0"/>
        <v>14426</v>
      </c>
      <c r="G8" s="529">
        <f t="shared" si="0"/>
        <v>14254</v>
      </c>
      <c r="H8" s="190">
        <f t="shared" si="0"/>
        <v>0</v>
      </c>
      <c r="I8" s="126">
        <f t="shared" si="0"/>
        <v>0</v>
      </c>
      <c r="J8" s="126">
        <f>+J9+J10+J11+J12+J13+J14</f>
        <v>65183</v>
      </c>
      <c r="K8" s="250">
        <f>+K9+K10+K11+K12+K13+K14</f>
        <v>554745</v>
      </c>
    </row>
    <row r="9" spans="1:11" s="42" customFormat="1" ht="12" customHeight="1">
      <c r="A9" s="153" t="s">
        <v>58</v>
      </c>
      <c r="B9" s="139" t="s">
        <v>138</v>
      </c>
      <c r="C9" s="128">
        <v>133820</v>
      </c>
      <c r="D9" s="191">
        <v>3320</v>
      </c>
      <c r="E9" s="191"/>
      <c r="F9" s="191"/>
      <c r="G9" s="523">
        <v>870</v>
      </c>
      <c r="H9" s="191"/>
      <c r="I9" s="128"/>
      <c r="J9" s="167">
        <f>D9+E9+F9+G9+H9+I9</f>
        <v>4190</v>
      </c>
      <c r="K9" s="251">
        <f aca="true" t="shared" si="1" ref="K9:K14">C9+J9</f>
        <v>138010</v>
      </c>
    </row>
    <row r="10" spans="1:11" s="43" customFormat="1" ht="12" customHeight="1">
      <c r="A10" s="154" t="s">
        <v>59</v>
      </c>
      <c r="B10" s="140" t="s">
        <v>139</v>
      </c>
      <c r="C10" s="128">
        <v>173418</v>
      </c>
      <c r="D10" s="192">
        <v>3120</v>
      </c>
      <c r="E10" s="192"/>
      <c r="F10" s="192">
        <v>338</v>
      </c>
      <c r="G10" s="525">
        <v>3054</v>
      </c>
      <c r="H10" s="192"/>
      <c r="I10" s="127"/>
      <c r="J10" s="167">
        <f aca="true" t="shared" si="2" ref="J10:J64">D10+E10+F10+G10+H10+I10</f>
        <v>6512</v>
      </c>
      <c r="K10" s="251">
        <f t="shared" si="1"/>
        <v>179930</v>
      </c>
    </row>
    <row r="11" spans="1:11" s="43" customFormat="1" ht="12" customHeight="1">
      <c r="A11" s="154" t="s">
        <v>60</v>
      </c>
      <c r="B11" s="140" t="s">
        <v>140</v>
      </c>
      <c r="C11" s="128">
        <v>155004</v>
      </c>
      <c r="D11" s="192">
        <v>12847</v>
      </c>
      <c r="E11" s="192">
        <v>2365</v>
      </c>
      <c r="F11" s="192">
        <v>1361</v>
      </c>
      <c r="G11" s="525">
        <v>619</v>
      </c>
      <c r="H11" s="192"/>
      <c r="I11" s="127"/>
      <c r="J11" s="167">
        <f t="shared" si="2"/>
        <v>17192</v>
      </c>
      <c r="K11" s="251">
        <f t="shared" si="1"/>
        <v>172196</v>
      </c>
    </row>
    <row r="12" spans="1:11" s="43" customFormat="1" ht="12" customHeight="1">
      <c r="A12" s="154" t="s">
        <v>61</v>
      </c>
      <c r="B12" s="140" t="s">
        <v>141</v>
      </c>
      <c r="C12" s="128">
        <v>7910</v>
      </c>
      <c r="D12" s="192">
        <v>1803</v>
      </c>
      <c r="E12" s="192">
        <v>482</v>
      </c>
      <c r="F12" s="192">
        <v>179</v>
      </c>
      <c r="G12" s="525">
        <v>60</v>
      </c>
      <c r="H12" s="192"/>
      <c r="I12" s="127"/>
      <c r="J12" s="167">
        <f t="shared" si="2"/>
        <v>2524</v>
      </c>
      <c r="K12" s="251">
        <f t="shared" si="1"/>
        <v>10434</v>
      </c>
    </row>
    <row r="13" spans="1:11" s="43" customFormat="1" ht="12" customHeight="1">
      <c r="A13" s="154" t="s">
        <v>78</v>
      </c>
      <c r="B13" s="140" t="s">
        <v>353</v>
      </c>
      <c r="C13" s="128">
        <v>19410</v>
      </c>
      <c r="D13" s="192">
        <v>12365</v>
      </c>
      <c r="E13" s="192">
        <v>201</v>
      </c>
      <c r="F13" s="192">
        <v>12548</v>
      </c>
      <c r="G13" s="525">
        <v>9651</v>
      </c>
      <c r="H13" s="192"/>
      <c r="I13" s="127"/>
      <c r="J13" s="167">
        <f t="shared" si="2"/>
        <v>34765</v>
      </c>
      <c r="K13" s="251">
        <f t="shared" si="1"/>
        <v>54175</v>
      </c>
    </row>
    <row r="14" spans="1:11" s="42" customFormat="1" ht="12" customHeight="1" thickBot="1">
      <c r="A14" s="155" t="s">
        <v>62</v>
      </c>
      <c r="B14" s="141" t="s">
        <v>291</v>
      </c>
      <c r="C14" s="128"/>
      <c r="D14" s="192"/>
      <c r="E14" s="192"/>
      <c r="F14" s="192"/>
      <c r="G14" s="525"/>
      <c r="H14" s="192"/>
      <c r="I14" s="127"/>
      <c r="J14" s="167">
        <f t="shared" si="2"/>
        <v>0</v>
      </c>
      <c r="K14" s="251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62894</v>
      </c>
      <c r="D15" s="190">
        <f aca="true" t="shared" si="3" ref="D15:K15">+D16+D17+D18+D19+D20</f>
        <v>0</v>
      </c>
      <c r="E15" s="190">
        <f t="shared" si="3"/>
        <v>22593</v>
      </c>
      <c r="F15" s="190">
        <f t="shared" si="3"/>
        <v>1490</v>
      </c>
      <c r="G15" s="529">
        <f t="shared" si="3"/>
        <v>3877</v>
      </c>
      <c r="H15" s="190">
        <f t="shared" si="3"/>
        <v>0</v>
      </c>
      <c r="I15" s="126">
        <f t="shared" si="3"/>
        <v>0</v>
      </c>
      <c r="J15" s="126">
        <f t="shared" si="3"/>
        <v>27960</v>
      </c>
      <c r="K15" s="250">
        <f t="shared" si="3"/>
        <v>90854</v>
      </c>
    </row>
    <row r="16" spans="1:11" s="42" customFormat="1" ht="12" customHeight="1">
      <c r="A16" s="153" t="s">
        <v>64</v>
      </c>
      <c r="B16" s="139" t="s">
        <v>143</v>
      </c>
      <c r="C16" s="128"/>
      <c r="D16" s="191"/>
      <c r="E16" s="191"/>
      <c r="F16" s="191"/>
      <c r="G16" s="523"/>
      <c r="H16" s="191"/>
      <c r="I16" s="128"/>
      <c r="J16" s="167">
        <f t="shared" si="2"/>
        <v>0</v>
      </c>
      <c r="K16" s="251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2"/>
      <c r="E17" s="192"/>
      <c r="F17" s="192"/>
      <c r="G17" s="525"/>
      <c r="H17" s="192"/>
      <c r="I17" s="127"/>
      <c r="J17" s="275">
        <f t="shared" si="2"/>
        <v>0</v>
      </c>
      <c r="K17" s="252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2"/>
      <c r="E18" s="192"/>
      <c r="F18" s="192"/>
      <c r="G18" s="525"/>
      <c r="H18" s="192"/>
      <c r="I18" s="127"/>
      <c r="J18" s="275">
        <f t="shared" si="2"/>
        <v>0</v>
      </c>
      <c r="K18" s="252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2"/>
      <c r="E19" s="192"/>
      <c r="F19" s="192"/>
      <c r="G19" s="525"/>
      <c r="H19" s="192"/>
      <c r="I19" s="127"/>
      <c r="J19" s="275">
        <f t="shared" si="2"/>
        <v>0</v>
      </c>
      <c r="K19" s="252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>
        <v>62894</v>
      </c>
      <c r="D20" s="192"/>
      <c r="E20" s="192">
        <v>22593</v>
      </c>
      <c r="F20" s="192">
        <v>1490</v>
      </c>
      <c r="G20" s="525">
        <v>3877</v>
      </c>
      <c r="H20" s="192"/>
      <c r="I20" s="127"/>
      <c r="J20" s="275">
        <f t="shared" si="2"/>
        <v>27960</v>
      </c>
      <c r="K20" s="252">
        <f t="shared" si="4"/>
        <v>90854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3"/>
      <c r="E21" s="193"/>
      <c r="F21" s="193"/>
      <c r="G21" s="527"/>
      <c r="H21" s="193"/>
      <c r="I21" s="129"/>
      <c r="J21" s="276">
        <f t="shared" si="2"/>
        <v>0</v>
      </c>
      <c r="K21" s="253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177506</v>
      </c>
      <c r="D22" s="190">
        <f aca="true" t="shared" si="5" ref="D22:K22">+D23+D24+D25+D26+D27</f>
        <v>77550</v>
      </c>
      <c r="E22" s="190">
        <f t="shared" si="5"/>
        <v>-11000</v>
      </c>
      <c r="F22" s="190">
        <f t="shared" si="5"/>
        <v>8921</v>
      </c>
      <c r="G22" s="529">
        <f t="shared" si="5"/>
        <v>-106154</v>
      </c>
      <c r="H22" s="190">
        <f t="shared" si="5"/>
        <v>0</v>
      </c>
      <c r="I22" s="126">
        <f t="shared" si="5"/>
        <v>0</v>
      </c>
      <c r="J22" s="126">
        <f t="shared" si="5"/>
        <v>-30683</v>
      </c>
      <c r="K22" s="250">
        <f t="shared" si="5"/>
        <v>146823</v>
      </c>
    </row>
    <row r="23" spans="1:11" s="43" customFormat="1" ht="12" customHeight="1">
      <c r="A23" s="153" t="s">
        <v>47</v>
      </c>
      <c r="B23" s="139" t="s">
        <v>148</v>
      </c>
      <c r="C23" s="128"/>
      <c r="D23" s="191"/>
      <c r="E23" s="191"/>
      <c r="F23" s="191"/>
      <c r="G23" s="523">
        <v>9383</v>
      </c>
      <c r="H23" s="191"/>
      <c r="I23" s="128"/>
      <c r="J23" s="167">
        <f t="shared" si="2"/>
        <v>9383</v>
      </c>
      <c r="K23" s="251">
        <f aca="true" t="shared" si="6" ref="K23:K28">C23+J23</f>
        <v>9383</v>
      </c>
    </row>
    <row r="24" spans="1:11" s="42" customFormat="1" ht="12" customHeight="1">
      <c r="A24" s="154" t="s">
        <v>48</v>
      </c>
      <c r="B24" s="140" t="s">
        <v>149</v>
      </c>
      <c r="C24" s="127"/>
      <c r="D24" s="192"/>
      <c r="E24" s="192"/>
      <c r="F24" s="192"/>
      <c r="G24" s="525"/>
      <c r="H24" s="192"/>
      <c r="I24" s="127"/>
      <c r="J24" s="275">
        <f t="shared" si="2"/>
        <v>0</v>
      </c>
      <c r="K24" s="252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2"/>
      <c r="E25" s="192"/>
      <c r="F25" s="192"/>
      <c r="G25" s="525"/>
      <c r="H25" s="192"/>
      <c r="I25" s="127"/>
      <c r="J25" s="275">
        <f t="shared" si="2"/>
        <v>0</v>
      </c>
      <c r="K25" s="252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2"/>
      <c r="E26" s="192"/>
      <c r="F26" s="192"/>
      <c r="G26" s="525"/>
      <c r="H26" s="192"/>
      <c r="I26" s="127"/>
      <c r="J26" s="275">
        <f t="shared" si="2"/>
        <v>0</v>
      </c>
      <c r="K26" s="252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>
        <v>177506</v>
      </c>
      <c r="D27" s="192">
        <v>77550</v>
      </c>
      <c r="E27" s="192">
        <v>-11000</v>
      </c>
      <c r="F27" s="192">
        <v>8921</v>
      </c>
      <c r="G27" s="525">
        <v>-115537</v>
      </c>
      <c r="H27" s="192"/>
      <c r="I27" s="127"/>
      <c r="J27" s="275">
        <f t="shared" si="2"/>
        <v>-40066</v>
      </c>
      <c r="K27" s="252">
        <f t="shared" si="6"/>
        <v>137440</v>
      </c>
    </row>
    <row r="28" spans="1:11" s="43" customFormat="1" ht="12" customHeight="1" thickBot="1">
      <c r="A28" s="155" t="s">
        <v>90</v>
      </c>
      <c r="B28" s="141" t="s">
        <v>151</v>
      </c>
      <c r="C28" s="129">
        <v>125068</v>
      </c>
      <c r="D28" s="193">
        <v>62163</v>
      </c>
      <c r="E28" s="193"/>
      <c r="F28" s="193">
        <v>8921</v>
      </c>
      <c r="G28" s="527">
        <v>-115537</v>
      </c>
      <c r="H28" s="193"/>
      <c r="I28" s="129"/>
      <c r="J28" s="276">
        <f t="shared" si="2"/>
        <v>-44453</v>
      </c>
      <c r="K28" s="253">
        <f t="shared" si="6"/>
        <v>80615</v>
      </c>
    </row>
    <row r="29" spans="1:11" s="43" customFormat="1" ht="12" customHeight="1" thickBot="1">
      <c r="A29" s="24" t="s">
        <v>91</v>
      </c>
      <c r="B29" s="18" t="s">
        <v>419</v>
      </c>
      <c r="C29" s="132">
        <f>+C30+C31+C32+C33+C34+C35+C36</f>
        <v>316800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464">
        <f t="shared" si="7"/>
        <v>46000</v>
      </c>
      <c r="H29" s="132">
        <f t="shared" si="7"/>
        <v>0</v>
      </c>
      <c r="I29" s="132">
        <f t="shared" si="7"/>
        <v>0</v>
      </c>
      <c r="J29" s="132">
        <f t="shared" si="7"/>
        <v>46000</v>
      </c>
      <c r="K29" s="254">
        <f t="shared" si="7"/>
        <v>362800</v>
      </c>
    </row>
    <row r="30" spans="1:11" s="43" customFormat="1" ht="12" customHeight="1">
      <c r="A30" s="153" t="s">
        <v>152</v>
      </c>
      <c r="B30" s="139" t="s">
        <v>413</v>
      </c>
      <c r="C30" s="128"/>
      <c r="D30" s="128"/>
      <c r="E30" s="128"/>
      <c r="F30" s="128"/>
      <c r="G30" s="451"/>
      <c r="H30" s="128"/>
      <c r="I30" s="128"/>
      <c r="J30" s="167">
        <f t="shared" si="2"/>
        <v>0</v>
      </c>
      <c r="K30" s="251">
        <f aca="true" t="shared" si="8" ref="K30:K36">C30+J30</f>
        <v>0</v>
      </c>
    </row>
    <row r="31" spans="1:11" s="43" customFormat="1" ht="12" customHeight="1">
      <c r="A31" s="154" t="s">
        <v>153</v>
      </c>
      <c r="B31" s="140" t="s">
        <v>568</v>
      </c>
      <c r="C31" s="127">
        <v>32000</v>
      </c>
      <c r="D31" s="127"/>
      <c r="E31" s="127"/>
      <c r="F31" s="127"/>
      <c r="G31" s="456"/>
      <c r="H31" s="127"/>
      <c r="I31" s="127"/>
      <c r="J31" s="275">
        <f t="shared" si="2"/>
        <v>0</v>
      </c>
      <c r="K31" s="252">
        <f t="shared" si="8"/>
        <v>32000</v>
      </c>
    </row>
    <row r="32" spans="1:11" s="43" customFormat="1" ht="12" customHeight="1">
      <c r="A32" s="154" t="s">
        <v>154</v>
      </c>
      <c r="B32" s="140" t="s">
        <v>414</v>
      </c>
      <c r="C32" s="127">
        <v>262000</v>
      </c>
      <c r="D32" s="127"/>
      <c r="E32" s="127"/>
      <c r="F32" s="127"/>
      <c r="G32" s="456">
        <v>46000</v>
      </c>
      <c r="H32" s="127"/>
      <c r="I32" s="127"/>
      <c r="J32" s="275">
        <f t="shared" si="2"/>
        <v>46000</v>
      </c>
      <c r="K32" s="252">
        <f t="shared" si="8"/>
        <v>308000</v>
      </c>
    </row>
    <row r="33" spans="1:11" s="43" customFormat="1" ht="12" customHeight="1">
      <c r="A33" s="154" t="s">
        <v>155</v>
      </c>
      <c r="B33" s="140" t="s">
        <v>415</v>
      </c>
      <c r="C33" s="127">
        <v>200</v>
      </c>
      <c r="D33" s="127"/>
      <c r="E33" s="127"/>
      <c r="F33" s="127"/>
      <c r="G33" s="456"/>
      <c r="H33" s="127"/>
      <c r="I33" s="127"/>
      <c r="J33" s="275">
        <f t="shared" si="2"/>
        <v>0</v>
      </c>
      <c r="K33" s="252">
        <f t="shared" si="8"/>
        <v>200</v>
      </c>
    </row>
    <row r="34" spans="1:11" s="43" customFormat="1" ht="12" customHeight="1">
      <c r="A34" s="154" t="s">
        <v>416</v>
      </c>
      <c r="B34" s="140" t="s">
        <v>156</v>
      </c>
      <c r="C34" s="127">
        <v>21000</v>
      </c>
      <c r="D34" s="127"/>
      <c r="E34" s="127"/>
      <c r="F34" s="127"/>
      <c r="G34" s="456"/>
      <c r="H34" s="127"/>
      <c r="I34" s="127"/>
      <c r="J34" s="275">
        <f t="shared" si="2"/>
        <v>0</v>
      </c>
      <c r="K34" s="252">
        <f t="shared" si="8"/>
        <v>21000</v>
      </c>
    </row>
    <row r="35" spans="1:11" s="43" customFormat="1" ht="12" customHeight="1">
      <c r="A35" s="154" t="s">
        <v>417</v>
      </c>
      <c r="B35" s="140" t="s">
        <v>157</v>
      </c>
      <c r="C35" s="127"/>
      <c r="D35" s="127"/>
      <c r="E35" s="127"/>
      <c r="F35" s="127"/>
      <c r="G35" s="456"/>
      <c r="H35" s="127"/>
      <c r="I35" s="127"/>
      <c r="J35" s="275">
        <f t="shared" si="2"/>
        <v>0</v>
      </c>
      <c r="K35" s="252">
        <f t="shared" si="8"/>
        <v>0</v>
      </c>
    </row>
    <row r="36" spans="1:11" s="43" customFormat="1" ht="12" customHeight="1" thickBot="1">
      <c r="A36" s="155" t="s">
        <v>418</v>
      </c>
      <c r="B36" s="141" t="s">
        <v>158</v>
      </c>
      <c r="C36" s="129">
        <v>1600</v>
      </c>
      <c r="D36" s="129"/>
      <c r="E36" s="129"/>
      <c r="F36" s="129"/>
      <c r="G36" s="460"/>
      <c r="H36" s="129"/>
      <c r="I36" s="129"/>
      <c r="J36" s="276">
        <f t="shared" si="2"/>
        <v>0</v>
      </c>
      <c r="K36" s="253">
        <f t="shared" si="8"/>
        <v>1600</v>
      </c>
    </row>
    <row r="37" spans="1:11" s="43" customFormat="1" ht="12" customHeight="1" thickBot="1">
      <c r="A37" s="24" t="s">
        <v>7</v>
      </c>
      <c r="B37" s="18" t="s">
        <v>292</v>
      </c>
      <c r="C37" s="126">
        <f>SUM(C38:C48)</f>
        <v>243223</v>
      </c>
      <c r="D37" s="190">
        <f aca="true" t="shared" si="9" ref="D37:K37">SUM(D38:D48)</f>
        <v>20938</v>
      </c>
      <c r="E37" s="190">
        <f t="shared" si="9"/>
        <v>4674</v>
      </c>
      <c r="F37" s="190">
        <f t="shared" si="9"/>
        <v>4326</v>
      </c>
      <c r="G37" s="529">
        <f t="shared" si="9"/>
        <v>-103225</v>
      </c>
      <c r="H37" s="190">
        <f t="shared" si="9"/>
        <v>0</v>
      </c>
      <c r="I37" s="126">
        <f t="shared" si="9"/>
        <v>0</v>
      </c>
      <c r="J37" s="126">
        <f t="shared" si="9"/>
        <v>-73287</v>
      </c>
      <c r="K37" s="250">
        <f t="shared" si="9"/>
        <v>169936</v>
      </c>
    </row>
    <row r="38" spans="1:11" s="43" customFormat="1" ht="12" customHeight="1">
      <c r="A38" s="153" t="s">
        <v>51</v>
      </c>
      <c r="B38" s="139" t="s">
        <v>161</v>
      </c>
      <c r="C38" s="128"/>
      <c r="D38" s="191"/>
      <c r="E38" s="191"/>
      <c r="F38" s="191"/>
      <c r="G38" s="523"/>
      <c r="H38" s="191"/>
      <c r="I38" s="128"/>
      <c r="J38" s="167">
        <f t="shared" si="2"/>
        <v>0</v>
      </c>
      <c r="K38" s="251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>
        <v>15000</v>
      </c>
      <c r="D39" s="192"/>
      <c r="E39" s="192"/>
      <c r="F39" s="192"/>
      <c r="G39" s="525"/>
      <c r="H39" s="192"/>
      <c r="I39" s="127"/>
      <c r="J39" s="275">
        <f t="shared" si="2"/>
        <v>0</v>
      </c>
      <c r="K39" s="252">
        <f t="shared" si="10"/>
        <v>15000</v>
      </c>
    </row>
    <row r="40" spans="1:11" s="43" customFormat="1" ht="12" customHeight="1">
      <c r="A40" s="154" t="s">
        <v>53</v>
      </c>
      <c r="B40" s="140" t="s">
        <v>163</v>
      </c>
      <c r="C40" s="127">
        <v>990</v>
      </c>
      <c r="D40" s="192"/>
      <c r="E40" s="192">
        <v>4674</v>
      </c>
      <c r="F40" s="192"/>
      <c r="G40" s="525"/>
      <c r="H40" s="192"/>
      <c r="I40" s="127"/>
      <c r="J40" s="275">
        <f t="shared" si="2"/>
        <v>4674</v>
      </c>
      <c r="K40" s="252">
        <f t="shared" si="10"/>
        <v>5664</v>
      </c>
    </row>
    <row r="41" spans="1:11" s="43" customFormat="1" ht="12" customHeight="1">
      <c r="A41" s="154" t="s">
        <v>93</v>
      </c>
      <c r="B41" s="140" t="s">
        <v>164</v>
      </c>
      <c r="C41" s="127">
        <v>8000</v>
      </c>
      <c r="D41" s="192"/>
      <c r="E41" s="192"/>
      <c r="F41" s="192"/>
      <c r="G41" s="525"/>
      <c r="H41" s="192"/>
      <c r="I41" s="127"/>
      <c r="J41" s="275">
        <f t="shared" si="2"/>
        <v>0</v>
      </c>
      <c r="K41" s="252">
        <f t="shared" si="10"/>
        <v>8000</v>
      </c>
    </row>
    <row r="42" spans="1:11" s="43" customFormat="1" ht="12" customHeight="1">
      <c r="A42" s="154" t="s">
        <v>94</v>
      </c>
      <c r="B42" s="140" t="s">
        <v>165</v>
      </c>
      <c r="C42" s="127"/>
      <c r="D42" s="192"/>
      <c r="E42" s="192"/>
      <c r="F42" s="192"/>
      <c r="G42" s="525"/>
      <c r="H42" s="192"/>
      <c r="I42" s="127"/>
      <c r="J42" s="275">
        <f t="shared" si="2"/>
        <v>0</v>
      </c>
      <c r="K42" s="252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127">
        <v>4310</v>
      </c>
      <c r="D43" s="192"/>
      <c r="E43" s="192"/>
      <c r="F43" s="192">
        <v>3729</v>
      </c>
      <c r="G43" s="525"/>
      <c r="H43" s="192"/>
      <c r="I43" s="127"/>
      <c r="J43" s="275">
        <f t="shared" si="2"/>
        <v>3729</v>
      </c>
      <c r="K43" s="252">
        <f t="shared" si="10"/>
        <v>8039</v>
      </c>
    </row>
    <row r="44" spans="1:11" s="43" customFormat="1" ht="12" customHeight="1">
      <c r="A44" s="154" t="s">
        <v>96</v>
      </c>
      <c r="B44" s="140" t="s">
        <v>167</v>
      </c>
      <c r="C44" s="127">
        <v>214923</v>
      </c>
      <c r="D44" s="192">
        <v>20938</v>
      </c>
      <c r="E44" s="192"/>
      <c r="F44" s="192"/>
      <c r="G44" s="525">
        <v>-103225</v>
      </c>
      <c r="H44" s="192"/>
      <c r="I44" s="127"/>
      <c r="J44" s="275">
        <f t="shared" si="2"/>
        <v>-82287</v>
      </c>
      <c r="K44" s="252">
        <f t="shared" si="10"/>
        <v>132636</v>
      </c>
    </row>
    <row r="45" spans="1:11" s="43" customFormat="1" ht="12" customHeight="1">
      <c r="A45" s="154" t="s">
        <v>97</v>
      </c>
      <c r="B45" s="140" t="s">
        <v>168</v>
      </c>
      <c r="C45" s="127"/>
      <c r="D45" s="192"/>
      <c r="E45" s="192"/>
      <c r="F45" s="192"/>
      <c r="G45" s="525"/>
      <c r="H45" s="192"/>
      <c r="I45" s="127"/>
      <c r="J45" s="275">
        <f t="shared" si="2"/>
        <v>0</v>
      </c>
      <c r="K45" s="252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/>
      <c r="D46" s="216"/>
      <c r="E46" s="216"/>
      <c r="F46" s="216"/>
      <c r="G46" s="673"/>
      <c r="H46" s="216"/>
      <c r="I46" s="130"/>
      <c r="J46" s="273">
        <f t="shared" si="2"/>
        <v>0</v>
      </c>
      <c r="K46" s="255">
        <f t="shared" si="10"/>
        <v>0</v>
      </c>
    </row>
    <row r="47" spans="1:11" s="43" customFormat="1" ht="12" customHeight="1">
      <c r="A47" s="155" t="s">
        <v>160</v>
      </c>
      <c r="B47" s="141" t="s">
        <v>294</v>
      </c>
      <c r="C47" s="131"/>
      <c r="D47" s="217"/>
      <c r="E47" s="217"/>
      <c r="F47" s="217">
        <v>597</v>
      </c>
      <c r="G47" s="674"/>
      <c r="H47" s="217"/>
      <c r="I47" s="131"/>
      <c r="J47" s="279">
        <f t="shared" si="2"/>
        <v>597</v>
      </c>
      <c r="K47" s="256">
        <f t="shared" si="10"/>
        <v>597</v>
      </c>
    </row>
    <row r="48" spans="1:11" s="43" customFormat="1" ht="12" customHeight="1" thickBot="1">
      <c r="A48" s="155" t="s">
        <v>293</v>
      </c>
      <c r="B48" s="141" t="s">
        <v>170</v>
      </c>
      <c r="C48" s="131"/>
      <c r="D48" s="217"/>
      <c r="E48" s="217"/>
      <c r="F48" s="217"/>
      <c r="G48" s="674"/>
      <c r="H48" s="217"/>
      <c r="I48" s="131"/>
      <c r="J48" s="279">
        <f t="shared" si="2"/>
        <v>0</v>
      </c>
      <c r="K48" s="256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0">
        <f aca="true" t="shared" si="11" ref="D49:K49">SUM(D50:D54)</f>
        <v>23316</v>
      </c>
      <c r="E49" s="190">
        <f t="shared" si="11"/>
        <v>0</v>
      </c>
      <c r="F49" s="190">
        <f t="shared" si="11"/>
        <v>-9500</v>
      </c>
      <c r="G49" s="529">
        <f t="shared" si="11"/>
        <v>697</v>
      </c>
      <c r="H49" s="190">
        <f t="shared" si="11"/>
        <v>0</v>
      </c>
      <c r="I49" s="126">
        <f t="shared" si="11"/>
        <v>0</v>
      </c>
      <c r="J49" s="126">
        <f t="shared" si="11"/>
        <v>14513</v>
      </c>
      <c r="K49" s="250">
        <f t="shared" si="11"/>
        <v>14513</v>
      </c>
    </row>
    <row r="50" spans="1:11" s="43" customFormat="1" ht="12" customHeight="1">
      <c r="A50" s="153" t="s">
        <v>54</v>
      </c>
      <c r="B50" s="139" t="s">
        <v>175</v>
      </c>
      <c r="C50" s="168"/>
      <c r="D50" s="218"/>
      <c r="E50" s="218"/>
      <c r="F50" s="218"/>
      <c r="G50" s="675"/>
      <c r="H50" s="218"/>
      <c r="I50" s="168"/>
      <c r="J50" s="270">
        <f t="shared" si="2"/>
        <v>0</v>
      </c>
      <c r="K50" s="257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/>
      <c r="D51" s="216">
        <v>23316</v>
      </c>
      <c r="E51" s="216"/>
      <c r="F51" s="216">
        <v>-9500</v>
      </c>
      <c r="G51" s="673">
        <v>697</v>
      </c>
      <c r="H51" s="216"/>
      <c r="I51" s="130"/>
      <c r="J51" s="273">
        <f t="shared" si="2"/>
        <v>14513</v>
      </c>
      <c r="K51" s="255">
        <f>C51+J51</f>
        <v>14513</v>
      </c>
    </row>
    <row r="52" spans="1:11" s="43" customFormat="1" ht="12" customHeight="1">
      <c r="A52" s="154" t="s">
        <v>172</v>
      </c>
      <c r="B52" s="140" t="s">
        <v>177</v>
      </c>
      <c r="C52" s="130"/>
      <c r="D52" s="216"/>
      <c r="E52" s="216"/>
      <c r="F52" s="216"/>
      <c r="G52" s="673"/>
      <c r="H52" s="216"/>
      <c r="I52" s="130"/>
      <c r="J52" s="273">
        <f t="shared" si="2"/>
        <v>0</v>
      </c>
      <c r="K52" s="255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6"/>
      <c r="E53" s="216"/>
      <c r="F53" s="216"/>
      <c r="G53" s="673"/>
      <c r="H53" s="216"/>
      <c r="I53" s="130"/>
      <c r="J53" s="273">
        <f t="shared" si="2"/>
        <v>0</v>
      </c>
      <c r="K53" s="255">
        <f>C53+J53</f>
        <v>0</v>
      </c>
    </row>
    <row r="54" spans="1:11" s="43" customFormat="1" ht="12" customHeight="1" thickBot="1">
      <c r="A54" s="163" t="s">
        <v>174</v>
      </c>
      <c r="B54" s="313" t="s">
        <v>179</v>
      </c>
      <c r="C54" s="249"/>
      <c r="D54" s="219"/>
      <c r="E54" s="219"/>
      <c r="F54" s="219"/>
      <c r="G54" s="676"/>
      <c r="H54" s="219"/>
      <c r="I54" s="249"/>
      <c r="J54" s="272">
        <f t="shared" si="2"/>
        <v>0</v>
      </c>
      <c r="K54" s="268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0">
        <f aca="true" t="shared" si="12" ref="D55:K55">SUM(D56:D58)</f>
        <v>0</v>
      </c>
      <c r="E55" s="190">
        <f t="shared" si="12"/>
        <v>500</v>
      </c>
      <c r="F55" s="190">
        <f t="shared" si="12"/>
        <v>0</v>
      </c>
      <c r="G55" s="529">
        <f t="shared" si="12"/>
        <v>3810</v>
      </c>
      <c r="H55" s="190">
        <f t="shared" si="12"/>
        <v>0</v>
      </c>
      <c r="I55" s="126">
        <f t="shared" si="12"/>
        <v>0</v>
      </c>
      <c r="J55" s="126">
        <f t="shared" si="12"/>
        <v>4310</v>
      </c>
      <c r="K55" s="250">
        <f t="shared" si="12"/>
        <v>4310</v>
      </c>
    </row>
    <row r="56" spans="1:11" s="43" customFormat="1" ht="12" customHeight="1">
      <c r="A56" s="153" t="s">
        <v>56</v>
      </c>
      <c r="B56" s="139" t="s">
        <v>181</v>
      </c>
      <c r="C56" s="128"/>
      <c r="D56" s="191"/>
      <c r="E56" s="191"/>
      <c r="F56" s="191"/>
      <c r="G56" s="523"/>
      <c r="H56" s="191"/>
      <c r="I56" s="128"/>
      <c r="J56" s="167">
        <f t="shared" si="2"/>
        <v>0</v>
      </c>
      <c r="K56" s="251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2"/>
      <c r="E57" s="192"/>
      <c r="F57" s="192"/>
      <c r="G57" s="525"/>
      <c r="H57" s="192"/>
      <c r="I57" s="127"/>
      <c r="J57" s="275">
        <f t="shared" si="2"/>
        <v>0</v>
      </c>
      <c r="K57" s="252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2"/>
      <c r="E58" s="192">
        <v>500</v>
      </c>
      <c r="F58" s="192"/>
      <c r="G58" s="525">
        <v>3810</v>
      </c>
      <c r="H58" s="192"/>
      <c r="I58" s="127"/>
      <c r="J58" s="275">
        <f t="shared" si="2"/>
        <v>4310</v>
      </c>
      <c r="K58" s="252">
        <f>C58+J58</f>
        <v>4310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3"/>
      <c r="E59" s="193"/>
      <c r="F59" s="193"/>
      <c r="G59" s="527"/>
      <c r="H59" s="193"/>
      <c r="I59" s="129"/>
      <c r="J59" s="276">
        <f t="shared" si="2"/>
        <v>0</v>
      </c>
      <c r="K59" s="253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4650</v>
      </c>
      <c r="D60" s="190">
        <f aca="true" t="shared" si="13" ref="D60:K60">SUM(D61:D63)</f>
        <v>0</v>
      </c>
      <c r="E60" s="190">
        <f t="shared" si="13"/>
        <v>0</v>
      </c>
      <c r="F60" s="190">
        <f t="shared" si="13"/>
        <v>0</v>
      </c>
      <c r="G60" s="529">
        <f t="shared" si="13"/>
        <v>0</v>
      </c>
      <c r="H60" s="190">
        <f t="shared" si="13"/>
        <v>0</v>
      </c>
      <c r="I60" s="126">
        <f t="shared" si="13"/>
        <v>0</v>
      </c>
      <c r="J60" s="126">
        <f t="shared" si="13"/>
        <v>0</v>
      </c>
      <c r="K60" s="250">
        <f t="shared" si="13"/>
        <v>4650</v>
      </c>
    </row>
    <row r="61" spans="1:11" s="43" customFormat="1" ht="12" customHeight="1">
      <c r="A61" s="153" t="s">
        <v>99</v>
      </c>
      <c r="B61" s="139" t="s">
        <v>188</v>
      </c>
      <c r="C61" s="130"/>
      <c r="D61" s="216"/>
      <c r="E61" s="216"/>
      <c r="F61" s="216"/>
      <c r="G61" s="673"/>
      <c r="H61" s="216"/>
      <c r="I61" s="130"/>
      <c r="J61" s="273">
        <f t="shared" si="2"/>
        <v>0</v>
      </c>
      <c r="K61" s="255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6"/>
      <c r="E62" s="216"/>
      <c r="F62" s="216"/>
      <c r="G62" s="673"/>
      <c r="H62" s="216"/>
      <c r="I62" s="130"/>
      <c r="J62" s="273">
        <f t="shared" si="2"/>
        <v>0</v>
      </c>
      <c r="K62" s="255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>
        <v>4650</v>
      </c>
      <c r="D63" s="216"/>
      <c r="E63" s="216"/>
      <c r="F63" s="216"/>
      <c r="G63" s="673"/>
      <c r="H63" s="216"/>
      <c r="I63" s="130"/>
      <c r="J63" s="273">
        <f t="shared" si="2"/>
        <v>0</v>
      </c>
      <c r="K63" s="255">
        <f>C63+J63</f>
        <v>4650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6"/>
      <c r="E64" s="216"/>
      <c r="F64" s="216"/>
      <c r="G64" s="673"/>
      <c r="H64" s="216"/>
      <c r="I64" s="130"/>
      <c r="J64" s="273">
        <f t="shared" si="2"/>
        <v>0</v>
      </c>
      <c r="K64" s="255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1294635</v>
      </c>
      <c r="D65" s="194">
        <f aca="true" t="shared" si="14" ref="D65:K65">+D8+D15+D22+D29+D37+D49+D55+D60</f>
        <v>155259</v>
      </c>
      <c r="E65" s="194">
        <f t="shared" si="14"/>
        <v>19815</v>
      </c>
      <c r="F65" s="194">
        <f t="shared" si="14"/>
        <v>19663</v>
      </c>
      <c r="G65" s="531">
        <f t="shared" si="14"/>
        <v>-140741</v>
      </c>
      <c r="H65" s="194">
        <f t="shared" si="14"/>
        <v>0</v>
      </c>
      <c r="I65" s="132">
        <f t="shared" si="14"/>
        <v>0</v>
      </c>
      <c r="J65" s="132">
        <f t="shared" si="14"/>
        <v>53996</v>
      </c>
      <c r="K65" s="254">
        <f t="shared" si="14"/>
        <v>1348631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0">
        <f aca="true" t="shared" si="15" ref="D66:K66">SUM(D67:D69)</f>
        <v>0</v>
      </c>
      <c r="E66" s="190">
        <f t="shared" si="15"/>
        <v>0</v>
      </c>
      <c r="F66" s="190">
        <f t="shared" si="15"/>
        <v>0</v>
      </c>
      <c r="G66" s="529">
        <f t="shared" si="15"/>
        <v>0</v>
      </c>
      <c r="H66" s="190">
        <f t="shared" si="15"/>
        <v>0</v>
      </c>
      <c r="I66" s="126">
        <f t="shared" si="15"/>
        <v>0</v>
      </c>
      <c r="J66" s="126">
        <f t="shared" si="15"/>
        <v>0</v>
      </c>
      <c r="K66" s="250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6"/>
      <c r="E67" s="216"/>
      <c r="F67" s="216"/>
      <c r="G67" s="673"/>
      <c r="H67" s="216"/>
      <c r="I67" s="130"/>
      <c r="J67" s="273">
        <f>D67+E67+F67+G67+H67+I67</f>
        <v>0</v>
      </c>
      <c r="K67" s="255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6"/>
      <c r="E68" s="216"/>
      <c r="F68" s="216"/>
      <c r="G68" s="673"/>
      <c r="H68" s="216"/>
      <c r="I68" s="130"/>
      <c r="J68" s="273">
        <f>D68+E68+F68+G68+H68+I68</f>
        <v>0</v>
      </c>
      <c r="K68" s="255">
        <f>C68+J68</f>
        <v>0</v>
      </c>
    </row>
    <row r="69" spans="1:11" s="43" customFormat="1" ht="12" customHeight="1" thickBot="1">
      <c r="A69" s="163" t="s">
        <v>231</v>
      </c>
      <c r="B69" s="267" t="s">
        <v>196</v>
      </c>
      <c r="C69" s="249"/>
      <c r="D69" s="219"/>
      <c r="E69" s="219"/>
      <c r="F69" s="219"/>
      <c r="G69" s="676"/>
      <c r="H69" s="219"/>
      <c r="I69" s="249"/>
      <c r="J69" s="272">
        <f>D69+E69+F69+G69+H69+I69</f>
        <v>0</v>
      </c>
      <c r="K69" s="268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447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0">
        <f t="shared" si="16"/>
        <v>0</v>
      </c>
    </row>
    <row r="71" spans="1:11" s="43" customFormat="1" ht="12" customHeight="1">
      <c r="A71" s="153" t="s">
        <v>79</v>
      </c>
      <c r="B71" s="242" t="s">
        <v>199</v>
      </c>
      <c r="C71" s="130"/>
      <c r="D71" s="130"/>
      <c r="E71" s="130"/>
      <c r="F71" s="130"/>
      <c r="G71" s="466"/>
      <c r="H71" s="130"/>
      <c r="I71" s="130"/>
      <c r="J71" s="273">
        <f>D71+E71+F71+G71+H71+I71</f>
        <v>0</v>
      </c>
      <c r="K71" s="255">
        <f>C71+J71</f>
        <v>0</v>
      </c>
    </row>
    <row r="72" spans="1:11" s="43" customFormat="1" ht="12" customHeight="1">
      <c r="A72" s="154" t="s">
        <v>80</v>
      </c>
      <c r="B72" s="242" t="s">
        <v>430</v>
      </c>
      <c r="C72" s="130"/>
      <c r="D72" s="130"/>
      <c r="E72" s="130"/>
      <c r="F72" s="130"/>
      <c r="G72" s="466"/>
      <c r="H72" s="130"/>
      <c r="I72" s="130"/>
      <c r="J72" s="273">
        <f>D72+E72+F72+G72+H72+I72</f>
        <v>0</v>
      </c>
      <c r="K72" s="255">
        <f>C72+J72</f>
        <v>0</v>
      </c>
    </row>
    <row r="73" spans="1:11" s="43" customFormat="1" ht="12" customHeight="1">
      <c r="A73" s="154" t="s">
        <v>222</v>
      </c>
      <c r="B73" s="242" t="s">
        <v>200</v>
      </c>
      <c r="C73" s="130"/>
      <c r="D73" s="130"/>
      <c r="E73" s="130"/>
      <c r="F73" s="130"/>
      <c r="G73" s="466"/>
      <c r="H73" s="130"/>
      <c r="I73" s="130"/>
      <c r="J73" s="273">
        <f>D73+E73+F73+G73+H73+I73</f>
        <v>0</v>
      </c>
      <c r="K73" s="255">
        <f>C73+J73</f>
        <v>0</v>
      </c>
    </row>
    <row r="74" spans="1:11" s="43" customFormat="1" ht="12" customHeight="1" thickBot="1">
      <c r="A74" s="155" t="s">
        <v>223</v>
      </c>
      <c r="B74" s="243" t="s">
        <v>431</v>
      </c>
      <c r="C74" s="130"/>
      <c r="D74" s="130"/>
      <c r="E74" s="130"/>
      <c r="F74" s="130"/>
      <c r="G74" s="466"/>
      <c r="H74" s="130"/>
      <c r="I74" s="130"/>
      <c r="J74" s="273">
        <f>D74+E74+F74+G74+H74+I74</f>
        <v>0</v>
      </c>
      <c r="K74" s="255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863937</v>
      </c>
      <c r="D75" s="126">
        <f aca="true" t="shared" si="17" ref="D75:K75">SUM(D76:D77)</f>
        <v>67</v>
      </c>
      <c r="E75" s="126">
        <f t="shared" si="17"/>
        <v>0</v>
      </c>
      <c r="F75" s="126">
        <f t="shared" si="17"/>
        <v>0</v>
      </c>
      <c r="G75" s="447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67</v>
      </c>
      <c r="K75" s="250">
        <f t="shared" si="17"/>
        <v>864004</v>
      </c>
    </row>
    <row r="76" spans="1:11" s="43" customFormat="1" ht="12" customHeight="1">
      <c r="A76" s="153" t="s">
        <v>224</v>
      </c>
      <c r="B76" s="139" t="s">
        <v>203</v>
      </c>
      <c r="C76" s="130">
        <v>863937</v>
      </c>
      <c r="D76" s="130">
        <v>67</v>
      </c>
      <c r="E76" s="130"/>
      <c r="F76" s="130"/>
      <c r="G76" s="466"/>
      <c r="H76" s="130"/>
      <c r="I76" s="130"/>
      <c r="J76" s="273">
        <f>D76+E76+F76+G76+H76+I76</f>
        <v>67</v>
      </c>
      <c r="K76" s="255">
        <f>C76+J76</f>
        <v>864004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466"/>
      <c r="H77" s="130"/>
      <c r="I77" s="130"/>
      <c r="J77" s="273">
        <f>D77+E77+F77+G77+H77+I77</f>
        <v>0</v>
      </c>
      <c r="K77" s="255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447">
        <f t="shared" si="18"/>
        <v>18636</v>
      </c>
      <c r="H78" s="126">
        <f t="shared" si="18"/>
        <v>0</v>
      </c>
      <c r="I78" s="126">
        <f t="shared" si="18"/>
        <v>0</v>
      </c>
      <c r="J78" s="126">
        <f t="shared" si="18"/>
        <v>18636</v>
      </c>
      <c r="K78" s="250">
        <f t="shared" si="18"/>
        <v>18636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466">
        <v>18636</v>
      </c>
      <c r="H79" s="130"/>
      <c r="I79" s="130"/>
      <c r="J79" s="273">
        <f>D79+E79+F79+G79+H79+I79</f>
        <v>18636</v>
      </c>
      <c r="K79" s="255">
        <f>C79+J79</f>
        <v>18636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466"/>
      <c r="H80" s="130"/>
      <c r="I80" s="130"/>
      <c r="J80" s="273">
        <f>D80+E80+F80+G80+H80+I80</f>
        <v>0</v>
      </c>
      <c r="K80" s="255">
        <f>C80+J80</f>
        <v>0</v>
      </c>
    </row>
    <row r="81" spans="1:11" s="43" customFormat="1" ht="12" customHeight="1" thickBot="1">
      <c r="A81" s="155" t="s">
        <v>228</v>
      </c>
      <c r="B81" s="244" t="s">
        <v>432</v>
      </c>
      <c r="C81" s="130"/>
      <c r="D81" s="130"/>
      <c r="E81" s="130"/>
      <c r="F81" s="130"/>
      <c r="G81" s="466"/>
      <c r="H81" s="130"/>
      <c r="I81" s="130"/>
      <c r="J81" s="273">
        <f>D81+E81+F81+G81+H81+I81</f>
        <v>0</v>
      </c>
      <c r="K81" s="255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447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0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466"/>
      <c r="H83" s="130"/>
      <c r="I83" s="130"/>
      <c r="J83" s="273">
        <f aca="true" t="shared" si="20" ref="J83:J88">D83+E83+F83+G83+H83+I83</f>
        <v>0</v>
      </c>
      <c r="K83" s="255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466"/>
      <c r="H84" s="130"/>
      <c r="I84" s="130"/>
      <c r="J84" s="273">
        <f t="shared" si="20"/>
        <v>0</v>
      </c>
      <c r="K84" s="255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466"/>
      <c r="H85" s="130"/>
      <c r="I85" s="130"/>
      <c r="J85" s="273">
        <f t="shared" si="20"/>
        <v>0</v>
      </c>
      <c r="K85" s="255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466"/>
      <c r="H86" s="130"/>
      <c r="I86" s="130"/>
      <c r="J86" s="273">
        <f t="shared" si="20"/>
        <v>0</v>
      </c>
      <c r="K86" s="255">
        <f t="shared" si="21"/>
        <v>0</v>
      </c>
    </row>
    <row r="87" spans="1:11" s="42" customFormat="1" ht="12" customHeight="1" thickBot="1">
      <c r="A87" s="156" t="s">
        <v>218</v>
      </c>
      <c r="B87" s="69" t="s">
        <v>333</v>
      </c>
      <c r="C87" s="171"/>
      <c r="D87" s="171"/>
      <c r="E87" s="171"/>
      <c r="F87" s="171"/>
      <c r="G87" s="487"/>
      <c r="H87" s="171"/>
      <c r="I87" s="171"/>
      <c r="J87" s="126">
        <f t="shared" si="20"/>
        <v>0</v>
      </c>
      <c r="K87" s="250">
        <f t="shared" si="21"/>
        <v>0</v>
      </c>
    </row>
    <row r="88" spans="1:11" s="42" customFormat="1" ht="12" customHeight="1" thickBot="1">
      <c r="A88" s="156" t="s">
        <v>354</v>
      </c>
      <c r="B88" s="69" t="s">
        <v>219</v>
      </c>
      <c r="C88" s="171"/>
      <c r="D88" s="171"/>
      <c r="E88" s="171"/>
      <c r="F88" s="171"/>
      <c r="G88" s="487"/>
      <c r="H88" s="171"/>
      <c r="I88" s="171"/>
      <c r="J88" s="126">
        <f t="shared" si="20"/>
        <v>0</v>
      </c>
      <c r="K88" s="250">
        <f t="shared" si="21"/>
        <v>0</v>
      </c>
    </row>
    <row r="89" spans="1:11" s="42" customFormat="1" ht="12" customHeight="1" thickBot="1">
      <c r="A89" s="156" t="s">
        <v>355</v>
      </c>
      <c r="B89" s="69" t="s">
        <v>336</v>
      </c>
      <c r="C89" s="132">
        <f>+C66+C70+C75+C78+C82+C88+C87</f>
        <v>863937</v>
      </c>
      <c r="D89" s="132">
        <f aca="true" t="shared" si="22" ref="D89:K89">+D66+D70+D75+D78+D82+D88+D87</f>
        <v>67</v>
      </c>
      <c r="E89" s="132">
        <f t="shared" si="22"/>
        <v>0</v>
      </c>
      <c r="F89" s="132">
        <f t="shared" si="22"/>
        <v>0</v>
      </c>
      <c r="G89" s="464">
        <f t="shared" si="22"/>
        <v>18636</v>
      </c>
      <c r="H89" s="132">
        <f t="shared" si="22"/>
        <v>0</v>
      </c>
      <c r="I89" s="132">
        <f t="shared" si="22"/>
        <v>0</v>
      </c>
      <c r="J89" s="132">
        <f t="shared" si="22"/>
        <v>18703</v>
      </c>
      <c r="K89" s="254">
        <f t="shared" si="22"/>
        <v>882640</v>
      </c>
    </row>
    <row r="90" spans="1:11" s="42" customFormat="1" ht="12" customHeight="1" thickBot="1">
      <c r="A90" s="160" t="s">
        <v>356</v>
      </c>
      <c r="B90" s="318" t="s">
        <v>357</v>
      </c>
      <c r="C90" s="132">
        <f>+C65+C89</f>
        <v>2158572</v>
      </c>
      <c r="D90" s="132">
        <f aca="true" t="shared" si="23" ref="D90:K90">+D65+D89</f>
        <v>155326</v>
      </c>
      <c r="E90" s="132">
        <f t="shared" si="23"/>
        <v>19815</v>
      </c>
      <c r="F90" s="132">
        <f t="shared" si="23"/>
        <v>19663</v>
      </c>
      <c r="G90" s="464">
        <f t="shared" si="23"/>
        <v>-122105</v>
      </c>
      <c r="H90" s="132">
        <f t="shared" si="23"/>
        <v>0</v>
      </c>
      <c r="I90" s="132">
        <f t="shared" si="23"/>
        <v>0</v>
      </c>
      <c r="J90" s="132">
        <f t="shared" si="23"/>
        <v>72699</v>
      </c>
      <c r="K90" s="254">
        <f t="shared" si="23"/>
        <v>2231271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741" t="s">
        <v>36</v>
      </c>
      <c r="B92" s="742"/>
      <c r="C92" s="742"/>
      <c r="D92" s="742"/>
      <c r="E92" s="742"/>
      <c r="F92" s="742"/>
      <c r="G92" s="742"/>
      <c r="H92" s="742"/>
      <c r="I92" s="742"/>
      <c r="J92" s="742"/>
      <c r="K92" s="743"/>
    </row>
    <row r="93" spans="1:11" s="44" customFormat="1" ht="12" customHeight="1" thickBot="1">
      <c r="A93" s="133" t="s">
        <v>3</v>
      </c>
      <c r="B93" s="23" t="s">
        <v>361</v>
      </c>
      <c r="C93" s="125">
        <f>+C94+C95+C96+C97+C98+C111</f>
        <v>1121561</v>
      </c>
      <c r="D93" s="258">
        <f aca="true" t="shared" si="24" ref="D93:K93">+D94+D95+D96+D97+D98+D111</f>
        <v>68730</v>
      </c>
      <c r="E93" s="258">
        <f t="shared" si="24"/>
        <v>-20434</v>
      </c>
      <c r="F93" s="258">
        <f t="shared" si="24"/>
        <v>18514</v>
      </c>
      <c r="G93" s="677">
        <f t="shared" si="24"/>
        <v>213033</v>
      </c>
      <c r="H93" s="258">
        <f t="shared" si="24"/>
        <v>0</v>
      </c>
      <c r="I93" s="125">
        <f t="shared" si="24"/>
        <v>0</v>
      </c>
      <c r="J93" s="125">
        <f t="shared" si="24"/>
        <v>279843</v>
      </c>
      <c r="K93" s="261">
        <f t="shared" si="24"/>
        <v>1401404</v>
      </c>
    </row>
    <row r="94" spans="1:11" ht="12" customHeight="1">
      <c r="A94" s="161" t="s">
        <v>58</v>
      </c>
      <c r="B94" s="7" t="s">
        <v>32</v>
      </c>
      <c r="C94" s="183">
        <v>38051</v>
      </c>
      <c r="D94" s="259"/>
      <c r="E94" s="259">
        <v>2235</v>
      </c>
      <c r="F94" s="259">
        <v>840</v>
      </c>
      <c r="G94" s="678">
        <v>-389</v>
      </c>
      <c r="H94" s="259"/>
      <c r="I94" s="183"/>
      <c r="J94" s="274">
        <f aca="true" t="shared" si="25" ref="J94:J113">D94+E94+F94+G94+H94+I94</f>
        <v>2686</v>
      </c>
      <c r="K94" s="262">
        <f aca="true" t="shared" si="26" ref="K94:K113">C94+J94</f>
        <v>40737</v>
      </c>
    </row>
    <row r="95" spans="1:11" ht="12" customHeight="1">
      <c r="A95" s="154" t="s">
        <v>59</v>
      </c>
      <c r="B95" s="5" t="s">
        <v>101</v>
      </c>
      <c r="C95" s="127">
        <v>5699</v>
      </c>
      <c r="D95" s="127"/>
      <c r="E95" s="127">
        <v>391</v>
      </c>
      <c r="F95" s="127">
        <v>150</v>
      </c>
      <c r="G95" s="456">
        <v>177</v>
      </c>
      <c r="H95" s="127"/>
      <c r="I95" s="127"/>
      <c r="J95" s="275">
        <f t="shared" si="25"/>
        <v>718</v>
      </c>
      <c r="K95" s="252">
        <f t="shared" si="26"/>
        <v>6417</v>
      </c>
    </row>
    <row r="96" spans="1:11" ht="12" customHeight="1">
      <c r="A96" s="154" t="s">
        <v>60</v>
      </c>
      <c r="B96" s="5" t="s">
        <v>77</v>
      </c>
      <c r="C96" s="129">
        <v>412005</v>
      </c>
      <c r="D96" s="129">
        <v>23678</v>
      </c>
      <c r="E96" s="129">
        <v>9476</v>
      </c>
      <c r="F96" s="129">
        <v>9404</v>
      </c>
      <c r="G96" s="460">
        <v>-175371</v>
      </c>
      <c r="H96" s="127"/>
      <c r="I96" s="129"/>
      <c r="J96" s="276">
        <f t="shared" si="25"/>
        <v>-132813</v>
      </c>
      <c r="K96" s="253">
        <f t="shared" si="26"/>
        <v>279192</v>
      </c>
    </row>
    <row r="97" spans="1:11" ht="12" customHeight="1">
      <c r="A97" s="154" t="s">
        <v>61</v>
      </c>
      <c r="B97" s="8" t="s">
        <v>102</v>
      </c>
      <c r="C97" s="129">
        <v>24631</v>
      </c>
      <c r="D97" s="129"/>
      <c r="E97" s="129"/>
      <c r="F97" s="129"/>
      <c r="G97" s="460">
        <v>-8611</v>
      </c>
      <c r="H97" s="129"/>
      <c r="I97" s="129"/>
      <c r="J97" s="276">
        <f t="shared" si="25"/>
        <v>-8611</v>
      </c>
      <c r="K97" s="253">
        <f t="shared" si="26"/>
        <v>16020</v>
      </c>
    </row>
    <row r="98" spans="1:11" ht="12" customHeight="1">
      <c r="A98" s="154" t="s">
        <v>69</v>
      </c>
      <c r="B98" s="16" t="s">
        <v>103</v>
      </c>
      <c r="C98" s="129">
        <v>549036</v>
      </c>
      <c r="D98" s="129">
        <v>22756</v>
      </c>
      <c r="E98" s="129">
        <v>2642</v>
      </c>
      <c r="F98" s="129">
        <v>6535</v>
      </c>
      <c r="G98" s="460">
        <v>-8047</v>
      </c>
      <c r="H98" s="129"/>
      <c r="I98" s="129"/>
      <c r="J98" s="276">
        <f t="shared" si="25"/>
        <v>23886</v>
      </c>
      <c r="K98" s="253">
        <f t="shared" si="26"/>
        <v>572922</v>
      </c>
    </row>
    <row r="99" spans="1:11" ht="12" customHeight="1">
      <c r="A99" s="154" t="s">
        <v>62</v>
      </c>
      <c r="B99" s="5" t="s">
        <v>358</v>
      </c>
      <c r="C99" s="129"/>
      <c r="D99" s="129"/>
      <c r="E99" s="129"/>
      <c r="F99" s="129"/>
      <c r="G99" s="460"/>
      <c r="H99" s="129"/>
      <c r="I99" s="129"/>
      <c r="J99" s="276">
        <f t="shared" si="25"/>
        <v>0</v>
      </c>
      <c r="K99" s="253">
        <f t="shared" si="26"/>
        <v>0</v>
      </c>
    </row>
    <row r="100" spans="1:11" ht="12" customHeight="1">
      <c r="A100" s="154" t="s">
        <v>63</v>
      </c>
      <c r="B100" s="50" t="s">
        <v>299</v>
      </c>
      <c r="C100" s="129"/>
      <c r="D100" s="129"/>
      <c r="E100" s="129"/>
      <c r="F100" s="129"/>
      <c r="G100" s="460"/>
      <c r="H100" s="129"/>
      <c r="I100" s="129"/>
      <c r="J100" s="276">
        <f t="shared" si="25"/>
        <v>0</v>
      </c>
      <c r="K100" s="253">
        <f t="shared" si="26"/>
        <v>0</v>
      </c>
    </row>
    <row r="101" spans="1:11" ht="12" customHeight="1">
      <c r="A101" s="154" t="s">
        <v>70</v>
      </c>
      <c r="B101" s="50" t="s">
        <v>298</v>
      </c>
      <c r="C101" s="129"/>
      <c r="D101" s="129">
        <v>1322</v>
      </c>
      <c r="E101" s="129"/>
      <c r="F101" s="129"/>
      <c r="G101" s="460">
        <v>2</v>
      </c>
      <c r="H101" s="129"/>
      <c r="I101" s="129"/>
      <c r="J101" s="276">
        <f t="shared" si="25"/>
        <v>1324</v>
      </c>
      <c r="K101" s="253">
        <f t="shared" si="26"/>
        <v>1324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460"/>
      <c r="H102" s="129"/>
      <c r="I102" s="129"/>
      <c r="J102" s="276">
        <f t="shared" si="25"/>
        <v>0</v>
      </c>
      <c r="K102" s="253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460"/>
      <c r="H103" s="129"/>
      <c r="I103" s="129"/>
      <c r="J103" s="276">
        <f t="shared" si="25"/>
        <v>0</v>
      </c>
      <c r="K103" s="253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460"/>
      <c r="H104" s="129"/>
      <c r="I104" s="129"/>
      <c r="J104" s="276">
        <f t="shared" si="25"/>
        <v>0</v>
      </c>
      <c r="K104" s="253">
        <f t="shared" si="26"/>
        <v>0</v>
      </c>
    </row>
    <row r="105" spans="1:11" ht="12" customHeight="1">
      <c r="A105" s="154" t="s">
        <v>75</v>
      </c>
      <c r="B105" s="50" t="s">
        <v>238</v>
      </c>
      <c r="C105" s="129">
        <v>385893</v>
      </c>
      <c r="D105" s="129">
        <v>2718</v>
      </c>
      <c r="E105" s="129">
        <v>3692</v>
      </c>
      <c r="F105" s="129">
        <v>1785</v>
      </c>
      <c r="G105" s="460">
        <v>-8614</v>
      </c>
      <c r="H105" s="129"/>
      <c r="I105" s="129"/>
      <c r="J105" s="276">
        <f t="shared" si="25"/>
        <v>-419</v>
      </c>
      <c r="K105" s="253">
        <f t="shared" si="26"/>
        <v>385474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460"/>
      <c r="H106" s="129"/>
      <c r="I106" s="129"/>
      <c r="J106" s="276">
        <f t="shared" si="25"/>
        <v>0</v>
      </c>
      <c r="K106" s="253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460"/>
      <c r="H107" s="129"/>
      <c r="I107" s="129"/>
      <c r="J107" s="276">
        <f t="shared" si="25"/>
        <v>0</v>
      </c>
      <c r="K107" s="253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460"/>
      <c r="H108" s="129"/>
      <c r="I108" s="129"/>
      <c r="J108" s="276">
        <f t="shared" si="25"/>
        <v>0</v>
      </c>
      <c r="K108" s="253">
        <f t="shared" si="26"/>
        <v>0</v>
      </c>
    </row>
    <row r="109" spans="1:11" ht="12" customHeight="1">
      <c r="A109" s="154" t="s">
        <v>296</v>
      </c>
      <c r="B109" s="52" t="s">
        <v>242</v>
      </c>
      <c r="C109" s="129"/>
      <c r="D109" s="129"/>
      <c r="E109" s="129"/>
      <c r="F109" s="129"/>
      <c r="G109" s="460"/>
      <c r="H109" s="129"/>
      <c r="I109" s="129"/>
      <c r="J109" s="276">
        <f t="shared" si="25"/>
        <v>0</v>
      </c>
      <c r="K109" s="253">
        <f t="shared" si="26"/>
        <v>0</v>
      </c>
    </row>
    <row r="110" spans="1:11" ht="12" customHeight="1">
      <c r="A110" s="154" t="s">
        <v>297</v>
      </c>
      <c r="B110" s="51" t="s">
        <v>243</v>
      </c>
      <c r="C110" s="127">
        <v>163143</v>
      </c>
      <c r="D110" s="127">
        <v>18716</v>
      </c>
      <c r="E110" s="127">
        <v>-1050</v>
      </c>
      <c r="F110" s="127">
        <v>4750</v>
      </c>
      <c r="G110" s="456">
        <v>565</v>
      </c>
      <c r="H110" s="127"/>
      <c r="I110" s="127"/>
      <c r="J110" s="275">
        <f t="shared" si="25"/>
        <v>22981</v>
      </c>
      <c r="K110" s="252">
        <f t="shared" si="26"/>
        <v>186124</v>
      </c>
    </row>
    <row r="111" spans="1:11" ht="12" customHeight="1">
      <c r="A111" s="154" t="s">
        <v>301</v>
      </c>
      <c r="B111" s="8" t="s">
        <v>33</v>
      </c>
      <c r="C111" s="127">
        <v>92139</v>
      </c>
      <c r="D111" s="127">
        <v>22296</v>
      </c>
      <c r="E111" s="127">
        <v>-35178</v>
      </c>
      <c r="F111" s="127">
        <v>1585</v>
      </c>
      <c r="G111" s="456">
        <v>405274</v>
      </c>
      <c r="H111" s="127"/>
      <c r="I111" s="127"/>
      <c r="J111" s="275">
        <f t="shared" si="25"/>
        <v>393977</v>
      </c>
      <c r="K111" s="252">
        <f t="shared" si="26"/>
        <v>486116</v>
      </c>
    </row>
    <row r="112" spans="1:11" ht="12" customHeight="1">
      <c r="A112" s="155" t="s">
        <v>302</v>
      </c>
      <c r="B112" s="5" t="s">
        <v>359</v>
      </c>
      <c r="C112" s="129">
        <v>15044</v>
      </c>
      <c r="D112" s="129">
        <v>35429</v>
      </c>
      <c r="E112" s="129">
        <v>-28734</v>
      </c>
      <c r="F112" s="129">
        <v>4667</v>
      </c>
      <c r="G112" s="460">
        <v>105717</v>
      </c>
      <c r="H112" s="129"/>
      <c r="I112" s="129"/>
      <c r="J112" s="276">
        <f t="shared" si="25"/>
        <v>117079</v>
      </c>
      <c r="K112" s="253">
        <f t="shared" si="26"/>
        <v>132123</v>
      </c>
    </row>
    <row r="113" spans="1:11" ht="12" customHeight="1" thickBot="1">
      <c r="A113" s="163" t="s">
        <v>303</v>
      </c>
      <c r="B113" s="53" t="s">
        <v>360</v>
      </c>
      <c r="C113" s="184">
        <v>77095</v>
      </c>
      <c r="D113" s="184">
        <v>-13133</v>
      </c>
      <c r="E113" s="184">
        <v>-6444</v>
      </c>
      <c r="F113" s="184">
        <v>-3082</v>
      </c>
      <c r="G113" s="517">
        <v>299557</v>
      </c>
      <c r="H113" s="184"/>
      <c r="I113" s="184"/>
      <c r="J113" s="277">
        <f t="shared" si="25"/>
        <v>276898</v>
      </c>
      <c r="K113" s="263">
        <f t="shared" si="26"/>
        <v>353993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842610</v>
      </c>
      <c r="D114" s="126">
        <f aca="true" t="shared" si="27" ref="D114:K114">+D115+D117+D119</f>
        <v>84914</v>
      </c>
      <c r="E114" s="126">
        <f t="shared" si="27"/>
        <v>40195</v>
      </c>
      <c r="F114" s="126">
        <f t="shared" si="27"/>
        <v>1096</v>
      </c>
      <c r="G114" s="447">
        <f t="shared" si="27"/>
        <v>-320565</v>
      </c>
      <c r="H114" s="126">
        <f t="shared" si="27"/>
        <v>0</v>
      </c>
      <c r="I114" s="126">
        <f t="shared" si="27"/>
        <v>0</v>
      </c>
      <c r="J114" s="126">
        <f t="shared" si="27"/>
        <v>-194360</v>
      </c>
      <c r="K114" s="250">
        <f t="shared" si="27"/>
        <v>648250</v>
      </c>
    </row>
    <row r="115" spans="1:11" ht="12" customHeight="1">
      <c r="A115" s="153" t="s">
        <v>64</v>
      </c>
      <c r="B115" s="5" t="s">
        <v>119</v>
      </c>
      <c r="C115" s="128">
        <v>781401</v>
      </c>
      <c r="D115" s="128">
        <v>78950</v>
      </c>
      <c r="E115" s="128">
        <v>3170</v>
      </c>
      <c r="F115" s="128">
        <v>-479</v>
      </c>
      <c r="G115" s="451">
        <v>-325223</v>
      </c>
      <c r="H115" s="128"/>
      <c r="I115" s="128"/>
      <c r="J115" s="167">
        <f aca="true" t="shared" si="28" ref="J115:J127">D115+E115+F115+G115+H115+I115</f>
        <v>-243582</v>
      </c>
      <c r="K115" s="251">
        <f aca="true" t="shared" si="29" ref="K115:K127">C115+J115</f>
        <v>537819</v>
      </c>
    </row>
    <row r="116" spans="1:11" ht="12" customHeight="1">
      <c r="A116" s="153" t="s">
        <v>65</v>
      </c>
      <c r="B116" s="9" t="s">
        <v>248</v>
      </c>
      <c r="C116" s="128">
        <v>733570</v>
      </c>
      <c r="D116" s="128">
        <v>77550</v>
      </c>
      <c r="E116" s="128"/>
      <c r="F116" s="128">
        <v>3617</v>
      </c>
      <c r="G116" s="451">
        <v>-334696</v>
      </c>
      <c r="H116" s="128"/>
      <c r="I116" s="128"/>
      <c r="J116" s="167">
        <f t="shared" si="28"/>
        <v>-253529</v>
      </c>
      <c r="K116" s="251">
        <f t="shared" si="29"/>
        <v>480041</v>
      </c>
    </row>
    <row r="117" spans="1:11" ht="12" customHeight="1">
      <c r="A117" s="153" t="s">
        <v>66</v>
      </c>
      <c r="B117" s="9" t="s">
        <v>105</v>
      </c>
      <c r="C117" s="127">
        <v>53367</v>
      </c>
      <c r="D117" s="127">
        <v>6823</v>
      </c>
      <c r="E117" s="127">
        <v>1250</v>
      </c>
      <c r="F117" s="127">
        <v>1575</v>
      </c>
      <c r="G117" s="456">
        <v>5829</v>
      </c>
      <c r="H117" s="127"/>
      <c r="I117" s="127"/>
      <c r="J117" s="275">
        <f t="shared" si="28"/>
        <v>15477</v>
      </c>
      <c r="K117" s="252">
        <f t="shared" si="29"/>
        <v>68844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456"/>
      <c r="H118" s="127"/>
      <c r="I118" s="127"/>
      <c r="J118" s="275">
        <f t="shared" si="28"/>
        <v>0</v>
      </c>
      <c r="K118" s="252">
        <f t="shared" si="29"/>
        <v>0</v>
      </c>
    </row>
    <row r="119" spans="1:11" ht="12" customHeight="1">
      <c r="A119" s="153" t="s">
        <v>68</v>
      </c>
      <c r="B119" s="71" t="s">
        <v>121</v>
      </c>
      <c r="C119" s="127">
        <v>7842</v>
      </c>
      <c r="D119" s="127">
        <v>-859</v>
      </c>
      <c r="E119" s="127">
        <v>35775</v>
      </c>
      <c r="F119" s="127"/>
      <c r="G119" s="456">
        <v>-1171</v>
      </c>
      <c r="H119" s="127"/>
      <c r="I119" s="127"/>
      <c r="J119" s="275">
        <f t="shared" si="28"/>
        <v>33745</v>
      </c>
      <c r="K119" s="252">
        <f t="shared" si="29"/>
        <v>41587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456"/>
      <c r="H120" s="127"/>
      <c r="I120" s="127"/>
      <c r="J120" s="275">
        <f t="shared" si="28"/>
        <v>0</v>
      </c>
      <c r="K120" s="252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456"/>
      <c r="H121" s="127"/>
      <c r="I121" s="127"/>
      <c r="J121" s="275">
        <f t="shared" si="28"/>
        <v>0</v>
      </c>
      <c r="K121" s="252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456"/>
      <c r="H122" s="127"/>
      <c r="I122" s="127"/>
      <c r="J122" s="275">
        <f t="shared" si="28"/>
        <v>0</v>
      </c>
      <c r="K122" s="252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>
        <v>5396</v>
      </c>
      <c r="D123" s="127"/>
      <c r="E123" s="127"/>
      <c r="F123" s="127"/>
      <c r="G123" s="456">
        <v>-1633</v>
      </c>
      <c r="H123" s="127"/>
      <c r="I123" s="127"/>
      <c r="J123" s="275">
        <f t="shared" si="28"/>
        <v>-1633</v>
      </c>
      <c r="K123" s="252">
        <f t="shared" si="29"/>
        <v>3763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456"/>
      <c r="H124" s="127"/>
      <c r="I124" s="127"/>
      <c r="J124" s="275">
        <f t="shared" si="28"/>
        <v>0</v>
      </c>
      <c r="K124" s="252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456"/>
      <c r="H125" s="127"/>
      <c r="I125" s="127"/>
      <c r="J125" s="275">
        <f t="shared" si="28"/>
        <v>0</v>
      </c>
      <c r="K125" s="252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456"/>
      <c r="H126" s="127"/>
      <c r="I126" s="127"/>
      <c r="J126" s="275">
        <f t="shared" si="28"/>
        <v>0</v>
      </c>
      <c r="K126" s="252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>
        <v>2446</v>
      </c>
      <c r="D127" s="129">
        <v>-859</v>
      </c>
      <c r="E127" s="129">
        <v>35775</v>
      </c>
      <c r="F127" s="129"/>
      <c r="G127" s="460">
        <v>462</v>
      </c>
      <c r="H127" s="129"/>
      <c r="I127" s="129"/>
      <c r="J127" s="276">
        <f t="shared" si="28"/>
        <v>35378</v>
      </c>
      <c r="K127" s="253">
        <f t="shared" si="29"/>
        <v>37824</v>
      </c>
    </row>
    <row r="128" spans="1:11" ht="12" customHeight="1" thickBot="1">
      <c r="A128" s="24" t="s">
        <v>5</v>
      </c>
      <c r="B128" s="47" t="s">
        <v>306</v>
      </c>
      <c r="C128" s="126">
        <f>+C93+C114</f>
        <v>1964171</v>
      </c>
      <c r="D128" s="126">
        <f aca="true" t="shared" si="30" ref="D128:K128">+D93+D114</f>
        <v>153644</v>
      </c>
      <c r="E128" s="126">
        <f t="shared" si="30"/>
        <v>19761</v>
      </c>
      <c r="F128" s="126">
        <f t="shared" si="30"/>
        <v>19610</v>
      </c>
      <c r="G128" s="447">
        <f t="shared" si="30"/>
        <v>-107532</v>
      </c>
      <c r="H128" s="126">
        <f t="shared" si="30"/>
        <v>0</v>
      </c>
      <c r="I128" s="126">
        <f t="shared" si="30"/>
        <v>0</v>
      </c>
      <c r="J128" s="126">
        <f t="shared" si="30"/>
        <v>85483</v>
      </c>
      <c r="K128" s="250">
        <f t="shared" si="30"/>
        <v>2049654</v>
      </c>
    </row>
    <row r="129" spans="1:11" ht="12" customHeight="1" thickBot="1">
      <c r="A129" s="24" t="s">
        <v>6</v>
      </c>
      <c r="B129" s="47" t="s">
        <v>307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447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0">
        <f t="shared" si="31"/>
        <v>0</v>
      </c>
    </row>
    <row r="130" spans="1:11" s="44" customFormat="1" ht="12" customHeight="1">
      <c r="A130" s="153" t="s">
        <v>152</v>
      </c>
      <c r="B130" s="6" t="s">
        <v>364</v>
      </c>
      <c r="C130" s="127"/>
      <c r="D130" s="127"/>
      <c r="E130" s="127"/>
      <c r="F130" s="127"/>
      <c r="G130" s="456"/>
      <c r="H130" s="127"/>
      <c r="I130" s="127"/>
      <c r="J130" s="275">
        <f>D130+E130+F130+G130+H130+I130</f>
        <v>0</v>
      </c>
      <c r="K130" s="252">
        <f>C130+J130</f>
        <v>0</v>
      </c>
    </row>
    <row r="131" spans="1:11" ht="12" customHeight="1">
      <c r="A131" s="153" t="s">
        <v>153</v>
      </c>
      <c r="B131" s="6" t="s">
        <v>315</v>
      </c>
      <c r="C131" s="127"/>
      <c r="D131" s="127"/>
      <c r="E131" s="127"/>
      <c r="F131" s="127"/>
      <c r="G131" s="456"/>
      <c r="H131" s="127"/>
      <c r="I131" s="127"/>
      <c r="J131" s="275">
        <f>D131+E131+F131+G131+H131+I131</f>
        <v>0</v>
      </c>
      <c r="K131" s="252">
        <f>C131+J131</f>
        <v>0</v>
      </c>
    </row>
    <row r="132" spans="1:11" ht="12" customHeight="1" thickBot="1">
      <c r="A132" s="162" t="s">
        <v>154</v>
      </c>
      <c r="B132" s="4" t="s">
        <v>363</v>
      </c>
      <c r="C132" s="127"/>
      <c r="D132" s="127"/>
      <c r="E132" s="127"/>
      <c r="F132" s="127"/>
      <c r="G132" s="456"/>
      <c r="H132" s="127"/>
      <c r="I132" s="127"/>
      <c r="J132" s="275">
        <f>D132+E132+F132+G132+H132+I132</f>
        <v>0</v>
      </c>
      <c r="K132" s="252">
        <f>C132+J132</f>
        <v>0</v>
      </c>
    </row>
    <row r="133" spans="1:11" ht="12" customHeight="1" thickBot="1">
      <c r="A133" s="24" t="s">
        <v>7</v>
      </c>
      <c r="B133" s="47" t="s">
        <v>308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447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0">
        <f t="shared" si="32"/>
        <v>0</v>
      </c>
    </row>
    <row r="134" spans="1:11" ht="12" customHeight="1">
      <c r="A134" s="153" t="s">
        <v>51</v>
      </c>
      <c r="B134" s="6" t="s">
        <v>317</v>
      </c>
      <c r="C134" s="127"/>
      <c r="D134" s="127"/>
      <c r="E134" s="127"/>
      <c r="F134" s="127"/>
      <c r="G134" s="456"/>
      <c r="H134" s="127"/>
      <c r="I134" s="127"/>
      <c r="J134" s="275">
        <f aca="true" t="shared" si="33" ref="J134:J139">D134+E134+F134+G134+H134+I134</f>
        <v>0</v>
      </c>
      <c r="K134" s="252">
        <f aca="true" t="shared" si="34" ref="K134:K139">C134+J134</f>
        <v>0</v>
      </c>
    </row>
    <row r="135" spans="1:11" ht="12" customHeight="1">
      <c r="A135" s="153" t="s">
        <v>52</v>
      </c>
      <c r="B135" s="6" t="s">
        <v>309</v>
      </c>
      <c r="C135" s="127"/>
      <c r="D135" s="127"/>
      <c r="E135" s="127"/>
      <c r="F135" s="127"/>
      <c r="G135" s="456"/>
      <c r="H135" s="127"/>
      <c r="I135" s="127"/>
      <c r="J135" s="275">
        <f t="shared" si="33"/>
        <v>0</v>
      </c>
      <c r="K135" s="252">
        <f t="shared" si="34"/>
        <v>0</v>
      </c>
    </row>
    <row r="136" spans="1:11" ht="12" customHeight="1">
      <c r="A136" s="153" t="s">
        <v>53</v>
      </c>
      <c r="B136" s="6" t="s">
        <v>310</v>
      </c>
      <c r="C136" s="127"/>
      <c r="D136" s="127"/>
      <c r="E136" s="127"/>
      <c r="F136" s="127"/>
      <c r="G136" s="456"/>
      <c r="H136" s="127"/>
      <c r="I136" s="127"/>
      <c r="J136" s="275">
        <f t="shared" si="33"/>
        <v>0</v>
      </c>
      <c r="K136" s="252">
        <f t="shared" si="34"/>
        <v>0</v>
      </c>
    </row>
    <row r="137" spans="1:11" ht="12" customHeight="1">
      <c r="A137" s="153" t="s">
        <v>93</v>
      </c>
      <c r="B137" s="6" t="s">
        <v>362</v>
      </c>
      <c r="C137" s="127"/>
      <c r="D137" s="127"/>
      <c r="E137" s="127"/>
      <c r="F137" s="127"/>
      <c r="G137" s="456"/>
      <c r="H137" s="127"/>
      <c r="I137" s="127"/>
      <c r="J137" s="275">
        <f t="shared" si="33"/>
        <v>0</v>
      </c>
      <c r="K137" s="252">
        <f t="shared" si="34"/>
        <v>0</v>
      </c>
    </row>
    <row r="138" spans="1:11" ht="12" customHeight="1">
      <c r="A138" s="153" t="s">
        <v>94</v>
      </c>
      <c r="B138" s="6" t="s">
        <v>312</v>
      </c>
      <c r="C138" s="127"/>
      <c r="D138" s="127"/>
      <c r="E138" s="127"/>
      <c r="F138" s="127"/>
      <c r="G138" s="456"/>
      <c r="H138" s="127"/>
      <c r="I138" s="127"/>
      <c r="J138" s="275">
        <f t="shared" si="33"/>
        <v>0</v>
      </c>
      <c r="K138" s="252">
        <f t="shared" si="34"/>
        <v>0</v>
      </c>
    </row>
    <row r="139" spans="1:11" s="44" customFormat="1" ht="12" customHeight="1" thickBot="1">
      <c r="A139" s="162" t="s">
        <v>95</v>
      </c>
      <c r="B139" s="4" t="s">
        <v>313</v>
      </c>
      <c r="C139" s="127"/>
      <c r="D139" s="127"/>
      <c r="E139" s="127"/>
      <c r="F139" s="127"/>
      <c r="G139" s="456"/>
      <c r="H139" s="127"/>
      <c r="I139" s="127"/>
      <c r="J139" s="275">
        <f t="shared" si="33"/>
        <v>0</v>
      </c>
      <c r="K139" s="252">
        <f t="shared" si="34"/>
        <v>0</v>
      </c>
    </row>
    <row r="140" spans="1:17" ht="12" customHeight="1" thickBot="1">
      <c r="A140" s="24" t="s">
        <v>8</v>
      </c>
      <c r="B140" s="47" t="s">
        <v>368</v>
      </c>
      <c r="C140" s="132">
        <f>+C141+C142+C144+C145+C143</f>
        <v>194401</v>
      </c>
      <c r="D140" s="132">
        <f aca="true" t="shared" si="35" ref="D140:K140">+D141+D142+D144+D145+D143</f>
        <v>1682</v>
      </c>
      <c r="E140" s="132">
        <f t="shared" si="35"/>
        <v>54</v>
      </c>
      <c r="F140" s="132">
        <f t="shared" si="35"/>
        <v>53</v>
      </c>
      <c r="G140" s="464">
        <f t="shared" si="35"/>
        <v>-14573</v>
      </c>
      <c r="H140" s="132">
        <f t="shared" si="35"/>
        <v>0</v>
      </c>
      <c r="I140" s="132">
        <f t="shared" si="35"/>
        <v>0</v>
      </c>
      <c r="J140" s="132">
        <f t="shared" si="35"/>
        <v>-12784</v>
      </c>
      <c r="K140" s="254">
        <f t="shared" si="35"/>
        <v>181617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456"/>
      <c r="H141" s="127"/>
      <c r="I141" s="127"/>
      <c r="J141" s="275">
        <f>D141+E141+F141+G141+H141+I141</f>
        <v>0</v>
      </c>
      <c r="K141" s="252">
        <f>C141+J141</f>
        <v>0</v>
      </c>
    </row>
    <row r="142" spans="1:11" ht="12" customHeight="1">
      <c r="A142" s="153" t="s">
        <v>55</v>
      </c>
      <c r="B142" s="6" t="s">
        <v>256</v>
      </c>
      <c r="C142" s="127">
        <v>16506</v>
      </c>
      <c r="D142" s="127"/>
      <c r="E142" s="127"/>
      <c r="F142" s="127"/>
      <c r="G142" s="456">
        <v>24</v>
      </c>
      <c r="H142" s="127"/>
      <c r="I142" s="127"/>
      <c r="J142" s="275">
        <f>D142+E142+F142+G142+H142+I142</f>
        <v>24</v>
      </c>
      <c r="K142" s="252">
        <f>C142+J142</f>
        <v>16530</v>
      </c>
    </row>
    <row r="143" spans="1:11" ht="12" customHeight="1">
      <c r="A143" s="153" t="s">
        <v>172</v>
      </c>
      <c r="B143" s="6" t="s">
        <v>367</v>
      </c>
      <c r="C143" s="127">
        <v>177895</v>
      </c>
      <c r="D143" s="127">
        <v>1682</v>
      </c>
      <c r="E143" s="127">
        <v>54</v>
      </c>
      <c r="F143" s="127">
        <v>53</v>
      </c>
      <c r="G143" s="456">
        <v>-14597</v>
      </c>
      <c r="H143" s="127"/>
      <c r="I143" s="127"/>
      <c r="J143" s="275">
        <f>D143+E143+F143+G143+H143+I143</f>
        <v>-12808</v>
      </c>
      <c r="K143" s="252">
        <f>C143+J143</f>
        <v>165087</v>
      </c>
    </row>
    <row r="144" spans="1:11" s="44" customFormat="1" ht="12" customHeight="1">
      <c r="A144" s="153" t="s">
        <v>173</v>
      </c>
      <c r="B144" s="6" t="s">
        <v>322</v>
      </c>
      <c r="C144" s="127"/>
      <c r="D144" s="127"/>
      <c r="E144" s="127"/>
      <c r="F144" s="127"/>
      <c r="G144" s="456"/>
      <c r="H144" s="127"/>
      <c r="I144" s="127"/>
      <c r="J144" s="275">
        <f>D144+E144+F144+G144+H144+I144</f>
        <v>0</v>
      </c>
      <c r="K144" s="252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456"/>
      <c r="H145" s="127"/>
      <c r="I145" s="127"/>
      <c r="J145" s="275">
        <f>D145+E145+F145+G145+H145+I145</f>
        <v>0</v>
      </c>
      <c r="K145" s="252">
        <f>C145+J145</f>
        <v>0</v>
      </c>
    </row>
    <row r="146" spans="1:11" s="44" customFormat="1" ht="12" customHeight="1" thickBot="1">
      <c r="A146" s="24" t="s">
        <v>9</v>
      </c>
      <c r="B146" s="47" t="s">
        <v>323</v>
      </c>
      <c r="C146" s="186">
        <f>+C147+C148+C149+C150+C151</f>
        <v>0</v>
      </c>
      <c r="D146" s="186">
        <f aca="true" t="shared" si="36" ref="D146:K146">+D147+D148+D149+D150+D151</f>
        <v>0</v>
      </c>
      <c r="E146" s="186">
        <f t="shared" si="36"/>
        <v>0</v>
      </c>
      <c r="F146" s="186">
        <f t="shared" si="36"/>
        <v>0</v>
      </c>
      <c r="G146" s="533">
        <f t="shared" si="36"/>
        <v>0</v>
      </c>
      <c r="H146" s="186">
        <f t="shared" si="36"/>
        <v>0</v>
      </c>
      <c r="I146" s="186">
        <f t="shared" si="36"/>
        <v>0</v>
      </c>
      <c r="J146" s="186">
        <f t="shared" si="36"/>
        <v>0</v>
      </c>
      <c r="K146" s="264">
        <f t="shared" si="36"/>
        <v>0</v>
      </c>
    </row>
    <row r="147" spans="1:11" s="44" customFormat="1" ht="12" customHeight="1">
      <c r="A147" s="153" t="s">
        <v>56</v>
      </c>
      <c r="B147" s="6" t="s">
        <v>318</v>
      </c>
      <c r="C147" s="127"/>
      <c r="D147" s="127"/>
      <c r="E147" s="127"/>
      <c r="F147" s="127"/>
      <c r="G147" s="456"/>
      <c r="H147" s="127"/>
      <c r="I147" s="127"/>
      <c r="J147" s="275">
        <f aca="true" t="shared" si="37" ref="J147:J153">D147+E147+F147+G147+H147+I147</f>
        <v>0</v>
      </c>
      <c r="K147" s="252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325</v>
      </c>
      <c r="C148" s="127"/>
      <c r="D148" s="127"/>
      <c r="E148" s="127"/>
      <c r="F148" s="127"/>
      <c r="G148" s="456"/>
      <c r="H148" s="127"/>
      <c r="I148" s="127"/>
      <c r="J148" s="275">
        <f t="shared" si="37"/>
        <v>0</v>
      </c>
      <c r="K148" s="252">
        <f t="shared" si="38"/>
        <v>0</v>
      </c>
    </row>
    <row r="149" spans="1:11" s="44" customFormat="1" ht="12" customHeight="1">
      <c r="A149" s="153" t="s">
        <v>184</v>
      </c>
      <c r="B149" s="6" t="s">
        <v>320</v>
      </c>
      <c r="C149" s="127"/>
      <c r="D149" s="127"/>
      <c r="E149" s="127"/>
      <c r="F149" s="127"/>
      <c r="G149" s="456"/>
      <c r="H149" s="127"/>
      <c r="I149" s="127"/>
      <c r="J149" s="275">
        <f t="shared" si="37"/>
        <v>0</v>
      </c>
      <c r="K149" s="252">
        <f t="shared" si="38"/>
        <v>0</v>
      </c>
    </row>
    <row r="150" spans="1:11" s="44" customFormat="1" ht="12" customHeight="1">
      <c r="A150" s="153" t="s">
        <v>185</v>
      </c>
      <c r="B150" s="6" t="s">
        <v>365</v>
      </c>
      <c r="C150" s="127"/>
      <c r="D150" s="127"/>
      <c r="E150" s="127"/>
      <c r="F150" s="127"/>
      <c r="G150" s="456"/>
      <c r="H150" s="127"/>
      <c r="I150" s="127"/>
      <c r="J150" s="275">
        <f t="shared" si="37"/>
        <v>0</v>
      </c>
      <c r="K150" s="252">
        <f t="shared" si="38"/>
        <v>0</v>
      </c>
    </row>
    <row r="151" spans="1:11" ht="12.75" customHeight="1" thickBot="1">
      <c r="A151" s="162" t="s">
        <v>324</v>
      </c>
      <c r="B151" s="4" t="s">
        <v>327</v>
      </c>
      <c r="C151" s="129"/>
      <c r="D151" s="129"/>
      <c r="E151" s="129"/>
      <c r="F151" s="129"/>
      <c r="G151" s="460"/>
      <c r="H151" s="129"/>
      <c r="I151" s="129"/>
      <c r="J151" s="276">
        <f t="shared" si="37"/>
        <v>0</v>
      </c>
      <c r="K151" s="253">
        <f t="shared" si="38"/>
        <v>0</v>
      </c>
    </row>
    <row r="152" spans="1:11" ht="12.75" customHeight="1" thickBot="1">
      <c r="A152" s="178" t="s">
        <v>10</v>
      </c>
      <c r="B152" s="47" t="s">
        <v>328</v>
      </c>
      <c r="C152" s="187"/>
      <c r="D152" s="187"/>
      <c r="E152" s="187"/>
      <c r="F152" s="187"/>
      <c r="G152" s="187"/>
      <c r="H152" s="187"/>
      <c r="I152" s="187"/>
      <c r="J152" s="186">
        <f t="shared" si="37"/>
        <v>0</v>
      </c>
      <c r="K152" s="264">
        <f t="shared" si="38"/>
        <v>0</v>
      </c>
    </row>
    <row r="153" spans="1:11" ht="12.75" customHeight="1" thickBot="1">
      <c r="A153" s="178" t="s">
        <v>11</v>
      </c>
      <c r="B153" s="47" t="s">
        <v>329</v>
      </c>
      <c r="C153" s="187"/>
      <c r="D153" s="187"/>
      <c r="E153" s="187"/>
      <c r="F153" s="187"/>
      <c r="G153" s="187"/>
      <c r="H153" s="187"/>
      <c r="I153" s="187"/>
      <c r="J153" s="186">
        <f t="shared" si="37"/>
        <v>0</v>
      </c>
      <c r="K153" s="264">
        <f t="shared" si="38"/>
        <v>0</v>
      </c>
    </row>
    <row r="154" spans="1:11" ht="12" customHeight="1" thickBot="1">
      <c r="A154" s="24" t="s">
        <v>12</v>
      </c>
      <c r="B154" s="47" t="s">
        <v>331</v>
      </c>
      <c r="C154" s="188">
        <f>+C129+C133+C140+C146+C152+C153</f>
        <v>194401</v>
      </c>
      <c r="D154" s="188">
        <f aca="true" t="shared" si="39" ref="D154:K154">+D129+D133+D140+D146+D152+D153</f>
        <v>1682</v>
      </c>
      <c r="E154" s="188">
        <f t="shared" si="39"/>
        <v>54</v>
      </c>
      <c r="F154" s="188">
        <f t="shared" si="39"/>
        <v>53</v>
      </c>
      <c r="G154" s="538">
        <f t="shared" si="39"/>
        <v>-14573</v>
      </c>
      <c r="H154" s="188">
        <f t="shared" si="39"/>
        <v>0</v>
      </c>
      <c r="I154" s="188">
        <f t="shared" si="39"/>
        <v>0</v>
      </c>
      <c r="J154" s="188">
        <f t="shared" si="39"/>
        <v>-12784</v>
      </c>
      <c r="K154" s="265">
        <f t="shared" si="39"/>
        <v>181617</v>
      </c>
    </row>
    <row r="155" spans="1:11" ht="15" customHeight="1" thickBot="1">
      <c r="A155" s="164" t="s">
        <v>13</v>
      </c>
      <c r="B155" s="114" t="s">
        <v>330</v>
      </c>
      <c r="C155" s="188">
        <f>+C128+C154</f>
        <v>2158572</v>
      </c>
      <c r="D155" s="188">
        <f aca="true" t="shared" si="40" ref="D155:K155">+D128+D154</f>
        <v>155326</v>
      </c>
      <c r="E155" s="188">
        <f t="shared" si="40"/>
        <v>19815</v>
      </c>
      <c r="F155" s="188">
        <f t="shared" si="40"/>
        <v>19663</v>
      </c>
      <c r="G155" s="538">
        <f t="shared" si="40"/>
        <v>-122105</v>
      </c>
      <c r="H155" s="188">
        <f t="shared" si="40"/>
        <v>0</v>
      </c>
      <c r="I155" s="188">
        <f t="shared" si="40"/>
        <v>0</v>
      </c>
      <c r="J155" s="188">
        <f t="shared" si="40"/>
        <v>72699</v>
      </c>
      <c r="K155" s="265">
        <f t="shared" si="40"/>
        <v>2231271</v>
      </c>
    </row>
    <row r="156" spans="1:11" ht="13.5" thickBot="1">
      <c r="A156" s="117"/>
      <c r="B156" s="118"/>
      <c r="C156" s="390">
        <f>C90-C155</f>
        <v>0</v>
      </c>
      <c r="D156" s="391"/>
      <c r="E156" s="391"/>
      <c r="F156" s="391"/>
      <c r="G156" s="391"/>
      <c r="H156" s="391"/>
      <c r="I156" s="392"/>
      <c r="J156" s="392"/>
      <c r="K156" s="393">
        <f>K90-K155</f>
        <v>0</v>
      </c>
    </row>
    <row r="157" spans="1:11" ht="15" customHeight="1" thickBot="1">
      <c r="A157" s="65" t="s">
        <v>366</v>
      </c>
      <c r="B157" s="66"/>
      <c r="C157" s="220">
        <v>2</v>
      </c>
      <c r="D157" s="260"/>
      <c r="E157" s="260"/>
      <c r="F157" s="260"/>
      <c r="G157" s="260"/>
      <c r="H157" s="260"/>
      <c r="I157" s="220"/>
      <c r="J157" s="312">
        <f>D157+E157+F157+G157+H157+I157</f>
        <v>0</v>
      </c>
      <c r="K157" s="264">
        <f>C157+J157</f>
        <v>2</v>
      </c>
    </row>
    <row r="158" spans="1:11" ht="14.25" customHeight="1" thickBot="1">
      <c r="A158" s="65" t="s">
        <v>116</v>
      </c>
      <c r="B158" s="66"/>
      <c r="C158" s="220">
        <v>19</v>
      </c>
      <c r="D158" s="260"/>
      <c r="E158" s="260"/>
      <c r="F158" s="260"/>
      <c r="G158" s="260"/>
      <c r="H158" s="260"/>
      <c r="I158" s="220"/>
      <c r="J158" s="312">
        <f>D158+E158+F158+G158+H158+I158</f>
        <v>0</v>
      </c>
      <c r="K158" s="264">
        <f>C158+J158</f>
        <v>19</v>
      </c>
    </row>
  </sheetData>
  <sheetProtection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scale="73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1"/>
  <sheetViews>
    <sheetView zoomScale="98" zoomScaleNormal="98" workbookViewId="0" topLeftCell="A1">
      <selection activeCell="G37" sqref="G37"/>
    </sheetView>
  </sheetViews>
  <sheetFormatPr defaultColWidth="9.00390625" defaultRowHeight="12.75"/>
  <cols>
    <col min="1" max="1" width="13.875" style="339" customWidth="1"/>
    <col min="2" max="2" width="60.625" style="323" customWidth="1"/>
    <col min="3" max="3" width="15.875" style="323" customWidth="1"/>
    <col min="4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56"/>
      <c r="B1" s="357"/>
      <c r="C1" s="357"/>
      <c r="D1" s="357"/>
      <c r="E1" s="357"/>
      <c r="F1" s="357"/>
      <c r="G1" s="357"/>
      <c r="H1" s="357"/>
      <c r="I1" s="357"/>
      <c r="J1" s="357"/>
      <c r="K1" s="319" t="str">
        <f>CONCATENATE("5.2. melléklet ",RM_ALAPADATOK!A7," ",RM_ALAPADATOK!B7," ",RM_ALAPADATOK!C7," ",RM_ALAPADATOK!D7," ",RM_ALAPADATOK!E7," ",RM_ALAPADATOK!F7," ",RM_ALAPADATOK!G7," ",RM_ALAPADATOK!H7)</f>
        <v>5.2. melléklet a  / 2020 (  ) önkormányzati rendelethez</v>
      </c>
    </row>
    <row r="2" spans="1:11" s="321" customFormat="1" ht="36">
      <c r="A2" s="358" t="s">
        <v>454</v>
      </c>
      <c r="B2" s="766" t="str">
        <f>RM_ALAPADATOK!A11</f>
        <v>Bátaszéki Közös Önkormányzati Hivatal</v>
      </c>
      <c r="C2" s="767"/>
      <c r="D2" s="767"/>
      <c r="E2" s="767"/>
      <c r="F2" s="767"/>
      <c r="G2" s="767"/>
      <c r="H2" s="767"/>
      <c r="I2" s="767"/>
      <c r="J2" s="767"/>
      <c r="K2" s="359" t="s">
        <v>37</v>
      </c>
    </row>
    <row r="3" spans="1:11" s="321" customFormat="1" ht="22.5" customHeight="1" thickBot="1">
      <c r="A3" s="360" t="s">
        <v>114</v>
      </c>
      <c r="B3" s="768" t="s">
        <v>484</v>
      </c>
      <c r="C3" s="769"/>
      <c r="D3" s="769"/>
      <c r="E3" s="769"/>
      <c r="F3" s="769"/>
      <c r="G3" s="769"/>
      <c r="H3" s="769"/>
      <c r="I3" s="769"/>
      <c r="J3" s="769"/>
      <c r="K3" s="361" t="s">
        <v>34</v>
      </c>
    </row>
    <row r="4" spans="1:11" s="321" customFormat="1" ht="12.75" customHeight="1" thickBot="1">
      <c r="A4" s="362"/>
      <c r="B4" s="363"/>
      <c r="C4" s="364"/>
      <c r="D4" s="364"/>
      <c r="E4" s="364"/>
      <c r="F4" s="364"/>
      <c r="G4" s="364"/>
      <c r="H4" s="364"/>
      <c r="I4" s="364"/>
      <c r="J4" s="364"/>
      <c r="K4" s="365" t="s">
        <v>427</v>
      </c>
    </row>
    <row r="5" spans="1:11" s="322" customFormat="1" ht="13.5" customHeight="1">
      <c r="A5" s="772" t="s">
        <v>46</v>
      </c>
      <c r="B5" s="754" t="s">
        <v>2</v>
      </c>
      <c r="C5" s="754" t="s">
        <v>481</v>
      </c>
      <c r="D5" s="754" t="str">
        <f>CONCATENATE('RM_5.1.sz.mell'!D5:I5)</f>
        <v>1. sz. módosítás </v>
      </c>
      <c r="E5" s="754" t="str">
        <f>CONCATENATE('RM_5.1.sz.mell'!E5)</f>
        <v>2. sz. módosítás </v>
      </c>
      <c r="F5" s="754" t="str">
        <f>CONCATENATE('RM_5.1.sz.mell'!F5)</f>
        <v>3. sz. módosítás </v>
      </c>
      <c r="G5" s="754" t="str">
        <f>CONCATENATE('RM_5.1.sz.mell'!G5)</f>
        <v>4. sz. módosítás </v>
      </c>
      <c r="H5" s="754" t="str">
        <f>CONCATENATE('RM_5.1.sz.mell'!H5)</f>
        <v>5. sz. módosítás </v>
      </c>
      <c r="I5" s="754" t="str">
        <f>CONCATENATE('RM_5.1.sz.mell'!I5)</f>
        <v>6. sz. módosítás </v>
      </c>
      <c r="J5" s="754" t="s">
        <v>482</v>
      </c>
      <c r="K5" s="757" t="s">
        <v>626</v>
      </c>
    </row>
    <row r="6" spans="1:11" ht="12.75" customHeight="1">
      <c r="A6" s="773"/>
      <c r="B6" s="770"/>
      <c r="C6" s="755"/>
      <c r="D6" s="755"/>
      <c r="E6" s="755"/>
      <c r="F6" s="755"/>
      <c r="G6" s="755"/>
      <c r="H6" s="755"/>
      <c r="I6" s="755"/>
      <c r="J6" s="755"/>
      <c r="K6" s="758"/>
    </row>
    <row r="7" spans="1:11" s="324" customFormat="1" ht="9.75" customHeight="1" thickBot="1">
      <c r="A7" s="774"/>
      <c r="B7" s="771"/>
      <c r="C7" s="756"/>
      <c r="D7" s="756"/>
      <c r="E7" s="756"/>
      <c r="F7" s="756"/>
      <c r="G7" s="756"/>
      <c r="H7" s="756"/>
      <c r="I7" s="756"/>
      <c r="J7" s="756"/>
      <c r="K7" s="759"/>
    </row>
    <row r="8" spans="1:11" s="340" customFormat="1" ht="10.5" customHeight="1" thickBot="1">
      <c r="A8" s="367" t="s">
        <v>345</v>
      </c>
      <c r="B8" s="368" t="s">
        <v>346</v>
      </c>
      <c r="C8" s="368" t="s">
        <v>347</v>
      </c>
      <c r="D8" s="368" t="s">
        <v>349</v>
      </c>
      <c r="E8" s="368" t="s">
        <v>348</v>
      </c>
      <c r="F8" s="368" t="s">
        <v>372</v>
      </c>
      <c r="G8" s="368" t="s">
        <v>351</v>
      </c>
      <c r="H8" s="368" t="s">
        <v>352</v>
      </c>
      <c r="I8" s="368" t="s">
        <v>440</v>
      </c>
      <c r="J8" s="369" t="s">
        <v>441</v>
      </c>
      <c r="K8" s="370" t="s">
        <v>442</v>
      </c>
    </row>
    <row r="9" spans="1:11" s="340" customFormat="1" ht="10.5" customHeight="1" thickBot="1">
      <c r="A9" s="763" t="s">
        <v>35</v>
      </c>
      <c r="B9" s="764"/>
      <c r="C9" s="764"/>
      <c r="D9" s="764"/>
      <c r="E9" s="764"/>
      <c r="F9" s="764"/>
      <c r="G9" s="764"/>
      <c r="H9" s="764"/>
      <c r="I9" s="764"/>
      <c r="J9" s="764"/>
      <c r="K9" s="765"/>
    </row>
    <row r="10" spans="1:11" s="326" customFormat="1" ht="12" customHeight="1" thickBot="1">
      <c r="A10" s="555" t="s">
        <v>3</v>
      </c>
      <c r="B10" s="556" t="s">
        <v>455</v>
      </c>
      <c r="C10" s="557">
        <f>SUM(C11:C21)</f>
        <v>2359</v>
      </c>
      <c r="D10" s="557">
        <f aca="true" t="shared" si="0" ref="D10:K10">SUM(D11:D21)</f>
        <v>0</v>
      </c>
      <c r="E10" s="557">
        <f t="shared" si="0"/>
        <v>0</v>
      </c>
      <c r="F10" s="557">
        <f t="shared" si="0"/>
        <v>0</v>
      </c>
      <c r="G10" s="679">
        <f t="shared" si="0"/>
        <v>168</v>
      </c>
      <c r="H10" s="557">
        <f t="shared" si="0"/>
        <v>0</v>
      </c>
      <c r="I10" s="557">
        <f t="shared" si="0"/>
        <v>0</v>
      </c>
      <c r="J10" s="557">
        <f t="shared" si="0"/>
        <v>168</v>
      </c>
      <c r="K10" s="557">
        <f t="shared" si="0"/>
        <v>2527</v>
      </c>
    </row>
    <row r="11" spans="1:11" s="326" customFormat="1" ht="12" customHeight="1">
      <c r="A11" s="558" t="s">
        <v>58</v>
      </c>
      <c r="B11" s="559" t="s">
        <v>161</v>
      </c>
      <c r="C11" s="346">
        <v>5</v>
      </c>
      <c r="D11" s="346"/>
      <c r="E11" s="346"/>
      <c r="F11" s="346"/>
      <c r="G11" s="680"/>
      <c r="H11" s="346"/>
      <c r="I11" s="346"/>
      <c r="J11" s="560">
        <f>D11+E11+F11+G11+H11+I11</f>
        <v>0</v>
      </c>
      <c r="K11" s="561">
        <f>C11+J11</f>
        <v>5</v>
      </c>
    </row>
    <row r="12" spans="1:11" s="326" customFormat="1" ht="12" customHeight="1">
      <c r="A12" s="562" t="s">
        <v>59</v>
      </c>
      <c r="B12" s="563" t="s">
        <v>162</v>
      </c>
      <c r="C12" s="347">
        <v>245</v>
      </c>
      <c r="D12" s="347"/>
      <c r="E12" s="347"/>
      <c r="F12" s="347"/>
      <c r="G12" s="681">
        <v>100</v>
      </c>
      <c r="H12" s="347"/>
      <c r="I12" s="347"/>
      <c r="J12" s="564">
        <f aca="true" t="shared" si="1" ref="J12:J21">D12+E12+F12+G12+H12+I12</f>
        <v>100</v>
      </c>
      <c r="K12" s="561">
        <f aca="true" t="shared" si="2" ref="K12:K21">C12+J12</f>
        <v>345</v>
      </c>
    </row>
    <row r="13" spans="1:11" s="326" customFormat="1" ht="12" customHeight="1">
      <c r="A13" s="562" t="s">
        <v>60</v>
      </c>
      <c r="B13" s="563" t="s">
        <v>163</v>
      </c>
      <c r="C13" s="347">
        <v>1600</v>
      </c>
      <c r="D13" s="347"/>
      <c r="E13" s="347"/>
      <c r="F13" s="347"/>
      <c r="G13" s="681">
        <v>50</v>
      </c>
      <c r="H13" s="347"/>
      <c r="I13" s="347"/>
      <c r="J13" s="564">
        <f t="shared" si="1"/>
        <v>50</v>
      </c>
      <c r="K13" s="561">
        <f t="shared" si="2"/>
        <v>1650</v>
      </c>
    </row>
    <row r="14" spans="1:11" s="326" customFormat="1" ht="12" customHeight="1">
      <c r="A14" s="562" t="s">
        <v>61</v>
      </c>
      <c r="B14" s="563" t="s">
        <v>164</v>
      </c>
      <c r="C14" s="347"/>
      <c r="D14" s="347"/>
      <c r="E14" s="347"/>
      <c r="F14" s="347"/>
      <c r="G14" s="681"/>
      <c r="H14" s="347"/>
      <c r="I14" s="347"/>
      <c r="J14" s="564">
        <f t="shared" si="1"/>
        <v>0</v>
      </c>
      <c r="K14" s="561">
        <f t="shared" si="2"/>
        <v>0</v>
      </c>
    </row>
    <row r="15" spans="1:11" s="326" customFormat="1" ht="12" customHeight="1">
      <c r="A15" s="562" t="s">
        <v>78</v>
      </c>
      <c r="B15" s="563" t="s">
        <v>165</v>
      </c>
      <c r="C15" s="347"/>
      <c r="D15" s="347"/>
      <c r="E15" s="347"/>
      <c r="F15" s="347"/>
      <c r="G15" s="681"/>
      <c r="H15" s="347"/>
      <c r="I15" s="347"/>
      <c r="J15" s="564">
        <f t="shared" si="1"/>
        <v>0</v>
      </c>
      <c r="K15" s="561">
        <f t="shared" si="2"/>
        <v>0</v>
      </c>
    </row>
    <row r="16" spans="1:11" s="326" customFormat="1" ht="12" customHeight="1">
      <c r="A16" s="562" t="s">
        <v>62</v>
      </c>
      <c r="B16" s="563" t="s">
        <v>456</v>
      </c>
      <c r="C16" s="347">
        <v>498</v>
      </c>
      <c r="D16" s="347"/>
      <c r="E16" s="347"/>
      <c r="F16" s="347"/>
      <c r="G16" s="681">
        <v>18</v>
      </c>
      <c r="H16" s="347"/>
      <c r="I16" s="347"/>
      <c r="J16" s="564">
        <f t="shared" si="1"/>
        <v>18</v>
      </c>
      <c r="K16" s="561">
        <f t="shared" si="2"/>
        <v>516</v>
      </c>
    </row>
    <row r="17" spans="1:11" s="326" customFormat="1" ht="12" customHeight="1">
      <c r="A17" s="562" t="s">
        <v>63</v>
      </c>
      <c r="B17" s="565" t="s">
        <v>457</v>
      </c>
      <c r="C17" s="347"/>
      <c r="D17" s="347"/>
      <c r="E17" s="347"/>
      <c r="F17" s="347"/>
      <c r="G17" s="681"/>
      <c r="H17" s="347"/>
      <c r="I17" s="347"/>
      <c r="J17" s="564">
        <f t="shared" si="1"/>
        <v>0</v>
      </c>
      <c r="K17" s="561">
        <f t="shared" si="2"/>
        <v>0</v>
      </c>
    </row>
    <row r="18" spans="1:11" s="326" customFormat="1" ht="12" customHeight="1">
      <c r="A18" s="562" t="s">
        <v>70</v>
      </c>
      <c r="B18" s="563" t="s">
        <v>168</v>
      </c>
      <c r="C18" s="347">
        <v>1</v>
      </c>
      <c r="D18" s="347"/>
      <c r="E18" s="347"/>
      <c r="F18" s="347"/>
      <c r="G18" s="681"/>
      <c r="H18" s="347"/>
      <c r="I18" s="347"/>
      <c r="J18" s="564">
        <f t="shared" si="1"/>
        <v>0</v>
      </c>
      <c r="K18" s="561">
        <f t="shared" si="2"/>
        <v>1</v>
      </c>
    </row>
    <row r="19" spans="1:11" s="329" customFormat="1" ht="12" customHeight="1">
      <c r="A19" s="562" t="s">
        <v>71</v>
      </c>
      <c r="B19" s="563" t="s">
        <v>169</v>
      </c>
      <c r="C19" s="347"/>
      <c r="D19" s="347"/>
      <c r="E19" s="347"/>
      <c r="F19" s="347"/>
      <c r="G19" s="681"/>
      <c r="H19" s="347"/>
      <c r="I19" s="347"/>
      <c r="J19" s="564">
        <f t="shared" si="1"/>
        <v>0</v>
      </c>
      <c r="K19" s="561">
        <f t="shared" si="2"/>
        <v>0</v>
      </c>
    </row>
    <row r="20" spans="1:11" s="329" customFormat="1" ht="12" customHeight="1">
      <c r="A20" s="562" t="s">
        <v>72</v>
      </c>
      <c r="B20" s="563" t="s">
        <v>294</v>
      </c>
      <c r="C20" s="347"/>
      <c r="D20" s="347"/>
      <c r="E20" s="347"/>
      <c r="F20" s="347"/>
      <c r="G20" s="681"/>
      <c r="H20" s="347"/>
      <c r="I20" s="347"/>
      <c r="J20" s="564">
        <f t="shared" si="1"/>
        <v>0</v>
      </c>
      <c r="K20" s="561">
        <f t="shared" si="2"/>
        <v>0</v>
      </c>
    </row>
    <row r="21" spans="1:11" s="329" customFormat="1" ht="12" customHeight="1" thickBot="1">
      <c r="A21" s="566" t="s">
        <v>73</v>
      </c>
      <c r="B21" s="565" t="s">
        <v>170</v>
      </c>
      <c r="C21" s="348">
        <v>10</v>
      </c>
      <c r="D21" s="348"/>
      <c r="E21" s="348"/>
      <c r="F21" s="348"/>
      <c r="G21" s="682"/>
      <c r="H21" s="348"/>
      <c r="I21" s="348"/>
      <c r="J21" s="567">
        <f t="shared" si="1"/>
        <v>0</v>
      </c>
      <c r="K21" s="561">
        <f t="shared" si="2"/>
        <v>10</v>
      </c>
    </row>
    <row r="22" spans="1:11" s="326" customFormat="1" ht="12" customHeight="1" thickBot="1">
      <c r="A22" s="555" t="s">
        <v>4</v>
      </c>
      <c r="B22" s="556" t="s">
        <v>458</v>
      </c>
      <c r="C22" s="557">
        <f aca="true" t="shared" si="3" ref="C22:J22">SUM(C23:C25)</f>
        <v>23503</v>
      </c>
      <c r="D22" s="557">
        <f t="shared" si="3"/>
        <v>2059</v>
      </c>
      <c r="E22" s="557">
        <f t="shared" si="3"/>
        <v>68</v>
      </c>
      <c r="F22" s="557">
        <f t="shared" si="3"/>
        <v>4644</v>
      </c>
      <c r="G22" s="679">
        <f t="shared" si="3"/>
        <v>320</v>
      </c>
      <c r="H22" s="557">
        <f t="shared" si="3"/>
        <v>0</v>
      </c>
      <c r="I22" s="557">
        <f t="shared" si="3"/>
        <v>0</v>
      </c>
      <c r="J22" s="557">
        <f t="shared" si="3"/>
        <v>7091</v>
      </c>
      <c r="K22" s="568">
        <f>SUM(K23:K25)</f>
        <v>30594</v>
      </c>
    </row>
    <row r="23" spans="1:11" s="329" customFormat="1" ht="12" customHeight="1">
      <c r="A23" s="569" t="s">
        <v>64</v>
      </c>
      <c r="B23" s="570" t="s">
        <v>143</v>
      </c>
      <c r="C23" s="349"/>
      <c r="D23" s="349"/>
      <c r="E23" s="349"/>
      <c r="F23" s="349"/>
      <c r="G23" s="683"/>
      <c r="H23" s="349"/>
      <c r="I23" s="349"/>
      <c r="J23" s="571">
        <f>D23+E23+F23+G23+H23+I23</f>
        <v>0</v>
      </c>
      <c r="K23" s="561">
        <f>C23+J23</f>
        <v>0</v>
      </c>
    </row>
    <row r="24" spans="1:11" s="329" customFormat="1" ht="12" customHeight="1">
      <c r="A24" s="562" t="s">
        <v>65</v>
      </c>
      <c r="B24" s="563" t="s">
        <v>459</v>
      </c>
      <c r="C24" s="347"/>
      <c r="D24" s="347"/>
      <c r="E24" s="347"/>
      <c r="F24" s="347"/>
      <c r="G24" s="681"/>
      <c r="H24" s="347"/>
      <c r="I24" s="347"/>
      <c r="J24" s="564">
        <f>D24+E24+F24+G24+H24+I24</f>
        <v>0</v>
      </c>
      <c r="K24" s="572">
        <f>C24+J24</f>
        <v>0</v>
      </c>
    </row>
    <row r="25" spans="1:11" s="329" customFormat="1" ht="12" customHeight="1">
      <c r="A25" s="562" t="s">
        <v>66</v>
      </c>
      <c r="B25" s="563" t="s">
        <v>460</v>
      </c>
      <c r="C25" s="347">
        <v>23503</v>
      </c>
      <c r="D25" s="347">
        <v>2059</v>
      </c>
      <c r="E25" s="347">
        <v>68</v>
      </c>
      <c r="F25" s="347">
        <v>4644</v>
      </c>
      <c r="G25" s="681">
        <v>320</v>
      </c>
      <c r="H25" s="347"/>
      <c r="I25" s="347"/>
      <c r="J25" s="564">
        <f>D25+E25+F25+G25+H25+I25</f>
        <v>7091</v>
      </c>
      <c r="K25" s="572">
        <f>C25+J25</f>
        <v>30594</v>
      </c>
    </row>
    <row r="26" spans="1:11" s="329" customFormat="1" ht="12" customHeight="1" thickBot="1">
      <c r="A26" s="562" t="s">
        <v>67</v>
      </c>
      <c r="B26" s="573" t="s">
        <v>461</v>
      </c>
      <c r="C26" s="348"/>
      <c r="D26" s="348"/>
      <c r="E26" s="348"/>
      <c r="F26" s="348"/>
      <c r="G26" s="682"/>
      <c r="H26" s="348"/>
      <c r="I26" s="348"/>
      <c r="J26" s="574">
        <f>D26+E26+F26+G26+H26+I26</f>
        <v>0</v>
      </c>
      <c r="K26" s="575">
        <f>C26+J26</f>
        <v>0</v>
      </c>
    </row>
    <row r="27" spans="1:11" s="329" customFormat="1" ht="12" customHeight="1" thickBot="1">
      <c r="A27" s="576" t="s">
        <v>5</v>
      </c>
      <c r="B27" s="577" t="s">
        <v>92</v>
      </c>
      <c r="C27" s="350">
        <v>5</v>
      </c>
      <c r="D27" s="350"/>
      <c r="E27" s="350"/>
      <c r="F27" s="350"/>
      <c r="G27" s="684"/>
      <c r="H27" s="350"/>
      <c r="I27" s="350"/>
      <c r="J27" s="343"/>
      <c r="K27" s="578">
        <f>C27+J27</f>
        <v>5</v>
      </c>
    </row>
    <row r="28" spans="1:11" s="329" customFormat="1" ht="12" customHeight="1" thickBot="1">
      <c r="A28" s="576" t="s">
        <v>6</v>
      </c>
      <c r="B28" s="577" t="s">
        <v>462</v>
      </c>
      <c r="C28" s="579">
        <f aca="true" t="shared" si="4" ref="C28:J28">+C29+C30+C31</f>
        <v>0</v>
      </c>
      <c r="D28" s="557">
        <f t="shared" si="4"/>
        <v>0</v>
      </c>
      <c r="E28" s="557">
        <f t="shared" si="4"/>
        <v>0</v>
      </c>
      <c r="F28" s="557">
        <f t="shared" si="4"/>
        <v>0</v>
      </c>
      <c r="G28" s="557">
        <f t="shared" si="4"/>
        <v>0</v>
      </c>
      <c r="H28" s="557">
        <f t="shared" si="4"/>
        <v>0</v>
      </c>
      <c r="I28" s="557">
        <f t="shared" si="4"/>
        <v>0</v>
      </c>
      <c r="J28" s="557">
        <f t="shared" si="4"/>
        <v>0</v>
      </c>
      <c r="K28" s="568">
        <f>+K29+K30+K31</f>
        <v>0</v>
      </c>
    </row>
    <row r="29" spans="1:11" s="329" customFormat="1" ht="12" customHeight="1">
      <c r="A29" s="569" t="s">
        <v>152</v>
      </c>
      <c r="B29" s="580" t="s">
        <v>148</v>
      </c>
      <c r="C29" s="351"/>
      <c r="D29" s="351"/>
      <c r="E29" s="351"/>
      <c r="F29" s="351"/>
      <c r="G29" s="351"/>
      <c r="H29" s="351"/>
      <c r="I29" s="351"/>
      <c r="J29" s="571">
        <f>D29+E29+F29+G29+H29+I29</f>
        <v>0</v>
      </c>
      <c r="K29" s="561">
        <f>C29+J29</f>
        <v>0</v>
      </c>
    </row>
    <row r="30" spans="1:11" s="329" customFormat="1" ht="12" customHeight="1">
      <c r="A30" s="569" t="s">
        <v>153</v>
      </c>
      <c r="B30" s="580" t="s">
        <v>459</v>
      </c>
      <c r="C30" s="352"/>
      <c r="D30" s="352"/>
      <c r="E30" s="352"/>
      <c r="F30" s="352"/>
      <c r="G30" s="352"/>
      <c r="H30" s="352"/>
      <c r="I30" s="352"/>
      <c r="J30" s="571">
        <f>D30+E30+F30+G30+H30+I30</f>
        <v>0</v>
      </c>
      <c r="K30" s="561">
        <f>C30+J30</f>
        <v>0</v>
      </c>
    </row>
    <row r="31" spans="1:11" s="329" customFormat="1" ht="12" customHeight="1">
      <c r="A31" s="569" t="s">
        <v>154</v>
      </c>
      <c r="B31" s="581" t="s">
        <v>463</v>
      </c>
      <c r="C31" s="352"/>
      <c r="D31" s="352"/>
      <c r="E31" s="352"/>
      <c r="F31" s="352"/>
      <c r="G31" s="352"/>
      <c r="H31" s="352"/>
      <c r="I31" s="352"/>
      <c r="J31" s="571">
        <f>D31+E31+F31+G31+H31+I31</f>
        <v>0</v>
      </c>
      <c r="K31" s="561">
        <f>C31+J31</f>
        <v>0</v>
      </c>
    </row>
    <row r="32" spans="1:11" s="329" customFormat="1" ht="12" customHeight="1" thickBot="1">
      <c r="A32" s="562" t="s">
        <v>155</v>
      </c>
      <c r="B32" s="582" t="s">
        <v>464</v>
      </c>
      <c r="C32" s="353"/>
      <c r="D32" s="353"/>
      <c r="E32" s="353"/>
      <c r="F32" s="353"/>
      <c r="G32" s="353"/>
      <c r="H32" s="353"/>
      <c r="I32" s="353"/>
      <c r="J32" s="571">
        <f>D32+E32+F32+G32+H32+I32</f>
        <v>0</v>
      </c>
      <c r="K32" s="561">
        <f>C32+J32</f>
        <v>0</v>
      </c>
    </row>
    <row r="33" spans="1:11" s="329" customFormat="1" ht="12" customHeight="1" thickBot="1">
      <c r="A33" s="576" t="s">
        <v>7</v>
      </c>
      <c r="B33" s="577" t="s">
        <v>465</v>
      </c>
      <c r="C33" s="579">
        <f aca="true" t="shared" si="5" ref="C33:J33">+C34+C35+C36</f>
        <v>0</v>
      </c>
      <c r="D33" s="557">
        <f t="shared" si="5"/>
        <v>0</v>
      </c>
      <c r="E33" s="557">
        <f t="shared" si="5"/>
        <v>0</v>
      </c>
      <c r="F33" s="557">
        <f t="shared" si="5"/>
        <v>0</v>
      </c>
      <c r="G33" s="557">
        <f t="shared" si="5"/>
        <v>0</v>
      </c>
      <c r="H33" s="557">
        <f t="shared" si="5"/>
        <v>0</v>
      </c>
      <c r="I33" s="557">
        <f t="shared" si="5"/>
        <v>0</v>
      </c>
      <c r="J33" s="557">
        <f t="shared" si="5"/>
        <v>0</v>
      </c>
      <c r="K33" s="568">
        <f>+K34+K35+K36</f>
        <v>0</v>
      </c>
    </row>
    <row r="34" spans="1:11" s="329" customFormat="1" ht="12" customHeight="1">
      <c r="A34" s="569" t="s">
        <v>51</v>
      </c>
      <c r="B34" s="580" t="s">
        <v>175</v>
      </c>
      <c r="C34" s="351"/>
      <c r="D34" s="351"/>
      <c r="E34" s="351"/>
      <c r="F34" s="351"/>
      <c r="G34" s="351"/>
      <c r="H34" s="351"/>
      <c r="I34" s="351"/>
      <c r="J34" s="571">
        <f>D34+E34+F34+G34+H34+I34</f>
        <v>0</v>
      </c>
      <c r="K34" s="561">
        <f>C34+J34</f>
        <v>0</v>
      </c>
    </row>
    <row r="35" spans="1:11" s="329" customFormat="1" ht="12" customHeight="1">
      <c r="A35" s="569" t="s">
        <v>52</v>
      </c>
      <c r="B35" s="581" t="s">
        <v>176</v>
      </c>
      <c r="C35" s="352"/>
      <c r="D35" s="352"/>
      <c r="E35" s="352"/>
      <c r="F35" s="352"/>
      <c r="G35" s="352"/>
      <c r="H35" s="352"/>
      <c r="I35" s="352"/>
      <c r="J35" s="571">
        <f>D35+E35+F35+G35+H35+I35</f>
        <v>0</v>
      </c>
      <c r="K35" s="561">
        <f>C35+J35</f>
        <v>0</v>
      </c>
    </row>
    <row r="36" spans="1:11" s="329" customFormat="1" ht="12" customHeight="1" thickBot="1">
      <c r="A36" s="562" t="s">
        <v>53</v>
      </c>
      <c r="B36" s="582" t="s">
        <v>177</v>
      </c>
      <c r="C36" s="353"/>
      <c r="D36" s="353"/>
      <c r="E36" s="353"/>
      <c r="F36" s="353"/>
      <c r="G36" s="353"/>
      <c r="H36" s="353"/>
      <c r="I36" s="353"/>
      <c r="J36" s="571">
        <f>D36+E36+F36+G36+H36+I36</f>
        <v>0</v>
      </c>
      <c r="K36" s="583">
        <f>C36+J36</f>
        <v>0</v>
      </c>
    </row>
    <row r="37" spans="1:11" s="326" customFormat="1" ht="12" customHeight="1" thickBot="1">
      <c r="A37" s="576" t="s">
        <v>8</v>
      </c>
      <c r="B37" s="577" t="s">
        <v>260</v>
      </c>
      <c r="C37" s="350"/>
      <c r="D37" s="350"/>
      <c r="E37" s="350"/>
      <c r="F37" s="350"/>
      <c r="G37" s="350"/>
      <c r="H37" s="350"/>
      <c r="I37" s="350"/>
      <c r="J37" s="557">
        <f>D37+E37+F37+G37+H37+I37</f>
        <v>0</v>
      </c>
      <c r="K37" s="578">
        <f>C37+J37</f>
        <v>0</v>
      </c>
    </row>
    <row r="38" spans="1:11" s="326" customFormat="1" ht="12" customHeight="1" thickBot="1">
      <c r="A38" s="576" t="s">
        <v>9</v>
      </c>
      <c r="B38" s="577" t="s">
        <v>466</v>
      </c>
      <c r="C38" s="350"/>
      <c r="D38" s="350"/>
      <c r="E38" s="350"/>
      <c r="F38" s="350"/>
      <c r="G38" s="350"/>
      <c r="H38" s="350"/>
      <c r="I38" s="350"/>
      <c r="J38" s="584">
        <f>D38+E38+F38+G38+H38+I38</f>
        <v>0</v>
      </c>
      <c r="K38" s="561">
        <f>C38+J38</f>
        <v>0</v>
      </c>
    </row>
    <row r="39" spans="1:11" s="326" customFormat="1" ht="12" customHeight="1" thickBot="1">
      <c r="A39" s="555" t="s">
        <v>10</v>
      </c>
      <c r="B39" s="577" t="s">
        <v>467</v>
      </c>
      <c r="C39" s="579">
        <f aca="true" t="shared" si="6" ref="C39:J39">+C10+C22+C27+C28+C33+C37+C38</f>
        <v>25867</v>
      </c>
      <c r="D39" s="557">
        <f t="shared" si="6"/>
        <v>2059</v>
      </c>
      <c r="E39" s="557">
        <f t="shared" si="6"/>
        <v>68</v>
      </c>
      <c r="F39" s="557">
        <f t="shared" si="6"/>
        <v>4644</v>
      </c>
      <c r="G39" s="557">
        <f t="shared" si="6"/>
        <v>488</v>
      </c>
      <c r="H39" s="557">
        <f t="shared" si="6"/>
        <v>0</v>
      </c>
      <c r="I39" s="557">
        <f t="shared" si="6"/>
        <v>0</v>
      </c>
      <c r="J39" s="557">
        <f t="shared" si="6"/>
        <v>7259</v>
      </c>
      <c r="K39" s="568">
        <f>+K10+K22+K27+K28+K33+K37+K38</f>
        <v>33126</v>
      </c>
    </row>
    <row r="40" spans="1:11" s="326" customFormat="1" ht="12" customHeight="1" thickBot="1">
      <c r="A40" s="585" t="s">
        <v>11</v>
      </c>
      <c r="B40" s="577" t="s">
        <v>468</v>
      </c>
      <c r="C40" s="579">
        <f aca="true" t="shared" si="7" ref="C40:J40">+C41+C42+C43</f>
        <v>161450</v>
      </c>
      <c r="D40" s="557">
        <f t="shared" si="7"/>
        <v>125</v>
      </c>
      <c r="E40" s="557">
        <f t="shared" si="7"/>
        <v>54</v>
      </c>
      <c r="F40" s="557">
        <f t="shared" si="7"/>
        <v>53</v>
      </c>
      <c r="G40" s="557">
        <f t="shared" si="7"/>
        <v>-14806</v>
      </c>
      <c r="H40" s="557">
        <f t="shared" si="7"/>
        <v>0</v>
      </c>
      <c r="I40" s="557">
        <f t="shared" si="7"/>
        <v>0</v>
      </c>
      <c r="J40" s="557">
        <f t="shared" si="7"/>
        <v>-14574</v>
      </c>
      <c r="K40" s="568">
        <f>+K41+K42+K43</f>
        <v>146876</v>
      </c>
    </row>
    <row r="41" spans="1:11" s="326" customFormat="1" ht="12" customHeight="1">
      <c r="A41" s="569" t="s">
        <v>469</v>
      </c>
      <c r="B41" s="580" t="s">
        <v>125</v>
      </c>
      <c r="C41" s="351">
        <v>1441</v>
      </c>
      <c r="D41" s="351">
        <v>-22</v>
      </c>
      <c r="E41" s="351"/>
      <c r="F41" s="351"/>
      <c r="G41" s="351"/>
      <c r="H41" s="351"/>
      <c r="I41" s="351"/>
      <c r="J41" s="571">
        <f>D41+E41+F41+G41+H41+I41</f>
        <v>-22</v>
      </c>
      <c r="K41" s="561">
        <f>C41+J41</f>
        <v>1419</v>
      </c>
    </row>
    <row r="42" spans="1:11" s="326" customFormat="1" ht="12" customHeight="1">
      <c r="A42" s="569" t="s">
        <v>470</v>
      </c>
      <c r="B42" s="581" t="s">
        <v>471</v>
      </c>
      <c r="C42" s="352"/>
      <c r="D42" s="352"/>
      <c r="E42" s="352"/>
      <c r="F42" s="352"/>
      <c r="G42" s="352"/>
      <c r="H42" s="352"/>
      <c r="I42" s="352"/>
      <c r="J42" s="571">
        <f>D42+E42+F42+G42+H42+I42</f>
        <v>0</v>
      </c>
      <c r="K42" s="572">
        <f>C42+J42</f>
        <v>0</v>
      </c>
    </row>
    <row r="43" spans="1:11" s="329" customFormat="1" ht="12" customHeight="1" thickBot="1">
      <c r="A43" s="562" t="s">
        <v>472</v>
      </c>
      <c r="B43" s="586" t="s">
        <v>473</v>
      </c>
      <c r="C43" s="354">
        <v>160009</v>
      </c>
      <c r="D43" s="354">
        <v>147</v>
      </c>
      <c r="E43" s="354">
        <v>54</v>
      </c>
      <c r="F43" s="354">
        <v>53</v>
      </c>
      <c r="G43" s="354">
        <v>-14806</v>
      </c>
      <c r="H43" s="354"/>
      <c r="I43" s="354"/>
      <c r="J43" s="571">
        <f>D43+E43+F43+G43+H43+I43</f>
        <v>-14552</v>
      </c>
      <c r="K43" s="575">
        <f>C43+J43</f>
        <v>145457</v>
      </c>
    </row>
    <row r="44" spans="1:11" s="329" customFormat="1" ht="12.75" customHeight="1" thickBot="1">
      <c r="A44" s="585" t="s">
        <v>12</v>
      </c>
      <c r="B44" s="587" t="s">
        <v>474</v>
      </c>
      <c r="C44" s="579">
        <f aca="true" t="shared" si="8" ref="C44:J44">+C39+C40</f>
        <v>187317</v>
      </c>
      <c r="D44" s="557">
        <f t="shared" si="8"/>
        <v>2184</v>
      </c>
      <c r="E44" s="557">
        <f t="shared" si="8"/>
        <v>122</v>
      </c>
      <c r="F44" s="557">
        <f t="shared" si="8"/>
        <v>4697</v>
      </c>
      <c r="G44" s="557">
        <f t="shared" si="8"/>
        <v>-14318</v>
      </c>
      <c r="H44" s="557">
        <f t="shared" si="8"/>
        <v>0</v>
      </c>
      <c r="I44" s="557">
        <f t="shared" si="8"/>
        <v>0</v>
      </c>
      <c r="J44" s="557">
        <f t="shared" si="8"/>
        <v>-7315</v>
      </c>
      <c r="K44" s="568">
        <f>+K39+K40</f>
        <v>180002</v>
      </c>
    </row>
    <row r="45" spans="1:11" s="324" customFormat="1" ht="13.5" customHeight="1" thickBot="1">
      <c r="A45" s="760" t="s">
        <v>36</v>
      </c>
      <c r="B45" s="761"/>
      <c r="C45" s="761"/>
      <c r="D45" s="761"/>
      <c r="E45" s="761"/>
      <c r="F45" s="761"/>
      <c r="G45" s="761"/>
      <c r="H45" s="761"/>
      <c r="I45" s="761"/>
      <c r="J45" s="761"/>
      <c r="K45" s="762"/>
    </row>
    <row r="46" spans="1:11" s="337" customFormat="1" ht="12" customHeight="1" thickBot="1">
      <c r="A46" s="576" t="s">
        <v>3</v>
      </c>
      <c r="B46" s="577" t="s">
        <v>475</v>
      </c>
      <c r="C46" s="588">
        <f aca="true" t="shared" si="9" ref="C46:J46">SUM(C47:C51)</f>
        <v>187063</v>
      </c>
      <c r="D46" s="588">
        <f t="shared" si="9"/>
        <v>2184</v>
      </c>
      <c r="E46" s="588">
        <f t="shared" si="9"/>
        <v>122</v>
      </c>
      <c r="F46" s="588">
        <f t="shared" si="9"/>
        <v>4655</v>
      </c>
      <c r="G46" s="685">
        <f t="shared" si="9"/>
        <v>-14319</v>
      </c>
      <c r="H46" s="588">
        <f t="shared" si="9"/>
        <v>0</v>
      </c>
      <c r="I46" s="588">
        <f t="shared" si="9"/>
        <v>0</v>
      </c>
      <c r="J46" s="588">
        <f t="shared" si="9"/>
        <v>-7358</v>
      </c>
      <c r="K46" s="578">
        <f>SUM(K47:K51)</f>
        <v>179705</v>
      </c>
    </row>
    <row r="47" spans="1:11" ht="12" customHeight="1">
      <c r="A47" s="562" t="s">
        <v>58</v>
      </c>
      <c r="B47" s="570" t="s">
        <v>32</v>
      </c>
      <c r="C47" s="589">
        <v>127979</v>
      </c>
      <c r="D47" s="589">
        <v>1764</v>
      </c>
      <c r="E47" s="589">
        <v>54</v>
      </c>
      <c r="F47" s="589">
        <v>2449</v>
      </c>
      <c r="G47" s="686">
        <v>-8645</v>
      </c>
      <c r="H47" s="589"/>
      <c r="I47" s="589"/>
      <c r="J47" s="590">
        <f>D47+E47+F47+G47+H47+I47</f>
        <v>-4378</v>
      </c>
      <c r="K47" s="591">
        <f>C47+J47</f>
        <v>123601</v>
      </c>
    </row>
    <row r="48" spans="1:11" ht="12" customHeight="1">
      <c r="A48" s="562" t="s">
        <v>59</v>
      </c>
      <c r="B48" s="563" t="s">
        <v>101</v>
      </c>
      <c r="C48" s="592">
        <v>25313</v>
      </c>
      <c r="D48" s="592">
        <v>324</v>
      </c>
      <c r="E48" s="592"/>
      <c r="F48" s="592">
        <v>451</v>
      </c>
      <c r="G48" s="687">
        <v>-2340</v>
      </c>
      <c r="H48" s="592"/>
      <c r="I48" s="592"/>
      <c r="J48" s="593">
        <f>D48+E48+F48+G48+H48+I48</f>
        <v>-1565</v>
      </c>
      <c r="K48" s="591">
        <f>C48+J48</f>
        <v>23748</v>
      </c>
    </row>
    <row r="49" spans="1:11" ht="12" customHeight="1">
      <c r="A49" s="562" t="s">
        <v>60</v>
      </c>
      <c r="B49" s="563" t="s">
        <v>77</v>
      </c>
      <c r="C49" s="592">
        <v>32330</v>
      </c>
      <c r="D49" s="592">
        <v>118</v>
      </c>
      <c r="E49" s="592">
        <v>68</v>
      </c>
      <c r="F49" s="592">
        <v>95</v>
      </c>
      <c r="G49" s="687">
        <v>-3334</v>
      </c>
      <c r="H49" s="592"/>
      <c r="I49" s="592"/>
      <c r="J49" s="593">
        <f>D49+E49+F49+G49+H49+I49</f>
        <v>-3053</v>
      </c>
      <c r="K49" s="594">
        <f>C49+J49</f>
        <v>29277</v>
      </c>
    </row>
    <row r="50" spans="1:11" ht="12" customHeight="1">
      <c r="A50" s="562" t="s">
        <v>61</v>
      </c>
      <c r="B50" s="563" t="s">
        <v>102</v>
      </c>
      <c r="C50" s="592"/>
      <c r="D50" s="592"/>
      <c r="E50" s="592"/>
      <c r="F50" s="592"/>
      <c r="G50" s="687"/>
      <c r="H50" s="592"/>
      <c r="I50" s="592"/>
      <c r="J50" s="593">
        <f>D50+E50+F50+G50+H50+I50</f>
        <v>0</v>
      </c>
      <c r="K50" s="594">
        <f>C50+J50</f>
        <v>0</v>
      </c>
    </row>
    <row r="51" spans="1:11" ht="12" customHeight="1" thickBot="1">
      <c r="A51" s="562" t="s">
        <v>78</v>
      </c>
      <c r="B51" s="563" t="s">
        <v>103</v>
      </c>
      <c r="C51" s="592">
        <v>1441</v>
      </c>
      <c r="D51" s="592">
        <v>-22</v>
      </c>
      <c r="E51" s="592"/>
      <c r="F51" s="592">
        <v>1660</v>
      </c>
      <c r="G51" s="687"/>
      <c r="H51" s="592"/>
      <c r="I51" s="592"/>
      <c r="J51" s="593">
        <f>D51+E51+F51+G51+H51+I51</f>
        <v>1638</v>
      </c>
      <c r="K51" s="594">
        <f>C51+J51</f>
        <v>3079</v>
      </c>
    </row>
    <row r="52" spans="1:11" ht="12" customHeight="1" thickBot="1">
      <c r="A52" s="576" t="s">
        <v>4</v>
      </c>
      <c r="B52" s="577" t="s">
        <v>476</v>
      </c>
      <c r="C52" s="588">
        <f aca="true" t="shared" si="10" ref="C52:J52">SUM(C53:C55)</f>
        <v>254</v>
      </c>
      <c r="D52" s="588">
        <f t="shared" si="10"/>
        <v>0</v>
      </c>
      <c r="E52" s="588">
        <f t="shared" si="10"/>
        <v>0</v>
      </c>
      <c r="F52" s="588">
        <f t="shared" si="10"/>
        <v>42</v>
      </c>
      <c r="G52" s="685">
        <f t="shared" si="10"/>
        <v>1</v>
      </c>
      <c r="H52" s="588">
        <f t="shared" si="10"/>
        <v>0</v>
      </c>
      <c r="I52" s="588">
        <f t="shared" si="10"/>
        <v>0</v>
      </c>
      <c r="J52" s="588">
        <f t="shared" si="10"/>
        <v>43</v>
      </c>
      <c r="K52" s="578">
        <f>SUM(K53:K55)</f>
        <v>297</v>
      </c>
    </row>
    <row r="53" spans="1:11" s="337" customFormat="1" ht="12" customHeight="1">
      <c r="A53" s="562" t="s">
        <v>64</v>
      </c>
      <c r="B53" s="570" t="s">
        <v>119</v>
      </c>
      <c r="C53" s="589">
        <v>254</v>
      </c>
      <c r="D53" s="589"/>
      <c r="E53" s="589"/>
      <c r="F53" s="589">
        <v>42</v>
      </c>
      <c r="G53" s="686">
        <v>1</v>
      </c>
      <c r="H53" s="589"/>
      <c r="I53" s="589"/>
      <c r="J53" s="590">
        <f>D53+E53+F53+G53+H53+I53</f>
        <v>43</v>
      </c>
      <c r="K53" s="591">
        <f>C53+J53</f>
        <v>297</v>
      </c>
    </row>
    <row r="54" spans="1:11" ht="12" customHeight="1">
      <c r="A54" s="562" t="s">
        <v>65</v>
      </c>
      <c r="B54" s="563" t="s">
        <v>105</v>
      </c>
      <c r="C54" s="592"/>
      <c r="D54" s="592"/>
      <c r="E54" s="592"/>
      <c r="F54" s="592"/>
      <c r="G54" s="687"/>
      <c r="H54" s="592"/>
      <c r="I54" s="592"/>
      <c r="J54" s="593">
        <f>D54+E54+F54+G54+H54+I54</f>
        <v>0</v>
      </c>
      <c r="K54" s="594">
        <f>C54+J54</f>
        <v>0</v>
      </c>
    </row>
    <row r="55" spans="1:11" ht="12" customHeight="1">
      <c r="A55" s="562" t="s">
        <v>66</v>
      </c>
      <c r="B55" s="563" t="s">
        <v>477</v>
      </c>
      <c r="C55" s="592"/>
      <c r="D55" s="592"/>
      <c r="E55" s="592"/>
      <c r="F55" s="592"/>
      <c r="G55" s="687"/>
      <c r="H55" s="592"/>
      <c r="I55" s="592"/>
      <c r="J55" s="593">
        <f>D55+E55+F55+G55+H55+I55</f>
        <v>0</v>
      </c>
      <c r="K55" s="594">
        <f>C55+J55</f>
        <v>0</v>
      </c>
    </row>
    <row r="56" spans="1:11" ht="12" customHeight="1" thickBot="1">
      <c r="A56" s="562" t="s">
        <v>67</v>
      </c>
      <c r="B56" s="563" t="s">
        <v>478</v>
      </c>
      <c r="C56" s="592"/>
      <c r="D56" s="592"/>
      <c r="E56" s="592"/>
      <c r="F56" s="592"/>
      <c r="G56" s="687"/>
      <c r="H56" s="592"/>
      <c r="I56" s="592"/>
      <c r="J56" s="593">
        <f>D56+E56+F56+G56+H56+I56</f>
        <v>0</v>
      </c>
      <c r="K56" s="594">
        <f>C56+J56</f>
        <v>0</v>
      </c>
    </row>
    <row r="57" spans="1:11" ht="12" customHeight="1" thickBot="1">
      <c r="A57" s="576" t="s">
        <v>5</v>
      </c>
      <c r="B57" s="577" t="s">
        <v>479</v>
      </c>
      <c r="C57" s="595"/>
      <c r="D57" s="595"/>
      <c r="E57" s="595"/>
      <c r="F57" s="595"/>
      <c r="G57" s="688"/>
      <c r="H57" s="595"/>
      <c r="I57" s="595"/>
      <c r="J57" s="588">
        <f>D57+E57+F57+G57+H57+I57</f>
        <v>0</v>
      </c>
      <c r="K57" s="578">
        <f>C57+J57</f>
        <v>0</v>
      </c>
    </row>
    <row r="58" spans="1:11" ht="12.75" customHeight="1" thickBot="1">
      <c r="A58" s="576" t="s">
        <v>6</v>
      </c>
      <c r="B58" s="596" t="s">
        <v>480</v>
      </c>
      <c r="C58" s="597">
        <f aca="true" t="shared" si="11" ref="C58:J58">+C46+C52+C57</f>
        <v>187317</v>
      </c>
      <c r="D58" s="597">
        <f t="shared" si="11"/>
        <v>2184</v>
      </c>
      <c r="E58" s="597">
        <f t="shared" si="11"/>
        <v>122</v>
      </c>
      <c r="F58" s="597">
        <f t="shared" si="11"/>
        <v>4697</v>
      </c>
      <c r="G58" s="689">
        <f t="shared" si="11"/>
        <v>-14318</v>
      </c>
      <c r="H58" s="597">
        <f t="shared" si="11"/>
        <v>0</v>
      </c>
      <c r="I58" s="597">
        <f t="shared" si="11"/>
        <v>0</v>
      </c>
      <c r="J58" s="597">
        <f t="shared" si="11"/>
        <v>-7315</v>
      </c>
      <c r="K58" s="598">
        <f>+K46+K52+K57</f>
        <v>180002</v>
      </c>
    </row>
    <row r="59" spans="1:11" ht="13.5" customHeight="1" thickBot="1">
      <c r="A59" s="599"/>
      <c r="B59" s="600"/>
      <c r="C59" s="601">
        <f>C44-C58</f>
        <v>0</v>
      </c>
      <c r="D59" s="601"/>
      <c r="E59" s="601"/>
      <c r="F59" s="601"/>
      <c r="G59" s="690"/>
      <c r="H59" s="601"/>
      <c r="I59" s="601"/>
      <c r="J59" s="601"/>
      <c r="K59" s="602">
        <f>K44-K58</f>
        <v>0</v>
      </c>
    </row>
    <row r="60" spans="1:11" ht="12.75" customHeight="1" thickBot="1">
      <c r="A60" s="603" t="s">
        <v>366</v>
      </c>
      <c r="B60" s="604"/>
      <c r="C60" s="605">
        <v>30</v>
      </c>
      <c r="D60" s="605"/>
      <c r="E60" s="605"/>
      <c r="F60" s="605"/>
      <c r="G60" s="605"/>
      <c r="H60" s="605"/>
      <c r="I60" s="605"/>
      <c r="J60" s="606">
        <f>D60+E60+F60+G60+H60+I60</f>
        <v>0</v>
      </c>
      <c r="K60" s="607">
        <f>C60+J60</f>
        <v>30</v>
      </c>
    </row>
    <row r="61" spans="1:11" ht="12.75" customHeight="1" thickBot="1">
      <c r="A61" s="603" t="s">
        <v>116</v>
      </c>
      <c r="B61" s="604"/>
      <c r="C61" s="605">
        <v>2</v>
      </c>
      <c r="D61" s="605"/>
      <c r="E61" s="605"/>
      <c r="F61" s="605"/>
      <c r="G61" s="605"/>
      <c r="H61" s="605"/>
      <c r="I61" s="605"/>
      <c r="J61" s="606">
        <f>D61+E61+F61+G61+H61+I61</f>
        <v>0</v>
      </c>
      <c r="K61" s="607">
        <f>C61+J61</f>
        <v>2</v>
      </c>
    </row>
  </sheetData>
  <sheetProtection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96" zoomScaleNormal="96" workbookViewId="0" topLeftCell="A1">
      <selection activeCell="G30" sqref="G30"/>
    </sheetView>
  </sheetViews>
  <sheetFormatPr defaultColWidth="9.00390625" defaultRowHeight="12.75"/>
  <cols>
    <col min="1" max="1" width="13.875" style="339" customWidth="1"/>
    <col min="2" max="2" width="60.625" style="323" customWidth="1"/>
    <col min="3" max="3" width="15.875" style="323" customWidth="1"/>
    <col min="4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56"/>
      <c r="B1" s="357"/>
      <c r="C1" s="357"/>
      <c r="D1" s="357"/>
      <c r="E1" s="357"/>
      <c r="F1" s="357"/>
      <c r="G1" s="357"/>
      <c r="H1" s="357"/>
      <c r="I1" s="357"/>
      <c r="J1" s="357"/>
      <c r="K1" s="319" t="str">
        <f>CONCATENATE("5.3. melléklet ",RM_ALAPADATOK!A7," ",RM_ALAPADATOK!B7," ",RM_ALAPADATOK!C7," ",RM_ALAPADATOK!D7," ",RM_ALAPADATOK!E7," ",RM_ALAPADATOK!F7," ",RM_ALAPADATOK!G7," ",RM_ALAPADATOK!H7)</f>
        <v>5.3. melléklet a  / 2020 (  ) önkormányzati rendelethez</v>
      </c>
    </row>
    <row r="2" spans="1:11" s="321" customFormat="1" ht="36">
      <c r="A2" s="358" t="s">
        <v>454</v>
      </c>
      <c r="B2" s="766" t="str">
        <f>CONCATENATE(RM_ALAPADATOK!B13)</f>
        <v>Keresztély Gyula Városi Könyvtár</v>
      </c>
      <c r="C2" s="767"/>
      <c r="D2" s="767"/>
      <c r="E2" s="767"/>
      <c r="F2" s="767"/>
      <c r="G2" s="767"/>
      <c r="H2" s="767"/>
      <c r="I2" s="767"/>
      <c r="J2" s="767"/>
      <c r="K2" s="359" t="s">
        <v>38</v>
      </c>
    </row>
    <row r="3" spans="1:11" s="321" customFormat="1" ht="22.5" customHeight="1" thickBot="1">
      <c r="A3" s="360" t="s">
        <v>114</v>
      </c>
      <c r="B3" s="768" t="s">
        <v>484</v>
      </c>
      <c r="C3" s="769"/>
      <c r="D3" s="769"/>
      <c r="E3" s="769"/>
      <c r="F3" s="769"/>
      <c r="G3" s="769"/>
      <c r="H3" s="769"/>
      <c r="I3" s="769"/>
      <c r="J3" s="769"/>
      <c r="K3" s="361" t="s">
        <v>34</v>
      </c>
    </row>
    <row r="4" spans="1:11" s="321" customFormat="1" ht="12.75" customHeight="1" thickBot="1">
      <c r="A4" s="362"/>
      <c r="B4" s="363"/>
      <c r="C4" s="364"/>
      <c r="D4" s="364"/>
      <c r="E4" s="364"/>
      <c r="F4" s="364"/>
      <c r="G4" s="364"/>
      <c r="H4" s="364"/>
      <c r="I4" s="364"/>
      <c r="J4" s="364"/>
      <c r="K4" s="365" t="s">
        <v>427</v>
      </c>
    </row>
    <row r="5" spans="1:11" s="322" customFormat="1" ht="13.5" customHeight="1">
      <c r="A5" s="772" t="s">
        <v>46</v>
      </c>
      <c r="B5" s="754" t="s">
        <v>2</v>
      </c>
      <c r="C5" s="754" t="s">
        <v>481</v>
      </c>
      <c r="D5" s="754" t="str">
        <f>CONCATENATE('RM_5.1.sz.mell'!D5:I5)</f>
        <v>1. sz. módosítás </v>
      </c>
      <c r="E5" s="754" t="str">
        <f>CONCATENATE('RM_5.1.sz.mell'!E5)</f>
        <v>2. sz. módosítás </v>
      </c>
      <c r="F5" s="754" t="str">
        <f>CONCATENATE('RM_5.1.sz.mell'!F5)</f>
        <v>3. sz. módosítás </v>
      </c>
      <c r="G5" s="754" t="str">
        <f>CONCATENATE('RM_5.1.sz.mell'!G5)</f>
        <v>4. sz. módosítás </v>
      </c>
      <c r="H5" s="754" t="str">
        <f>CONCATENATE('RM_5.1.sz.mell'!H5)</f>
        <v>5. sz. módosítás </v>
      </c>
      <c r="I5" s="754" t="str">
        <f>CONCATENATE('RM_5.1.sz.mell'!I5)</f>
        <v>6. sz. módosítás </v>
      </c>
      <c r="J5" s="754" t="s">
        <v>482</v>
      </c>
      <c r="K5" s="757" t="s">
        <v>626</v>
      </c>
    </row>
    <row r="6" spans="1:11" ht="12.75" customHeight="1">
      <c r="A6" s="773"/>
      <c r="B6" s="770"/>
      <c r="C6" s="755"/>
      <c r="D6" s="755"/>
      <c r="E6" s="755"/>
      <c r="F6" s="755"/>
      <c r="G6" s="755"/>
      <c r="H6" s="755"/>
      <c r="I6" s="755"/>
      <c r="J6" s="755"/>
      <c r="K6" s="758"/>
    </row>
    <row r="7" spans="1:11" s="324" customFormat="1" ht="9.75" customHeight="1" thickBot="1">
      <c r="A7" s="774"/>
      <c r="B7" s="771"/>
      <c r="C7" s="756"/>
      <c r="D7" s="756"/>
      <c r="E7" s="756"/>
      <c r="F7" s="756"/>
      <c r="G7" s="756"/>
      <c r="H7" s="756"/>
      <c r="I7" s="756"/>
      <c r="J7" s="756"/>
      <c r="K7" s="759"/>
    </row>
    <row r="8" spans="1:11" s="340" customFormat="1" ht="10.5" customHeight="1" thickBot="1">
      <c r="A8" s="367" t="s">
        <v>345</v>
      </c>
      <c r="B8" s="368" t="s">
        <v>346</v>
      </c>
      <c r="C8" s="368" t="s">
        <v>347</v>
      </c>
      <c r="D8" s="368" t="s">
        <v>349</v>
      </c>
      <c r="E8" s="368" t="s">
        <v>348</v>
      </c>
      <c r="F8" s="368" t="s">
        <v>372</v>
      </c>
      <c r="G8" s="368" t="s">
        <v>351</v>
      </c>
      <c r="H8" s="368" t="s">
        <v>352</v>
      </c>
      <c r="I8" s="368" t="s">
        <v>440</v>
      </c>
      <c r="J8" s="369" t="s">
        <v>441</v>
      </c>
      <c r="K8" s="370" t="s">
        <v>442</v>
      </c>
    </row>
    <row r="9" spans="1:11" s="340" customFormat="1" ht="10.5" customHeight="1" thickBot="1">
      <c r="A9" s="763" t="s">
        <v>35</v>
      </c>
      <c r="B9" s="764"/>
      <c r="C9" s="764"/>
      <c r="D9" s="764"/>
      <c r="E9" s="764"/>
      <c r="F9" s="764"/>
      <c r="G9" s="764"/>
      <c r="H9" s="764"/>
      <c r="I9" s="764"/>
      <c r="J9" s="764"/>
      <c r="K9" s="765"/>
    </row>
    <row r="10" spans="1:11" s="326" customFormat="1" ht="12" customHeight="1" thickBot="1">
      <c r="A10" s="59" t="s">
        <v>3</v>
      </c>
      <c r="B10" s="325" t="s">
        <v>455</v>
      </c>
      <c r="C10" s="557">
        <f>SUM(C11:C21)</f>
        <v>325</v>
      </c>
      <c r="D10" s="557">
        <f aca="true" t="shared" si="0" ref="D10:K10">SUM(D11:D21)</f>
        <v>0</v>
      </c>
      <c r="E10" s="557">
        <f t="shared" si="0"/>
        <v>0</v>
      </c>
      <c r="F10" s="557">
        <f t="shared" si="0"/>
        <v>0</v>
      </c>
      <c r="G10" s="557">
        <f t="shared" si="0"/>
        <v>-77</v>
      </c>
      <c r="H10" s="557">
        <f t="shared" si="0"/>
        <v>0</v>
      </c>
      <c r="I10" s="557">
        <f t="shared" si="0"/>
        <v>0</v>
      </c>
      <c r="J10" s="557">
        <f t="shared" si="0"/>
        <v>-77</v>
      </c>
      <c r="K10" s="557">
        <f t="shared" si="0"/>
        <v>248</v>
      </c>
    </row>
    <row r="11" spans="1:11" s="326" customFormat="1" ht="12" customHeight="1">
      <c r="A11" s="327" t="s">
        <v>58</v>
      </c>
      <c r="B11" s="7" t="s">
        <v>161</v>
      </c>
      <c r="C11" s="346">
        <v>10</v>
      </c>
      <c r="D11" s="346"/>
      <c r="E11" s="346"/>
      <c r="F11" s="346"/>
      <c r="G11" s="346">
        <v>6</v>
      </c>
      <c r="H11" s="346"/>
      <c r="I11" s="346"/>
      <c r="J11" s="560">
        <f>D11+E11+F11+G11+H11+I11</f>
        <v>6</v>
      </c>
      <c r="K11" s="561">
        <f>C11+J11</f>
        <v>16</v>
      </c>
    </row>
    <row r="12" spans="1:11" s="326" customFormat="1" ht="12" customHeight="1">
      <c r="A12" s="328" t="s">
        <v>59</v>
      </c>
      <c r="B12" s="5" t="s">
        <v>162</v>
      </c>
      <c r="C12" s="347">
        <v>300</v>
      </c>
      <c r="D12" s="347"/>
      <c r="E12" s="347"/>
      <c r="F12" s="347"/>
      <c r="G12" s="347">
        <v>-93</v>
      </c>
      <c r="H12" s="347"/>
      <c r="I12" s="347"/>
      <c r="J12" s="564">
        <f aca="true" t="shared" si="1" ref="J12:J21">D12+E12+F12+G12+H12+I12</f>
        <v>-93</v>
      </c>
      <c r="K12" s="561">
        <f aca="true" t="shared" si="2" ref="K12:K21">C12+J12</f>
        <v>207</v>
      </c>
    </row>
    <row r="13" spans="1:11" s="326" customFormat="1" ht="12" customHeight="1">
      <c r="A13" s="328" t="s">
        <v>60</v>
      </c>
      <c r="B13" s="5" t="s">
        <v>163</v>
      </c>
      <c r="C13" s="347"/>
      <c r="D13" s="347"/>
      <c r="E13" s="347"/>
      <c r="F13" s="347"/>
      <c r="G13" s="347"/>
      <c r="H13" s="347"/>
      <c r="I13" s="347"/>
      <c r="J13" s="564">
        <f t="shared" si="1"/>
        <v>0</v>
      </c>
      <c r="K13" s="561">
        <f t="shared" si="2"/>
        <v>0</v>
      </c>
    </row>
    <row r="14" spans="1:11" s="326" customFormat="1" ht="12" customHeight="1">
      <c r="A14" s="328" t="s">
        <v>61</v>
      </c>
      <c r="B14" s="5" t="s">
        <v>164</v>
      </c>
      <c r="C14" s="347"/>
      <c r="D14" s="347"/>
      <c r="E14" s="347"/>
      <c r="F14" s="347"/>
      <c r="G14" s="347"/>
      <c r="H14" s="347"/>
      <c r="I14" s="347"/>
      <c r="J14" s="564">
        <f t="shared" si="1"/>
        <v>0</v>
      </c>
      <c r="K14" s="561">
        <f t="shared" si="2"/>
        <v>0</v>
      </c>
    </row>
    <row r="15" spans="1:11" s="326" customFormat="1" ht="12" customHeight="1">
      <c r="A15" s="328" t="s">
        <v>78</v>
      </c>
      <c r="B15" s="5" t="s">
        <v>165</v>
      </c>
      <c r="C15" s="347"/>
      <c r="D15" s="347"/>
      <c r="E15" s="347"/>
      <c r="F15" s="347"/>
      <c r="G15" s="347"/>
      <c r="H15" s="347"/>
      <c r="I15" s="347"/>
      <c r="J15" s="564">
        <f t="shared" si="1"/>
        <v>0</v>
      </c>
      <c r="K15" s="561">
        <f t="shared" si="2"/>
        <v>0</v>
      </c>
    </row>
    <row r="16" spans="1:11" s="326" customFormat="1" ht="12" customHeight="1">
      <c r="A16" s="328" t="s">
        <v>62</v>
      </c>
      <c r="B16" s="5" t="s">
        <v>456</v>
      </c>
      <c r="C16" s="347"/>
      <c r="D16" s="347"/>
      <c r="E16" s="347"/>
      <c r="F16" s="347"/>
      <c r="G16" s="347"/>
      <c r="H16" s="347"/>
      <c r="I16" s="347"/>
      <c r="J16" s="564">
        <f t="shared" si="1"/>
        <v>0</v>
      </c>
      <c r="K16" s="561">
        <f t="shared" si="2"/>
        <v>0</v>
      </c>
    </row>
    <row r="17" spans="1:11" s="326" customFormat="1" ht="12" customHeight="1">
      <c r="A17" s="328" t="s">
        <v>63</v>
      </c>
      <c r="B17" s="4" t="s">
        <v>457</v>
      </c>
      <c r="C17" s="347"/>
      <c r="D17" s="347"/>
      <c r="E17" s="347"/>
      <c r="F17" s="347"/>
      <c r="G17" s="347"/>
      <c r="H17" s="347"/>
      <c r="I17" s="347"/>
      <c r="J17" s="564">
        <f t="shared" si="1"/>
        <v>0</v>
      </c>
      <c r="K17" s="561">
        <f t="shared" si="2"/>
        <v>0</v>
      </c>
    </row>
    <row r="18" spans="1:11" s="326" customFormat="1" ht="12" customHeight="1">
      <c r="A18" s="328" t="s">
        <v>70</v>
      </c>
      <c r="B18" s="5" t="s">
        <v>168</v>
      </c>
      <c r="C18" s="347"/>
      <c r="D18" s="347"/>
      <c r="E18" s="347"/>
      <c r="F18" s="347"/>
      <c r="G18" s="347"/>
      <c r="H18" s="347"/>
      <c r="I18" s="347"/>
      <c r="J18" s="564">
        <f t="shared" si="1"/>
        <v>0</v>
      </c>
      <c r="K18" s="561">
        <f t="shared" si="2"/>
        <v>0</v>
      </c>
    </row>
    <row r="19" spans="1:11" s="329" customFormat="1" ht="12" customHeight="1">
      <c r="A19" s="328" t="s">
        <v>71</v>
      </c>
      <c r="B19" s="5" t="s">
        <v>169</v>
      </c>
      <c r="C19" s="347"/>
      <c r="D19" s="347"/>
      <c r="E19" s="347"/>
      <c r="F19" s="347"/>
      <c r="G19" s="347"/>
      <c r="H19" s="347"/>
      <c r="I19" s="347"/>
      <c r="J19" s="564">
        <f t="shared" si="1"/>
        <v>0</v>
      </c>
      <c r="K19" s="561">
        <f t="shared" si="2"/>
        <v>0</v>
      </c>
    </row>
    <row r="20" spans="1:11" s="329" customFormat="1" ht="12" customHeight="1">
      <c r="A20" s="328" t="s">
        <v>72</v>
      </c>
      <c r="B20" s="5" t="s">
        <v>294</v>
      </c>
      <c r="C20" s="347"/>
      <c r="D20" s="347"/>
      <c r="E20" s="347"/>
      <c r="F20" s="347"/>
      <c r="G20" s="347"/>
      <c r="H20" s="347"/>
      <c r="I20" s="347"/>
      <c r="J20" s="564">
        <f t="shared" si="1"/>
        <v>0</v>
      </c>
      <c r="K20" s="561">
        <f t="shared" si="2"/>
        <v>0</v>
      </c>
    </row>
    <row r="21" spans="1:11" s="329" customFormat="1" ht="12" customHeight="1" thickBot="1">
      <c r="A21" s="341" t="s">
        <v>73</v>
      </c>
      <c r="B21" s="4" t="s">
        <v>170</v>
      </c>
      <c r="C21" s="348">
        <v>15</v>
      </c>
      <c r="D21" s="348"/>
      <c r="E21" s="348"/>
      <c r="F21" s="348"/>
      <c r="G21" s="348">
        <v>10</v>
      </c>
      <c r="H21" s="348"/>
      <c r="I21" s="348"/>
      <c r="J21" s="567">
        <f t="shared" si="1"/>
        <v>10</v>
      </c>
      <c r="K21" s="561">
        <f t="shared" si="2"/>
        <v>25</v>
      </c>
    </row>
    <row r="22" spans="1:11" s="326" customFormat="1" ht="12" customHeight="1" thickBot="1">
      <c r="A22" s="59" t="s">
        <v>4</v>
      </c>
      <c r="B22" s="325" t="s">
        <v>458</v>
      </c>
      <c r="C22" s="557">
        <f aca="true" t="shared" si="3" ref="C22:J22">SUM(C23:C25)</f>
        <v>4846</v>
      </c>
      <c r="D22" s="557">
        <f t="shared" si="3"/>
        <v>0</v>
      </c>
      <c r="E22" s="557">
        <f t="shared" si="3"/>
        <v>0</v>
      </c>
      <c r="F22" s="557">
        <f t="shared" si="3"/>
        <v>0</v>
      </c>
      <c r="G22" s="557">
        <f t="shared" si="3"/>
        <v>-4846</v>
      </c>
      <c r="H22" s="557">
        <f t="shared" si="3"/>
        <v>0</v>
      </c>
      <c r="I22" s="557">
        <f t="shared" si="3"/>
        <v>0</v>
      </c>
      <c r="J22" s="557">
        <f t="shared" si="3"/>
        <v>-4846</v>
      </c>
      <c r="K22" s="568">
        <f>SUM(K23:K25)</f>
        <v>0</v>
      </c>
    </row>
    <row r="23" spans="1:11" s="329" customFormat="1" ht="12" customHeight="1">
      <c r="A23" s="331" t="s">
        <v>64</v>
      </c>
      <c r="B23" s="6" t="s">
        <v>143</v>
      </c>
      <c r="C23" s="349"/>
      <c r="D23" s="349"/>
      <c r="E23" s="349"/>
      <c r="F23" s="349"/>
      <c r="G23" s="349"/>
      <c r="H23" s="349"/>
      <c r="I23" s="349"/>
      <c r="J23" s="571">
        <f>D23+E23+F23+G23+H23+I23</f>
        <v>0</v>
      </c>
      <c r="K23" s="561">
        <f>C23+J23</f>
        <v>0</v>
      </c>
    </row>
    <row r="24" spans="1:11" s="329" customFormat="1" ht="12" customHeight="1">
      <c r="A24" s="328" t="s">
        <v>65</v>
      </c>
      <c r="B24" s="5" t="s">
        <v>459</v>
      </c>
      <c r="C24" s="347"/>
      <c r="D24" s="347"/>
      <c r="E24" s="347"/>
      <c r="F24" s="347"/>
      <c r="G24" s="347"/>
      <c r="H24" s="347"/>
      <c r="I24" s="347"/>
      <c r="J24" s="564">
        <f>D24+E24+F24+G24+H24+I24</f>
        <v>0</v>
      </c>
      <c r="K24" s="572">
        <f>C24+J24</f>
        <v>0</v>
      </c>
    </row>
    <row r="25" spans="1:11" s="329" customFormat="1" ht="12" customHeight="1">
      <c r="A25" s="328" t="s">
        <v>66</v>
      </c>
      <c r="B25" s="5" t="s">
        <v>460</v>
      </c>
      <c r="C25" s="347">
        <v>4846</v>
      </c>
      <c r="D25" s="347"/>
      <c r="E25" s="347"/>
      <c r="F25" s="347"/>
      <c r="G25" s="347">
        <v>-4846</v>
      </c>
      <c r="H25" s="347"/>
      <c r="I25" s="347"/>
      <c r="J25" s="564">
        <f>D25+E25+F25+G25+H25+I25</f>
        <v>-4846</v>
      </c>
      <c r="K25" s="572">
        <f>C25+J25</f>
        <v>0</v>
      </c>
    </row>
    <row r="26" spans="1:11" s="329" customFormat="1" ht="12" customHeight="1" thickBot="1">
      <c r="A26" s="328" t="s">
        <v>67</v>
      </c>
      <c r="B26" s="9" t="s">
        <v>461</v>
      </c>
      <c r="C26" s="348"/>
      <c r="D26" s="348"/>
      <c r="E26" s="348"/>
      <c r="F26" s="348"/>
      <c r="G26" s="348"/>
      <c r="H26" s="348"/>
      <c r="I26" s="348"/>
      <c r="J26" s="574">
        <f>D26+E26+F26+G26+H26+I26</f>
        <v>0</v>
      </c>
      <c r="K26" s="575">
        <f>C26+J26</f>
        <v>0</v>
      </c>
    </row>
    <row r="27" spans="1:11" s="329" customFormat="1" ht="12" customHeight="1" thickBot="1">
      <c r="A27" s="330" t="s">
        <v>5</v>
      </c>
      <c r="B27" s="47" t="s">
        <v>92</v>
      </c>
      <c r="C27" s="350"/>
      <c r="D27" s="350"/>
      <c r="E27" s="350"/>
      <c r="F27" s="350"/>
      <c r="G27" s="350"/>
      <c r="H27" s="350"/>
      <c r="I27" s="350"/>
      <c r="J27" s="343"/>
      <c r="K27" s="578"/>
    </row>
    <row r="28" spans="1:11" s="329" customFormat="1" ht="12" customHeight="1" thickBot="1">
      <c r="A28" s="330" t="s">
        <v>6</v>
      </c>
      <c r="B28" s="47" t="s">
        <v>462</v>
      </c>
      <c r="C28" s="579">
        <f>C29+C30</f>
        <v>2150</v>
      </c>
      <c r="D28" s="557">
        <f aca="true" t="shared" si="4" ref="D28:K28">D29+D30</f>
        <v>0</v>
      </c>
      <c r="E28" s="557">
        <f t="shared" si="4"/>
        <v>0</v>
      </c>
      <c r="F28" s="557">
        <f t="shared" si="4"/>
        <v>0</v>
      </c>
      <c r="G28" s="557">
        <f t="shared" si="4"/>
        <v>-1584</v>
      </c>
      <c r="H28" s="557">
        <f t="shared" si="4"/>
        <v>0</v>
      </c>
      <c r="I28" s="557">
        <f t="shared" si="4"/>
        <v>0</v>
      </c>
      <c r="J28" s="557">
        <f t="shared" si="4"/>
        <v>-1584</v>
      </c>
      <c r="K28" s="568">
        <f t="shared" si="4"/>
        <v>566</v>
      </c>
    </row>
    <row r="29" spans="1:11" s="329" customFormat="1" ht="12" customHeight="1">
      <c r="A29" s="331" t="s">
        <v>152</v>
      </c>
      <c r="B29" s="332" t="s">
        <v>459</v>
      </c>
      <c r="C29" s="352"/>
      <c r="D29" s="352"/>
      <c r="E29" s="352"/>
      <c r="F29" s="352"/>
      <c r="G29" s="352"/>
      <c r="H29" s="352"/>
      <c r="I29" s="352"/>
      <c r="J29" s="571">
        <f>D29+E29+F29+G29+H29+I29</f>
        <v>0</v>
      </c>
      <c r="K29" s="561">
        <f>C29+J29</f>
        <v>0</v>
      </c>
    </row>
    <row r="30" spans="1:11" s="329" customFormat="1" ht="12" customHeight="1">
      <c r="A30" s="331" t="s">
        <v>153</v>
      </c>
      <c r="B30" s="333" t="s">
        <v>463</v>
      </c>
      <c r="C30" s="352">
        <v>2150</v>
      </c>
      <c r="D30" s="352"/>
      <c r="E30" s="352"/>
      <c r="F30" s="352"/>
      <c r="G30" s="352">
        <v>-1584</v>
      </c>
      <c r="H30" s="352"/>
      <c r="I30" s="352"/>
      <c r="J30" s="571">
        <f>D30+E30+F30+G30+H30+I30</f>
        <v>-1584</v>
      </c>
      <c r="K30" s="561">
        <f>C30+J30</f>
        <v>566</v>
      </c>
    </row>
    <row r="31" spans="1:11" s="329" customFormat="1" ht="12" customHeight="1" thickBot="1">
      <c r="A31" s="328" t="s">
        <v>154</v>
      </c>
      <c r="B31" s="342" t="s">
        <v>464</v>
      </c>
      <c r="C31" s="353"/>
      <c r="D31" s="353"/>
      <c r="E31" s="353"/>
      <c r="F31" s="353"/>
      <c r="G31" s="353"/>
      <c r="H31" s="353"/>
      <c r="I31" s="353"/>
      <c r="J31" s="571">
        <f>D31+E31+F31+G31+H31+I31</f>
        <v>0</v>
      </c>
      <c r="K31" s="561">
        <f>C31+J31</f>
        <v>0</v>
      </c>
    </row>
    <row r="32" spans="1:11" s="329" customFormat="1" ht="12" customHeight="1" thickBot="1">
      <c r="A32" s="330" t="s">
        <v>7</v>
      </c>
      <c r="B32" s="47" t="s">
        <v>465</v>
      </c>
      <c r="C32" s="579">
        <f aca="true" t="shared" si="5" ref="C32:J32">+C33+C34+C35</f>
        <v>0</v>
      </c>
      <c r="D32" s="557">
        <f t="shared" si="5"/>
        <v>0</v>
      </c>
      <c r="E32" s="557">
        <f t="shared" si="5"/>
        <v>0</v>
      </c>
      <c r="F32" s="557">
        <f t="shared" si="5"/>
        <v>0</v>
      </c>
      <c r="G32" s="557">
        <f t="shared" si="5"/>
        <v>0</v>
      </c>
      <c r="H32" s="557">
        <f t="shared" si="5"/>
        <v>0</v>
      </c>
      <c r="I32" s="557">
        <f t="shared" si="5"/>
        <v>0</v>
      </c>
      <c r="J32" s="557">
        <f t="shared" si="5"/>
        <v>0</v>
      </c>
      <c r="K32" s="568">
        <f>+K33+K34+K35</f>
        <v>0</v>
      </c>
    </row>
    <row r="33" spans="1:11" s="329" customFormat="1" ht="12" customHeight="1">
      <c r="A33" s="331" t="s">
        <v>51</v>
      </c>
      <c r="B33" s="332" t="s">
        <v>175</v>
      </c>
      <c r="C33" s="351"/>
      <c r="D33" s="351"/>
      <c r="E33" s="351"/>
      <c r="F33" s="351"/>
      <c r="G33" s="351"/>
      <c r="H33" s="351"/>
      <c r="I33" s="351"/>
      <c r="J33" s="571">
        <f>D33+E33+F33+G33+H33+I33</f>
        <v>0</v>
      </c>
      <c r="K33" s="561">
        <f>C33+J33</f>
        <v>0</v>
      </c>
    </row>
    <row r="34" spans="1:11" s="329" customFormat="1" ht="12" customHeight="1">
      <c r="A34" s="331" t="s">
        <v>52</v>
      </c>
      <c r="B34" s="333" t="s">
        <v>176</v>
      </c>
      <c r="C34" s="352"/>
      <c r="D34" s="352"/>
      <c r="E34" s="352"/>
      <c r="F34" s="352"/>
      <c r="G34" s="352"/>
      <c r="H34" s="352"/>
      <c r="I34" s="352"/>
      <c r="J34" s="571">
        <f>D34+E34+F34+G34+H34+I34</f>
        <v>0</v>
      </c>
      <c r="K34" s="561">
        <f>C34+J34</f>
        <v>0</v>
      </c>
    </row>
    <row r="35" spans="1:11" s="329" customFormat="1" ht="12" customHeight="1" thickBot="1">
      <c r="A35" s="328" t="s">
        <v>53</v>
      </c>
      <c r="B35" s="342" t="s">
        <v>177</v>
      </c>
      <c r="C35" s="353"/>
      <c r="D35" s="353"/>
      <c r="E35" s="353"/>
      <c r="F35" s="353"/>
      <c r="G35" s="353"/>
      <c r="H35" s="353"/>
      <c r="I35" s="353"/>
      <c r="J35" s="571">
        <f>D35+E35+F35+G35+H35+I35</f>
        <v>0</v>
      </c>
      <c r="K35" s="583">
        <f>C35+J35</f>
        <v>0</v>
      </c>
    </row>
    <row r="36" spans="1:11" s="326" customFormat="1" ht="12" customHeight="1" thickBot="1">
      <c r="A36" s="330" t="s">
        <v>8</v>
      </c>
      <c r="B36" s="47" t="s">
        <v>260</v>
      </c>
      <c r="C36" s="350"/>
      <c r="D36" s="350"/>
      <c r="E36" s="350"/>
      <c r="F36" s="350"/>
      <c r="G36" s="350"/>
      <c r="H36" s="350"/>
      <c r="I36" s="350"/>
      <c r="J36" s="557">
        <f>D36+E36+F36+G36+H36+I36</f>
        <v>0</v>
      </c>
      <c r="K36" s="578">
        <f>C36+J36</f>
        <v>0</v>
      </c>
    </row>
    <row r="37" spans="1:11" s="326" customFormat="1" ht="12" customHeight="1" thickBot="1">
      <c r="A37" s="330" t="s">
        <v>9</v>
      </c>
      <c r="B37" s="47" t="s">
        <v>466</v>
      </c>
      <c r="C37" s="350"/>
      <c r="D37" s="350"/>
      <c r="E37" s="350"/>
      <c r="F37" s="350"/>
      <c r="G37" s="350"/>
      <c r="H37" s="350"/>
      <c r="I37" s="350"/>
      <c r="J37" s="584">
        <f>D37+E37+F37+G37+H37+I37</f>
        <v>0</v>
      </c>
      <c r="K37" s="561">
        <f>C37+J37</f>
        <v>0</v>
      </c>
    </row>
    <row r="38" spans="1:11" s="326" customFormat="1" ht="12" customHeight="1" thickBot="1">
      <c r="A38" s="59" t="s">
        <v>10</v>
      </c>
      <c r="B38" s="47" t="s">
        <v>467</v>
      </c>
      <c r="C38" s="579">
        <f aca="true" t="shared" si="6" ref="C38:K38">+C10+C22+C27+C28+C32+C36+C37</f>
        <v>7321</v>
      </c>
      <c r="D38" s="557">
        <f t="shared" si="6"/>
        <v>0</v>
      </c>
      <c r="E38" s="557">
        <f t="shared" si="6"/>
        <v>0</v>
      </c>
      <c r="F38" s="557">
        <f t="shared" si="6"/>
        <v>0</v>
      </c>
      <c r="G38" s="557">
        <f t="shared" si="6"/>
        <v>-6507</v>
      </c>
      <c r="H38" s="557">
        <f t="shared" si="6"/>
        <v>0</v>
      </c>
      <c r="I38" s="557">
        <f t="shared" si="6"/>
        <v>0</v>
      </c>
      <c r="J38" s="557">
        <f t="shared" si="6"/>
        <v>-6507</v>
      </c>
      <c r="K38" s="568">
        <f t="shared" si="6"/>
        <v>814</v>
      </c>
    </row>
    <row r="39" spans="1:11" s="326" customFormat="1" ht="12" customHeight="1" thickBot="1">
      <c r="A39" s="335" t="s">
        <v>11</v>
      </c>
      <c r="B39" s="47" t="s">
        <v>468</v>
      </c>
      <c r="C39" s="579">
        <f aca="true" t="shared" si="7" ref="C39:J39">+C40+C41+C42</f>
        <v>28898</v>
      </c>
      <c r="D39" s="557">
        <f t="shared" si="7"/>
        <v>1535</v>
      </c>
      <c r="E39" s="557">
        <f t="shared" si="7"/>
        <v>0</v>
      </c>
      <c r="F39" s="557">
        <f t="shared" si="7"/>
        <v>0</v>
      </c>
      <c r="G39" s="557">
        <f t="shared" si="7"/>
        <v>209</v>
      </c>
      <c r="H39" s="557">
        <f t="shared" si="7"/>
        <v>0</v>
      </c>
      <c r="I39" s="557">
        <f t="shared" si="7"/>
        <v>0</v>
      </c>
      <c r="J39" s="557">
        <f t="shared" si="7"/>
        <v>1744</v>
      </c>
      <c r="K39" s="568">
        <f>+K40+K41+K42</f>
        <v>30642</v>
      </c>
    </row>
    <row r="40" spans="1:11" s="326" customFormat="1" ht="12" customHeight="1">
      <c r="A40" s="331" t="s">
        <v>469</v>
      </c>
      <c r="B40" s="332" t="s">
        <v>125</v>
      </c>
      <c r="C40" s="351">
        <v>11012</v>
      </c>
      <c r="D40" s="351"/>
      <c r="E40" s="351"/>
      <c r="F40" s="351"/>
      <c r="G40" s="351"/>
      <c r="H40" s="351"/>
      <c r="I40" s="351"/>
      <c r="J40" s="571">
        <f>D40+E40+F40+G40+H40+I40</f>
        <v>0</v>
      </c>
      <c r="K40" s="561">
        <f>C40+J40</f>
        <v>11012</v>
      </c>
    </row>
    <row r="41" spans="1:11" s="326" customFormat="1" ht="12" customHeight="1">
      <c r="A41" s="331" t="s">
        <v>470</v>
      </c>
      <c r="B41" s="333" t="s">
        <v>471</v>
      </c>
      <c r="C41" s="352"/>
      <c r="D41" s="352"/>
      <c r="E41" s="352"/>
      <c r="F41" s="352"/>
      <c r="G41" s="352"/>
      <c r="H41" s="352"/>
      <c r="I41" s="352"/>
      <c r="J41" s="571">
        <f>D41+E41+F41+G41+H41+I41</f>
        <v>0</v>
      </c>
      <c r="K41" s="572">
        <f>C41+J41</f>
        <v>0</v>
      </c>
    </row>
    <row r="42" spans="1:11" s="329" customFormat="1" ht="12" customHeight="1" thickBot="1">
      <c r="A42" s="328" t="s">
        <v>472</v>
      </c>
      <c r="B42" s="334" t="s">
        <v>473</v>
      </c>
      <c r="C42" s="354">
        <v>17886</v>
      </c>
      <c r="D42" s="354">
        <v>1535</v>
      </c>
      <c r="E42" s="354"/>
      <c r="F42" s="354"/>
      <c r="G42" s="354">
        <v>209</v>
      </c>
      <c r="H42" s="354"/>
      <c r="I42" s="354"/>
      <c r="J42" s="571">
        <f>D42+E42+F42+G42+H42+I42</f>
        <v>1744</v>
      </c>
      <c r="K42" s="575">
        <f>C42+J42</f>
        <v>19630</v>
      </c>
    </row>
    <row r="43" spans="1:11" s="329" customFormat="1" ht="12.75" customHeight="1" thickBot="1">
      <c r="A43" s="335" t="s">
        <v>12</v>
      </c>
      <c r="B43" s="336" t="s">
        <v>474</v>
      </c>
      <c r="C43" s="579">
        <f aca="true" t="shared" si="8" ref="C43:J43">+C38+C39</f>
        <v>36219</v>
      </c>
      <c r="D43" s="557">
        <f t="shared" si="8"/>
        <v>1535</v>
      </c>
      <c r="E43" s="557">
        <f t="shared" si="8"/>
        <v>0</v>
      </c>
      <c r="F43" s="557">
        <f t="shared" si="8"/>
        <v>0</v>
      </c>
      <c r="G43" s="557">
        <f t="shared" si="8"/>
        <v>-6298</v>
      </c>
      <c r="H43" s="557">
        <f t="shared" si="8"/>
        <v>0</v>
      </c>
      <c r="I43" s="557">
        <f t="shared" si="8"/>
        <v>0</v>
      </c>
      <c r="J43" s="557">
        <f t="shared" si="8"/>
        <v>-4763</v>
      </c>
      <c r="K43" s="568">
        <f>+K38+K39</f>
        <v>31456</v>
      </c>
    </row>
    <row r="44" spans="1:11" s="324" customFormat="1" ht="13.5" customHeight="1" thickBot="1">
      <c r="A44" s="741" t="s">
        <v>36</v>
      </c>
      <c r="B44" s="775"/>
      <c r="C44" s="775"/>
      <c r="D44" s="775"/>
      <c r="E44" s="775"/>
      <c r="F44" s="775"/>
      <c r="G44" s="775"/>
      <c r="H44" s="775"/>
      <c r="I44" s="775"/>
      <c r="J44" s="775"/>
      <c r="K44" s="776"/>
    </row>
    <row r="45" spans="1:11" s="337" customFormat="1" ht="12" customHeight="1" thickBot="1">
      <c r="A45" s="330" t="s">
        <v>3</v>
      </c>
      <c r="B45" s="47" t="s">
        <v>475</v>
      </c>
      <c r="C45" s="588">
        <f aca="true" t="shared" si="9" ref="C45:J45">SUM(C46:C50)</f>
        <v>33769</v>
      </c>
      <c r="D45" s="588">
        <f t="shared" si="9"/>
        <v>1075</v>
      </c>
      <c r="E45" s="588">
        <f t="shared" si="9"/>
        <v>0</v>
      </c>
      <c r="F45" s="588">
        <f t="shared" si="9"/>
        <v>0</v>
      </c>
      <c r="G45" s="588">
        <f t="shared" si="9"/>
        <v>-5727</v>
      </c>
      <c r="H45" s="588">
        <f t="shared" si="9"/>
        <v>0</v>
      </c>
      <c r="I45" s="588">
        <f t="shared" si="9"/>
        <v>0</v>
      </c>
      <c r="J45" s="588">
        <f t="shared" si="9"/>
        <v>-4652</v>
      </c>
      <c r="K45" s="578">
        <f>SUM(K46:K50)</f>
        <v>29117</v>
      </c>
    </row>
    <row r="46" spans="1:11" ht="12" customHeight="1">
      <c r="A46" s="328" t="s">
        <v>58</v>
      </c>
      <c r="B46" s="6" t="s">
        <v>32</v>
      </c>
      <c r="C46" s="589">
        <v>11258</v>
      </c>
      <c r="D46" s="589"/>
      <c r="E46" s="589"/>
      <c r="F46" s="589"/>
      <c r="G46" s="589">
        <v>-289</v>
      </c>
      <c r="H46" s="589"/>
      <c r="I46" s="589"/>
      <c r="J46" s="590">
        <f>D46+E46+F46+G46+H46+I46</f>
        <v>-289</v>
      </c>
      <c r="K46" s="591">
        <f>C46+J46</f>
        <v>10969</v>
      </c>
    </row>
    <row r="47" spans="1:11" ht="12" customHeight="1">
      <c r="A47" s="328" t="s">
        <v>59</v>
      </c>
      <c r="B47" s="5" t="s">
        <v>101</v>
      </c>
      <c r="C47" s="592">
        <v>2235</v>
      </c>
      <c r="D47" s="592"/>
      <c r="E47" s="592"/>
      <c r="F47" s="592"/>
      <c r="G47" s="592">
        <v>-189</v>
      </c>
      <c r="H47" s="592"/>
      <c r="I47" s="592"/>
      <c r="J47" s="593">
        <f>D47+E47+F47+G47+H47+I47</f>
        <v>-189</v>
      </c>
      <c r="K47" s="594">
        <f>C47+J47</f>
        <v>2046</v>
      </c>
    </row>
    <row r="48" spans="1:11" ht="12" customHeight="1">
      <c r="A48" s="328" t="s">
        <v>60</v>
      </c>
      <c r="B48" s="5" t="s">
        <v>77</v>
      </c>
      <c r="C48" s="592">
        <v>20276</v>
      </c>
      <c r="D48" s="592">
        <v>1075</v>
      </c>
      <c r="E48" s="592"/>
      <c r="F48" s="592"/>
      <c r="G48" s="592">
        <v>-5249</v>
      </c>
      <c r="H48" s="592"/>
      <c r="I48" s="592"/>
      <c r="J48" s="593">
        <f>D48+E48+F48+G48+H48+I48</f>
        <v>-4174</v>
      </c>
      <c r="K48" s="594">
        <f>C48+J48</f>
        <v>16102</v>
      </c>
    </row>
    <row r="49" spans="1:11" ht="12" customHeight="1">
      <c r="A49" s="328" t="s">
        <v>61</v>
      </c>
      <c r="B49" s="5" t="s">
        <v>102</v>
      </c>
      <c r="C49" s="592"/>
      <c r="D49" s="592"/>
      <c r="E49" s="592"/>
      <c r="F49" s="592"/>
      <c r="G49" s="592"/>
      <c r="H49" s="592"/>
      <c r="I49" s="592"/>
      <c r="J49" s="593">
        <f>D49+E49+F49+G49+H49+I49</f>
        <v>0</v>
      </c>
      <c r="K49" s="594">
        <f>C49+J49</f>
        <v>0</v>
      </c>
    </row>
    <row r="50" spans="1:11" ht="12" customHeight="1" thickBot="1">
      <c r="A50" s="328" t="s">
        <v>78</v>
      </c>
      <c r="B50" s="5" t="s">
        <v>103</v>
      </c>
      <c r="C50" s="592"/>
      <c r="D50" s="592"/>
      <c r="E50" s="592"/>
      <c r="F50" s="592"/>
      <c r="G50" s="592"/>
      <c r="H50" s="592"/>
      <c r="I50" s="592"/>
      <c r="J50" s="593">
        <f>D50+E50+F50+G50+H50+I50</f>
        <v>0</v>
      </c>
      <c r="K50" s="594">
        <f>C50+J50</f>
        <v>0</v>
      </c>
    </row>
    <row r="51" spans="1:11" ht="12" customHeight="1" thickBot="1">
      <c r="A51" s="330" t="s">
        <v>4</v>
      </c>
      <c r="B51" s="47" t="s">
        <v>476</v>
      </c>
      <c r="C51" s="588">
        <f aca="true" t="shared" si="10" ref="C51:J51">SUM(C52:C54)</f>
        <v>2450</v>
      </c>
      <c r="D51" s="588">
        <f t="shared" si="10"/>
        <v>460</v>
      </c>
      <c r="E51" s="588">
        <f t="shared" si="10"/>
        <v>0</v>
      </c>
      <c r="F51" s="588">
        <f t="shared" si="10"/>
        <v>0</v>
      </c>
      <c r="G51" s="588">
        <f t="shared" si="10"/>
        <v>-571</v>
      </c>
      <c r="H51" s="588">
        <f t="shared" si="10"/>
        <v>0</v>
      </c>
      <c r="I51" s="588">
        <f t="shared" si="10"/>
        <v>0</v>
      </c>
      <c r="J51" s="588">
        <f t="shared" si="10"/>
        <v>-111</v>
      </c>
      <c r="K51" s="578">
        <f>SUM(K52:K54)</f>
        <v>2339</v>
      </c>
    </row>
    <row r="52" spans="1:11" s="337" customFormat="1" ht="12" customHeight="1">
      <c r="A52" s="328" t="s">
        <v>64</v>
      </c>
      <c r="B52" s="6" t="s">
        <v>119</v>
      </c>
      <c r="C52" s="589">
        <v>2450</v>
      </c>
      <c r="D52" s="589">
        <v>460</v>
      </c>
      <c r="E52" s="589"/>
      <c r="F52" s="589"/>
      <c r="G52" s="589">
        <v>-571</v>
      </c>
      <c r="H52" s="589"/>
      <c r="I52" s="589"/>
      <c r="J52" s="590">
        <f>D52+E52+F52+G52+H52+I52</f>
        <v>-111</v>
      </c>
      <c r="K52" s="591">
        <f>C52+J52</f>
        <v>2339</v>
      </c>
    </row>
    <row r="53" spans="1:11" ht="12" customHeight="1">
      <c r="A53" s="328" t="s">
        <v>65</v>
      </c>
      <c r="B53" s="5" t="s">
        <v>105</v>
      </c>
      <c r="C53" s="592"/>
      <c r="D53" s="592"/>
      <c r="E53" s="592"/>
      <c r="F53" s="592"/>
      <c r="G53" s="592"/>
      <c r="H53" s="592"/>
      <c r="I53" s="592"/>
      <c r="J53" s="593">
        <f>D53+E53+F53+G53+H53+I53</f>
        <v>0</v>
      </c>
      <c r="K53" s="594">
        <f>C53+J53</f>
        <v>0</v>
      </c>
    </row>
    <row r="54" spans="1:11" ht="12" customHeight="1">
      <c r="A54" s="328" t="s">
        <v>66</v>
      </c>
      <c r="B54" s="5" t="s">
        <v>477</v>
      </c>
      <c r="C54" s="592"/>
      <c r="D54" s="592"/>
      <c r="E54" s="592"/>
      <c r="F54" s="592"/>
      <c r="G54" s="592"/>
      <c r="H54" s="592"/>
      <c r="I54" s="592"/>
      <c r="J54" s="593">
        <f>D54+E54+F54+G54+H54+I54</f>
        <v>0</v>
      </c>
      <c r="K54" s="594">
        <f>C54+J54</f>
        <v>0</v>
      </c>
    </row>
    <row r="55" spans="1:11" ht="12" customHeight="1" thickBot="1">
      <c r="A55" s="328" t="s">
        <v>67</v>
      </c>
      <c r="B55" s="5" t="s">
        <v>478</v>
      </c>
      <c r="C55" s="592"/>
      <c r="D55" s="592"/>
      <c r="E55" s="592"/>
      <c r="F55" s="592"/>
      <c r="G55" s="592"/>
      <c r="H55" s="592"/>
      <c r="I55" s="592"/>
      <c r="J55" s="593">
        <f>D55+E55+F55+G55+H55+I55</f>
        <v>0</v>
      </c>
      <c r="K55" s="594">
        <f>C55+J55</f>
        <v>0</v>
      </c>
    </row>
    <row r="56" spans="1:11" ht="12" customHeight="1" thickBot="1">
      <c r="A56" s="330" t="s">
        <v>5</v>
      </c>
      <c r="B56" s="47" t="s">
        <v>479</v>
      </c>
      <c r="C56" s="595"/>
      <c r="D56" s="595"/>
      <c r="E56" s="595"/>
      <c r="F56" s="595"/>
      <c r="G56" s="595"/>
      <c r="H56" s="595"/>
      <c r="I56" s="595"/>
      <c r="J56" s="588">
        <f>D56+E56+F56+G56+H56+I56</f>
        <v>0</v>
      </c>
      <c r="K56" s="578">
        <f>C56+J56</f>
        <v>0</v>
      </c>
    </row>
    <row r="57" spans="1:11" ht="12.75" customHeight="1" thickBot="1">
      <c r="A57" s="330" t="s">
        <v>6</v>
      </c>
      <c r="B57" s="338" t="s">
        <v>480</v>
      </c>
      <c r="C57" s="597">
        <f aca="true" t="shared" si="11" ref="C57:J57">+C45+C51+C56</f>
        <v>36219</v>
      </c>
      <c r="D57" s="597">
        <f t="shared" si="11"/>
        <v>1535</v>
      </c>
      <c r="E57" s="597">
        <f t="shared" si="11"/>
        <v>0</v>
      </c>
      <c r="F57" s="597">
        <f t="shared" si="11"/>
        <v>0</v>
      </c>
      <c r="G57" s="597">
        <f t="shared" si="11"/>
        <v>-6298</v>
      </c>
      <c r="H57" s="597">
        <f t="shared" si="11"/>
        <v>0</v>
      </c>
      <c r="I57" s="597">
        <f t="shared" si="11"/>
        <v>0</v>
      </c>
      <c r="J57" s="597">
        <f t="shared" si="11"/>
        <v>-4763</v>
      </c>
      <c r="K57" s="598">
        <f>+K45+K51+K56</f>
        <v>31456</v>
      </c>
    </row>
    <row r="58" spans="3:11" ht="13.5" customHeight="1" thickBot="1">
      <c r="C58" s="601">
        <f>C43-C57</f>
        <v>0</v>
      </c>
      <c r="D58" s="601"/>
      <c r="E58" s="601"/>
      <c r="F58" s="601"/>
      <c r="G58" s="601"/>
      <c r="H58" s="601"/>
      <c r="I58" s="601"/>
      <c r="J58" s="601"/>
      <c r="K58" s="602">
        <f>K43-K57</f>
        <v>0</v>
      </c>
    </row>
    <row r="59" spans="1:11" ht="12.75" customHeight="1" thickBot="1">
      <c r="A59" s="65" t="s">
        <v>366</v>
      </c>
      <c r="B59" s="66"/>
      <c r="C59" s="605">
        <v>2</v>
      </c>
      <c r="D59" s="605"/>
      <c r="E59" s="605"/>
      <c r="F59" s="605"/>
      <c r="G59" s="605"/>
      <c r="H59" s="605"/>
      <c r="I59" s="605"/>
      <c r="J59" s="606">
        <f>D59+E59+F59+G59+H59+I59</f>
        <v>0</v>
      </c>
      <c r="K59" s="607">
        <f>C59+J59</f>
        <v>2</v>
      </c>
    </row>
    <row r="60" spans="1:11" ht="12.75" customHeight="1" thickBot="1">
      <c r="A60" s="65" t="s">
        <v>116</v>
      </c>
      <c r="B60" s="66"/>
      <c r="C60" s="355"/>
      <c r="D60" s="355"/>
      <c r="E60" s="355"/>
      <c r="F60" s="355"/>
      <c r="G60" s="355"/>
      <c r="H60" s="355"/>
      <c r="I60" s="355"/>
      <c r="J60" s="344">
        <f>D60+E60+F60+G60+H60+I60</f>
        <v>0</v>
      </c>
      <c r="K60" s="345">
        <f>C60+J60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3"/>
  <sheetViews>
    <sheetView zoomScale="120" zoomScaleNormal="120" zoomScalePageLayoutView="120" workbookViewId="0" topLeftCell="A25">
      <selection activeCell="N21" sqref="N21"/>
    </sheetView>
  </sheetViews>
  <sheetFormatPr defaultColWidth="9.00390625" defaultRowHeight="12.75"/>
  <cols>
    <col min="1" max="1" width="47.50390625" style="409" customWidth="1"/>
    <col min="2" max="2" width="25.125" style="409" customWidth="1"/>
    <col min="3" max="3" width="15.875" style="409" customWidth="1"/>
    <col min="4" max="4" width="16.875" style="409" customWidth="1"/>
    <col min="5" max="5" width="4.875" style="415" customWidth="1"/>
    <col min="6" max="16384" width="9.375" style="409" customWidth="1"/>
  </cols>
  <sheetData>
    <row r="1" spans="2:5" ht="47.25" customHeight="1">
      <c r="B1" s="777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777"/>
      <c r="D1" s="777"/>
      <c r="E1" s="778" t="str">
        <f>CONCATENATE("6. melléklet ",RM_ALAPADATOK!A7," ",RM_ALAPADATOK!B7," ",RM_ALAPADATOK!C7," ",RM_ALAPADATOK!D7," ",RM_ALAPADATOK!E7," ",RM_ALAPADATOK!F7," ",RM_ALAPADATOK!G7," ",RM_ALAPADATOK!H7)</f>
        <v>6. melléklet a  / 2020 (  ) önkormányzati rendelethez</v>
      </c>
    </row>
    <row r="2" spans="2:5" ht="22.5" customHeight="1" thickBot="1">
      <c r="B2" s="410"/>
      <c r="C2" s="410"/>
      <c r="D2" s="411" t="s">
        <v>523</v>
      </c>
      <c r="E2" s="778"/>
    </row>
    <row r="3" spans="1:5" s="412" customFormat="1" ht="54" customHeight="1" thickBot="1">
      <c r="A3" s="608" t="s">
        <v>524</v>
      </c>
      <c r="B3" s="609" t="s">
        <v>580</v>
      </c>
      <c r="C3" s="609" t="s">
        <v>581</v>
      </c>
      <c r="D3" s="609" t="s">
        <v>582</v>
      </c>
      <c r="E3" s="778"/>
    </row>
    <row r="4" spans="1:5" s="413" customFormat="1" ht="13.5" thickBot="1">
      <c r="A4" s="610">
        <v>1</v>
      </c>
      <c r="B4" s="611">
        <v>2</v>
      </c>
      <c r="C4" s="611">
        <v>3</v>
      </c>
      <c r="D4" s="611">
        <v>4</v>
      </c>
      <c r="E4" s="778"/>
    </row>
    <row r="5" spans="1:5" ht="12.75">
      <c r="A5" s="612" t="s">
        <v>583</v>
      </c>
      <c r="B5" s="613">
        <v>116973200</v>
      </c>
      <c r="C5" s="613"/>
      <c r="D5" s="613">
        <f>SUM(B5+C5)</f>
        <v>116973200</v>
      </c>
      <c r="E5" s="778"/>
    </row>
    <row r="6" spans="1:5" ht="12.75" customHeight="1">
      <c r="A6" s="612" t="s">
        <v>584</v>
      </c>
      <c r="B6" s="613"/>
      <c r="C6" s="613"/>
      <c r="D6" s="613"/>
      <c r="E6" s="778"/>
    </row>
    <row r="7" spans="1:5" ht="12.75">
      <c r="A7" s="614" t="s">
        <v>585</v>
      </c>
      <c r="B7" s="613">
        <f>B8+B9+B10+B12+B11</f>
        <v>31969217</v>
      </c>
      <c r="C7" s="613">
        <f>C8+C9+C10+C12+C11</f>
        <v>-16804144</v>
      </c>
      <c r="D7" s="613">
        <f>D8+D9+D10+D12+D11</f>
        <v>15165073</v>
      </c>
      <c r="E7" s="778"/>
    </row>
    <row r="8" spans="1:5" ht="12.75">
      <c r="A8" s="615" t="s">
        <v>586</v>
      </c>
      <c r="B8" s="616">
        <v>8288910</v>
      </c>
      <c r="C8" s="616">
        <v>-8288910</v>
      </c>
      <c r="D8" s="613">
        <f aca="true" t="shared" si="0" ref="D8:D14">SUM(B8+C8)</f>
        <v>0</v>
      </c>
      <c r="E8" s="778"/>
    </row>
    <row r="9" spans="1:5" ht="12.75">
      <c r="A9" s="615" t="s">
        <v>587</v>
      </c>
      <c r="B9" s="616">
        <v>13408000</v>
      </c>
      <c r="C9" s="616">
        <v>-8387734</v>
      </c>
      <c r="D9" s="613">
        <f t="shared" si="0"/>
        <v>5020266</v>
      </c>
      <c r="E9" s="778"/>
    </row>
    <row r="10" spans="1:5" ht="12.75">
      <c r="A10" s="615" t="s">
        <v>588</v>
      </c>
      <c r="B10" s="616">
        <v>2451777</v>
      </c>
      <c r="C10" s="616"/>
      <c r="D10" s="613">
        <f t="shared" si="0"/>
        <v>2451777</v>
      </c>
      <c r="E10" s="778"/>
    </row>
    <row r="11" spans="1:5" ht="12.75">
      <c r="A11" s="615" t="s">
        <v>589</v>
      </c>
      <c r="B11" s="616">
        <v>127500</v>
      </c>
      <c r="C11" s="616">
        <v>-127500</v>
      </c>
      <c r="D11" s="613">
        <f t="shared" si="0"/>
        <v>0</v>
      </c>
      <c r="E11" s="778"/>
    </row>
    <row r="12" spans="1:5" ht="12.75">
      <c r="A12" s="615" t="s">
        <v>590</v>
      </c>
      <c r="B12" s="616">
        <v>7693030</v>
      </c>
      <c r="C12" s="616"/>
      <c r="D12" s="613">
        <f t="shared" si="0"/>
        <v>7693030</v>
      </c>
      <c r="E12" s="778"/>
    </row>
    <row r="13" spans="1:5" ht="12.75" customHeight="1">
      <c r="A13" s="614" t="s">
        <v>591</v>
      </c>
      <c r="B13" s="613">
        <v>17649900</v>
      </c>
      <c r="C13" s="613">
        <v>-17649900</v>
      </c>
      <c r="D13" s="613">
        <f t="shared" si="0"/>
        <v>0</v>
      </c>
      <c r="E13" s="778"/>
    </row>
    <row r="14" spans="1:5" ht="12.75">
      <c r="A14" s="614" t="s">
        <v>592</v>
      </c>
      <c r="B14" s="613">
        <v>1681600</v>
      </c>
      <c r="C14" s="613"/>
      <c r="D14" s="613">
        <f t="shared" si="0"/>
        <v>1681600</v>
      </c>
      <c r="E14" s="778"/>
    </row>
    <row r="15" spans="1:5" ht="12.75">
      <c r="A15" s="614"/>
      <c r="B15" s="613"/>
      <c r="C15" s="613"/>
      <c r="D15" s="613"/>
      <c r="E15" s="778"/>
    </row>
    <row r="16" spans="1:5" ht="12.75">
      <c r="A16" s="614" t="s">
        <v>593</v>
      </c>
      <c r="B16" s="613">
        <f>B17+B18+B19+B29+B20</f>
        <v>173418384</v>
      </c>
      <c r="C16" s="613"/>
      <c r="D16" s="613">
        <f>SUM(B16:C16)</f>
        <v>173418384</v>
      </c>
      <c r="E16" s="778"/>
    </row>
    <row r="17" spans="1:5" ht="12.75">
      <c r="A17" s="615" t="s">
        <v>594</v>
      </c>
      <c r="B17" s="616">
        <v>144421784</v>
      </c>
      <c r="C17" s="616"/>
      <c r="D17" s="616">
        <f>SUM(B17:C17)</f>
        <v>144421784</v>
      </c>
      <c r="E17" s="778"/>
    </row>
    <row r="18" spans="1:5" ht="12.75">
      <c r="A18" s="615" t="s">
        <v>595</v>
      </c>
      <c r="B18" s="616">
        <v>27077200</v>
      </c>
      <c r="C18" s="616"/>
      <c r="D18" s="616">
        <f>SUM(B18:C18)</f>
        <v>27077200</v>
      </c>
      <c r="E18" s="778"/>
    </row>
    <row r="19" spans="1:5" ht="12.75">
      <c r="A19" s="615" t="s">
        <v>596</v>
      </c>
      <c r="B19" s="616">
        <v>793400</v>
      </c>
      <c r="C19" s="616"/>
      <c r="D19" s="616">
        <f>SUM(B19:C19)</f>
        <v>793400</v>
      </c>
      <c r="E19" s="778"/>
    </row>
    <row r="20" spans="1:5" ht="12.75">
      <c r="A20" s="615" t="s">
        <v>597</v>
      </c>
      <c r="B20" s="616">
        <v>1126000</v>
      </c>
      <c r="C20" s="616"/>
      <c r="D20" s="616">
        <f>SUM(B20:C20)</f>
        <v>1126000</v>
      </c>
      <c r="E20" s="778"/>
    </row>
    <row r="21" spans="1:5" ht="12.75">
      <c r="A21" s="614" t="s">
        <v>598</v>
      </c>
      <c r="B21" s="613">
        <f>B22+B23</f>
        <v>15752600</v>
      </c>
      <c r="C21" s="613"/>
      <c r="D21" s="613">
        <f>D22+D23</f>
        <v>15752600</v>
      </c>
      <c r="E21" s="778"/>
    </row>
    <row r="22" spans="1:5" ht="12.75">
      <c r="A22" s="615" t="s">
        <v>599</v>
      </c>
      <c r="B22" s="616">
        <v>12570600</v>
      </c>
      <c r="C22" s="616"/>
      <c r="D22" s="616">
        <f>SUM(B22:C22)</f>
        <v>12570600</v>
      </c>
      <c r="E22" s="778"/>
    </row>
    <row r="23" spans="1:5" ht="12.75">
      <c r="A23" s="615" t="s">
        <v>600</v>
      </c>
      <c r="B23" s="616">
        <v>3182000</v>
      </c>
      <c r="C23" s="616"/>
      <c r="D23" s="616">
        <f>SUM(B23:C23)</f>
        <v>3182000</v>
      </c>
      <c r="E23" s="778"/>
    </row>
    <row r="24" spans="1:5" ht="12.75">
      <c r="A24" s="615"/>
      <c r="B24" s="616"/>
      <c r="C24" s="616"/>
      <c r="D24" s="616"/>
      <c r="E24" s="778"/>
    </row>
    <row r="25" spans="1:5" s="414" customFormat="1" ht="19.5" customHeight="1">
      <c r="A25" s="614" t="s">
        <v>601</v>
      </c>
      <c r="B25" s="613">
        <f>B26+B27+B28</f>
        <v>69039617</v>
      </c>
      <c r="C25" s="613"/>
      <c r="D25" s="613">
        <f>D26+D27+D28</f>
        <v>69039617</v>
      </c>
      <c r="E25" s="778"/>
    </row>
    <row r="26" spans="1:4" ht="12.75">
      <c r="A26" s="615" t="s">
        <v>602</v>
      </c>
      <c r="B26" s="616">
        <v>33820000</v>
      </c>
      <c r="C26" s="616"/>
      <c r="D26" s="616">
        <f aca="true" t="shared" si="1" ref="D26:D36">SUM(B26:C26)</f>
        <v>33820000</v>
      </c>
    </row>
    <row r="27" spans="1:4" ht="12.75">
      <c r="A27" s="615" t="s">
        <v>603</v>
      </c>
      <c r="B27" s="616">
        <v>34961065</v>
      </c>
      <c r="C27" s="616"/>
      <c r="D27" s="616">
        <f t="shared" si="1"/>
        <v>34961065</v>
      </c>
    </row>
    <row r="28" spans="1:4" ht="12.75">
      <c r="A28" s="615" t="s">
        <v>604</v>
      </c>
      <c r="B28" s="616">
        <v>258552</v>
      </c>
      <c r="C28" s="616"/>
      <c r="D28" s="616">
        <f t="shared" si="1"/>
        <v>258552</v>
      </c>
    </row>
    <row r="29" spans="1:4" ht="12.75">
      <c r="A29" s="615"/>
      <c r="B29" s="616"/>
      <c r="C29" s="616"/>
      <c r="D29" s="616">
        <f t="shared" si="1"/>
        <v>0</v>
      </c>
    </row>
    <row r="30" spans="1:4" ht="12.75">
      <c r="A30" s="614" t="s">
        <v>605</v>
      </c>
      <c r="B30" s="613">
        <v>26685000</v>
      </c>
      <c r="C30" s="613"/>
      <c r="D30" s="613">
        <f t="shared" si="1"/>
        <v>26685000</v>
      </c>
    </row>
    <row r="31" spans="1:4" ht="12.75">
      <c r="A31" s="614" t="s">
        <v>606</v>
      </c>
      <c r="B31" s="613">
        <f>B32+B33+B34+B35</f>
        <v>43526440</v>
      </c>
      <c r="C31" s="613"/>
      <c r="D31" s="613">
        <f t="shared" si="1"/>
        <v>43526440</v>
      </c>
    </row>
    <row r="32" spans="1:4" ht="12.75">
      <c r="A32" s="615" t="s">
        <v>607</v>
      </c>
      <c r="B32" s="616">
        <v>8840000</v>
      </c>
      <c r="C32" s="616"/>
      <c r="D32" s="616">
        <f t="shared" si="1"/>
        <v>8840000</v>
      </c>
    </row>
    <row r="33" spans="1:4" ht="12.75">
      <c r="A33" s="615" t="s">
        <v>608</v>
      </c>
      <c r="B33" s="616">
        <v>5757440</v>
      </c>
      <c r="C33" s="616"/>
      <c r="D33" s="616">
        <f t="shared" si="1"/>
        <v>5757440</v>
      </c>
    </row>
    <row r="34" spans="1:4" ht="12.75">
      <c r="A34" s="615" t="s">
        <v>609</v>
      </c>
      <c r="B34" s="616">
        <v>24024000</v>
      </c>
      <c r="C34" s="616"/>
      <c r="D34" s="616">
        <f t="shared" si="1"/>
        <v>24024000</v>
      </c>
    </row>
    <row r="35" spans="1:4" ht="12.75">
      <c r="A35" s="615" t="s">
        <v>610</v>
      </c>
      <c r="B35" s="616">
        <v>4905000</v>
      </c>
      <c r="C35" s="616"/>
      <c r="D35" s="616">
        <f t="shared" si="1"/>
        <v>4905000</v>
      </c>
    </row>
    <row r="36" spans="1:4" ht="12.75">
      <c r="A36" s="623" t="s">
        <v>612</v>
      </c>
      <c r="B36" s="624">
        <v>3614000</v>
      </c>
      <c r="C36" s="624"/>
      <c r="D36" s="624">
        <f t="shared" si="1"/>
        <v>3614000</v>
      </c>
    </row>
    <row r="37" spans="1:4" ht="12.75">
      <c r="A37" s="614" t="s">
        <v>611</v>
      </c>
      <c r="B37" s="613">
        <v>7909770</v>
      </c>
      <c r="C37" s="613"/>
      <c r="D37" s="613">
        <f aca="true" t="shared" si="2" ref="D37:D42">SUM(B37:C37)</f>
        <v>7909770</v>
      </c>
    </row>
    <row r="38" spans="1:4" ht="12.75">
      <c r="A38" s="621" t="s">
        <v>613</v>
      </c>
      <c r="B38" s="622">
        <v>1535000</v>
      </c>
      <c r="C38" s="622"/>
      <c r="D38" s="622">
        <f t="shared" si="2"/>
        <v>1535000</v>
      </c>
    </row>
    <row r="39" spans="1:4" ht="12.75">
      <c r="A39" s="619" t="s">
        <v>616</v>
      </c>
      <c r="B39" s="620">
        <v>19410000</v>
      </c>
      <c r="C39" s="620"/>
      <c r="D39" s="620">
        <f t="shared" si="2"/>
        <v>19410000</v>
      </c>
    </row>
    <row r="40" spans="1:4" ht="21">
      <c r="A40" s="619" t="s">
        <v>617</v>
      </c>
      <c r="B40" s="620">
        <v>15941000</v>
      </c>
      <c r="C40" s="620"/>
      <c r="D40" s="620">
        <f t="shared" si="2"/>
        <v>15941000</v>
      </c>
    </row>
    <row r="41" spans="1:4" ht="12.75">
      <c r="A41" s="621" t="s">
        <v>614</v>
      </c>
      <c r="B41" s="622">
        <v>11973000</v>
      </c>
      <c r="C41" s="622"/>
      <c r="D41" s="622">
        <f t="shared" si="2"/>
        <v>11973000</v>
      </c>
    </row>
    <row r="42" spans="1:4" ht="13.5" thickBot="1">
      <c r="A42" s="621" t="s">
        <v>615</v>
      </c>
      <c r="B42" s="622">
        <v>392000</v>
      </c>
      <c r="C42" s="622"/>
      <c r="D42" s="622">
        <f t="shared" si="2"/>
        <v>392000</v>
      </c>
    </row>
    <row r="43" spans="1:4" ht="13.5" thickBot="1">
      <c r="A43" s="617" t="s">
        <v>525</v>
      </c>
      <c r="B43" s="618">
        <f>B5+B7+B13+B16+B25+B30+B31+B37+B14+B21+B36+B38+B41+B42+B39+B40</f>
        <v>557470728</v>
      </c>
      <c r="C43" s="618">
        <f>C5+C7+C13</f>
        <v>-34454044</v>
      </c>
      <c r="D43" s="618">
        <f>D5+D7+D13+D16+D25+D30+D31+D37+D14+D21+D36+D38+D41+D42+D39+D40</f>
        <v>523016684</v>
      </c>
    </row>
  </sheetData>
  <sheetProtection/>
  <mergeCells count="2">
    <mergeCell ref="B1:D1"/>
    <mergeCell ref="E1:E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6" sqref="R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zoomScale="120" zoomScaleNormal="120" zoomScalePageLayoutView="0" workbookViewId="0" topLeftCell="A1">
      <selection activeCell="I25" sqref="I25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699" t="s">
        <v>436</v>
      </c>
      <c r="B2" s="699"/>
      <c r="C2" s="699"/>
      <c r="D2" s="699"/>
      <c r="E2" s="699"/>
      <c r="F2" s="699"/>
      <c r="G2" s="699"/>
      <c r="H2" s="699"/>
      <c r="I2" s="699"/>
    </row>
    <row r="3" spans="1:7" ht="15.75">
      <c r="A3" s="696" t="s">
        <v>528</v>
      </c>
      <c r="B3" s="696"/>
      <c r="C3" s="696"/>
      <c r="D3" s="696"/>
      <c r="E3" s="696"/>
      <c r="F3" s="696"/>
      <c r="G3" s="696"/>
    </row>
    <row r="6" ht="15">
      <c r="A6" s="296" t="s">
        <v>521</v>
      </c>
    </row>
    <row r="7" spans="1:10" ht="12.75">
      <c r="A7" s="396" t="s">
        <v>488</v>
      </c>
      <c r="B7" s="394"/>
      <c r="C7" s="397" t="s">
        <v>489</v>
      </c>
      <c r="D7" s="397">
        <v>2020</v>
      </c>
      <c r="E7" s="397" t="s">
        <v>490</v>
      </c>
      <c r="F7" s="394"/>
      <c r="G7" s="397" t="s">
        <v>491</v>
      </c>
      <c r="H7" s="397" t="s">
        <v>492</v>
      </c>
      <c r="I7" s="397"/>
      <c r="J7" s="397"/>
    </row>
    <row r="11" spans="1:7" ht="15.75">
      <c r="A11" s="694" t="s">
        <v>529</v>
      </c>
      <c r="B11" s="695"/>
      <c r="C11" s="695"/>
      <c r="D11" s="695"/>
      <c r="E11" s="695"/>
      <c r="F11" s="695"/>
      <c r="G11" s="695"/>
    </row>
    <row r="13" spans="1:9" ht="14.25">
      <c r="A13" s="297" t="s">
        <v>437</v>
      </c>
      <c r="B13" s="697" t="s">
        <v>530</v>
      </c>
      <c r="C13" s="698"/>
      <c r="D13" s="698"/>
      <c r="E13" s="698"/>
      <c r="F13" s="698"/>
      <c r="G13" s="698"/>
      <c r="H13" s="698"/>
      <c r="I13" s="698"/>
    </row>
    <row r="14" spans="2:9" ht="14.25">
      <c r="B14" s="398"/>
      <c r="C14" s="395"/>
      <c r="D14" s="395"/>
      <c r="E14" s="395"/>
      <c r="F14" s="395"/>
      <c r="G14" s="395"/>
      <c r="H14" s="395"/>
      <c r="I14" s="395"/>
    </row>
  </sheetData>
  <sheetProtection/>
  <mergeCells count="4">
    <mergeCell ref="A11:G11"/>
    <mergeCell ref="A3:G3"/>
    <mergeCell ref="B13:I13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41"/>
  <sheetViews>
    <sheetView zoomScale="120" zoomScaleNormal="120" workbookViewId="0" topLeftCell="A1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6" t="s">
        <v>421</v>
      </c>
      <c r="B1" s="60"/>
    </row>
    <row r="2" spans="1:2" ht="12.75">
      <c r="A2" s="60"/>
      <c r="B2" s="60"/>
    </row>
    <row r="3" spans="1:2" ht="12.75">
      <c r="A3" s="208"/>
      <c r="B3" s="208"/>
    </row>
    <row r="4" spans="1:2" ht="15.75">
      <c r="A4" s="62"/>
      <c r="B4" s="212"/>
    </row>
    <row r="5" spans="1:2" ht="15.75">
      <c r="A5" s="62"/>
      <c r="B5" s="212"/>
    </row>
    <row r="6" spans="1:2" s="54" customFormat="1" ht="15.75">
      <c r="A6" s="62" t="s">
        <v>439</v>
      </c>
      <c r="B6" s="208"/>
    </row>
    <row r="7" spans="1:2" s="54" customFormat="1" ht="12.75">
      <c r="A7" s="208"/>
      <c r="B7" s="208"/>
    </row>
    <row r="8" spans="1:2" s="54" customFormat="1" ht="12.75">
      <c r="A8" s="208"/>
      <c r="B8" s="208"/>
    </row>
    <row r="9" spans="1:2" ht="12.75">
      <c r="A9" s="208" t="s">
        <v>393</v>
      </c>
      <c r="B9" s="208" t="s">
        <v>373</v>
      </c>
    </row>
    <row r="10" spans="1:2" ht="12.75">
      <c r="A10" s="208" t="s">
        <v>391</v>
      </c>
      <c r="B10" s="208" t="s">
        <v>379</v>
      </c>
    </row>
    <row r="11" spans="1:2" ht="12.75">
      <c r="A11" s="208" t="s">
        <v>392</v>
      </c>
      <c r="B11" s="208" t="s">
        <v>380</v>
      </c>
    </row>
    <row r="12" spans="1:2" ht="12.75">
      <c r="A12" s="208"/>
      <c r="B12" s="208"/>
    </row>
    <row r="13" spans="1:2" ht="15.75">
      <c r="A13" s="62" t="str">
        <f>+CONCATENATE(LEFT(A6,4),". évi előirányzat módosítások BEVÉTELEK")</f>
        <v>2019. évi előirányzat módosítások BEVÉTELEK</v>
      </c>
      <c r="B13" s="212"/>
    </row>
    <row r="14" spans="1:2" ht="12.75">
      <c r="A14" s="208"/>
      <c r="B14" s="208"/>
    </row>
    <row r="15" spans="1:2" s="54" customFormat="1" ht="12.75">
      <c r="A15" s="208" t="s">
        <v>394</v>
      </c>
      <c r="B15" s="208" t="s">
        <v>374</v>
      </c>
    </row>
    <row r="16" spans="1:2" ht="12.75">
      <c r="A16" s="208" t="s">
        <v>395</v>
      </c>
      <c r="B16" s="208" t="s">
        <v>381</v>
      </c>
    </row>
    <row r="17" spans="1:2" ht="12.75">
      <c r="A17" s="208" t="s">
        <v>396</v>
      </c>
      <c r="B17" s="208" t="s">
        <v>382</v>
      </c>
    </row>
    <row r="18" spans="1:2" ht="12.75">
      <c r="A18" s="208"/>
      <c r="B18" s="208"/>
    </row>
    <row r="19" spans="1:2" ht="14.25">
      <c r="A19" s="215" t="str">
        <f>+CONCATENATE(LEFT(A6,4),". módosítás utáni módosított előrirányzatok BEVÉTELEK")</f>
        <v>2019. módosítás utáni módosított előrirányzatok BEVÉTELEK</v>
      </c>
      <c r="B19" s="212"/>
    </row>
    <row r="20" spans="1:2" ht="12.75">
      <c r="A20" s="208"/>
      <c r="B20" s="208"/>
    </row>
    <row r="21" spans="1:2" ht="12.75">
      <c r="A21" s="208" t="s">
        <v>397</v>
      </c>
      <c r="B21" s="208" t="s">
        <v>375</v>
      </c>
    </row>
    <row r="22" spans="1:2" ht="12.75">
      <c r="A22" s="208" t="s">
        <v>398</v>
      </c>
      <c r="B22" s="208" t="s">
        <v>383</v>
      </c>
    </row>
    <row r="23" spans="1:2" ht="12.75">
      <c r="A23" s="208" t="s">
        <v>399</v>
      </c>
      <c r="B23" s="208" t="s">
        <v>384</v>
      </c>
    </row>
    <row r="24" spans="1:2" ht="12.75">
      <c r="A24" s="208"/>
      <c r="B24" s="208"/>
    </row>
    <row r="25" spans="1:2" ht="15.75">
      <c r="A25" s="62" t="str">
        <f>+CONCATENATE(LEFT(A6,4),". évi eredeti előirányzat KIADÁSOK")</f>
        <v>2019. évi eredeti előirányzat KIADÁSOK</v>
      </c>
      <c r="B25" s="212"/>
    </row>
    <row r="26" spans="1:2" ht="12.75">
      <c r="A26" s="208"/>
      <c r="B26" s="208"/>
    </row>
    <row r="27" spans="1:2" ht="12.75">
      <c r="A27" s="208" t="s">
        <v>400</v>
      </c>
      <c r="B27" s="208" t="s">
        <v>376</v>
      </c>
    </row>
    <row r="28" spans="1:2" ht="12.75">
      <c r="A28" s="208" t="s">
        <v>401</v>
      </c>
      <c r="B28" s="208" t="s">
        <v>385</v>
      </c>
    </row>
    <row r="29" spans="1:2" ht="12.75">
      <c r="A29" s="208" t="s">
        <v>402</v>
      </c>
      <c r="B29" s="208" t="s">
        <v>386</v>
      </c>
    </row>
    <row r="30" spans="1:2" ht="12.75">
      <c r="A30" s="208"/>
      <c r="B30" s="208"/>
    </row>
    <row r="31" spans="1:2" ht="15.75">
      <c r="A31" s="62" t="str">
        <f>+CONCATENATE(LEFT(A6,4),". évi előirányzat módosítások KIADÁSOK")</f>
        <v>2019. évi előirányzat módosítások KIADÁSOK</v>
      </c>
      <c r="B31" s="212"/>
    </row>
    <row r="32" spans="1:2" ht="12.75">
      <c r="A32" s="208"/>
      <c r="B32" s="208"/>
    </row>
    <row r="33" spans="1:2" ht="12.75">
      <c r="A33" s="208" t="s">
        <v>403</v>
      </c>
      <c r="B33" s="208" t="s">
        <v>377</v>
      </c>
    </row>
    <row r="34" spans="1:2" ht="12.75">
      <c r="A34" s="208" t="s">
        <v>404</v>
      </c>
      <c r="B34" s="208" t="s">
        <v>387</v>
      </c>
    </row>
    <row r="35" spans="1:2" ht="12.75">
      <c r="A35" s="208" t="s">
        <v>405</v>
      </c>
      <c r="B35" s="208" t="s">
        <v>388</v>
      </c>
    </row>
    <row r="36" spans="1:2" ht="12.75">
      <c r="A36" s="208"/>
      <c r="B36" s="208"/>
    </row>
    <row r="37" spans="1:2" ht="15.75">
      <c r="A37" s="214" t="str">
        <f>+CONCATENATE(LEFT(A6,4),". módosítás utáni módosított előirányzatok KIADÁSOK")</f>
        <v>2019. módosítás utáni módosított előirányzatok KIADÁSOK</v>
      </c>
      <c r="B37" s="212"/>
    </row>
    <row r="38" spans="1:2" ht="12.75">
      <c r="A38" s="208"/>
      <c r="B38" s="208"/>
    </row>
    <row r="39" spans="1:2" ht="12.75">
      <c r="A39" s="208" t="s">
        <v>406</v>
      </c>
      <c r="B39" s="208" t="s">
        <v>378</v>
      </c>
    </row>
    <row r="40" spans="1:2" ht="12.75">
      <c r="A40" s="208" t="s">
        <v>407</v>
      </c>
      <c r="B40" s="208" t="s">
        <v>389</v>
      </c>
    </row>
    <row r="41" spans="1:2" ht="12.75">
      <c r="A41" s="208" t="s">
        <v>408</v>
      </c>
      <c r="B41" s="208" t="s">
        <v>390</v>
      </c>
    </row>
  </sheetData>
  <sheetProtection/>
  <printOptions/>
  <pageMargins left="1.062992125984252" right="1.0236220472440944" top="0.7874015748031497" bottom="0.7874015748031497" header="0.7086614173228347" footer="0.7086614173228347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66"/>
  <sheetViews>
    <sheetView zoomScale="120" zoomScaleNormal="120" zoomScaleSheetLayoutView="100" workbookViewId="0" topLeftCell="C1">
      <selection activeCell="N107" sqref="N107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4"/>
      <c r="B1" s="704" t="str">
        <f>CONCATENATE("1.1. melléklet ",RM_ALAPADATOK!A7," ",RM_ALAPADATOK!B7," ",RM_ALAPADATOK!C7," ",RM_ALAPADATOK!D7," ",RM_ALAPADATOK!E7," ",RM_ALAPADATOK!F7," ",RM_ALAPADATOK!G7," ",RM_ALAPADATOK!H7)</f>
        <v>1.1. melléklet a  / 2020 (  ) önkormányzati rendelethez</v>
      </c>
      <c r="C1" s="705"/>
      <c r="D1" s="705"/>
      <c r="E1" s="705"/>
      <c r="F1" s="705"/>
      <c r="G1" s="705"/>
      <c r="H1" s="705"/>
      <c r="I1" s="705"/>
      <c r="J1" s="705"/>
      <c r="K1" s="705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706">
        <f>CONCATENATE(RM_ALAPADATOK!A4)</f>
      </c>
      <c r="B3" s="706"/>
      <c r="C3" s="707"/>
      <c r="D3" s="706"/>
      <c r="E3" s="706"/>
      <c r="F3" s="706"/>
      <c r="G3" s="706"/>
      <c r="H3" s="706"/>
      <c r="I3" s="706"/>
      <c r="J3" s="706"/>
      <c r="K3" s="706"/>
    </row>
    <row r="4" spans="1:11" ht="15.75">
      <c r="A4" s="706" t="s">
        <v>438</v>
      </c>
      <c r="B4" s="706"/>
      <c r="C4" s="707"/>
      <c r="D4" s="706"/>
      <c r="E4" s="706"/>
      <c r="F4" s="706"/>
      <c r="G4" s="706"/>
      <c r="H4" s="706"/>
      <c r="I4" s="706"/>
      <c r="J4" s="706"/>
      <c r="K4" s="706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700" t="s">
        <v>1</v>
      </c>
      <c r="B6" s="700"/>
      <c r="C6" s="700"/>
      <c r="D6" s="700"/>
      <c r="E6" s="700"/>
      <c r="F6" s="700"/>
      <c r="G6" s="700"/>
      <c r="H6" s="700"/>
      <c r="I6" s="700"/>
      <c r="J6" s="700"/>
      <c r="K6" s="700"/>
    </row>
    <row r="7" spans="1:11" ht="15.75" customHeight="1" thickBot="1">
      <c r="A7" s="702" t="s">
        <v>81</v>
      </c>
      <c r="B7" s="702"/>
      <c r="C7" s="307"/>
      <c r="D7" s="306"/>
      <c r="E7" s="306"/>
      <c r="F7" s="306"/>
      <c r="G7" s="306"/>
      <c r="H7" s="306"/>
      <c r="I7" s="306"/>
      <c r="J7" s="306"/>
      <c r="K7" s="307" t="s">
        <v>639</v>
      </c>
    </row>
    <row r="8" spans="1:11" ht="15.75">
      <c r="A8" s="709" t="s">
        <v>46</v>
      </c>
      <c r="B8" s="711" t="s">
        <v>2</v>
      </c>
      <c r="C8" s="713" t="str">
        <f>+CONCATENATE(LEFT(RM_ÖSSZEFÜGGÉSEK!A6,4),". évi")</f>
        <v>2019. évi</v>
      </c>
      <c r="D8" s="714"/>
      <c r="E8" s="715"/>
      <c r="F8" s="715"/>
      <c r="G8" s="715"/>
      <c r="H8" s="715"/>
      <c r="I8" s="715"/>
      <c r="J8" s="715"/>
      <c r="K8" s="716"/>
    </row>
    <row r="9" spans="1:11" ht="48.75" thickBot="1">
      <c r="A9" s="710"/>
      <c r="B9" s="712"/>
      <c r="C9" s="281" t="s">
        <v>369</v>
      </c>
      <c r="D9" s="301" t="s">
        <v>522</v>
      </c>
      <c r="E9" s="301" t="s">
        <v>627</v>
      </c>
      <c r="F9" s="301" t="s">
        <v>485</v>
      </c>
      <c r="G9" s="301" t="s">
        <v>486</v>
      </c>
      <c r="H9" s="301" t="s">
        <v>628</v>
      </c>
      <c r="I9" s="301" t="s">
        <v>487</v>
      </c>
      <c r="J9" s="302" t="s">
        <v>433</v>
      </c>
      <c r="K9" s="303" t="s">
        <v>626</v>
      </c>
    </row>
    <row r="10" spans="1:11" s="137" customFormat="1" ht="12" customHeight="1" thickBot="1">
      <c r="A10" s="133" t="s">
        <v>345</v>
      </c>
      <c r="B10" s="134" t="s">
        <v>346</v>
      </c>
      <c r="C10" s="282" t="s">
        <v>347</v>
      </c>
      <c r="D10" s="282" t="s">
        <v>349</v>
      </c>
      <c r="E10" s="283" t="s">
        <v>348</v>
      </c>
      <c r="F10" s="283" t="s">
        <v>350</v>
      </c>
      <c r="G10" s="283" t="s">
        <v>351</v>
      </c>
      <c r="H10" s="283" t="s">
        <v>352</v>
      </c>
      <c r="I10" s="283" t="s">
        <v>440</v>
      </c>
      <c r="J10" s="283" t="s">
        <v>441</v>
      </c>
      <c r="K10" s="300" t="s">
        <v>442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489562</v>
      </c>
      <c r="D11" s="126">
        <f aca="true" t="shared" si="0" ref="D11:K11">+D12+D13+D14+D15+D16+D17</f>
        <v>33455</v>
      </c>
      <c r="E11" s="126">
        <f t="shared" si="0"/>
        <v>3048</v>
      </c>
      <c r="F11" s="126">
        <f t="shared" si="0"/>
        <v>14426</v>
      </c>
      <c r="G11" s="126">
        <f t="shared" si="0"/>
        <v>14254</v>
      </c>
      <c r="H11" s="126">
        <f t="shared" si="0"/>
        <v>0</v>
      </c>
      <c r="I11" s="126">
        <f t="shared" si="0"/>
        <v>0</v>
      </c>
      <c r="J11" s="126">
        <f t="shared" si="0"/>
        <v>65183</v>
      </c>
      <c r="K11" s="68">
        <f t="shared" si="0"/>
        <v>554745</v>
      </c>
    </row>
    <row r="12" spans="1:11" s="138" customFormat="1" ht="12" customHeight="1">
      <c r="A12" s="12" t="s">
        <v>58</v>
      </c>
      <c r="B12" s="139" t="s">
        <v>138</v>
      </c>
      <c r="C12" s="128">
        <v>133820</v>
      </c>
      <c r="D12" s="191">
        <v>3320</v>
      </c>
      <c r="E12" s="128"/>
      <c r="F12" s="128"/>
      <c r="G12" s="523">
        <v>870</v>
      </c>
      <c r="H12" s="128"/>
      <c r="I12" s="128"/>
      <c r="J12" s="167">
        <f aca="true" t="shared" si="1" ref="J12:J17">D12+E12+F12+G12+H12+I12</f>
        <v>4190</v>
      </c>
      <c r="K12" s="166">
        <f aca="true" t="shared" si="2" ref="K12:K17">C12+J12</f>
        <v>138010</v>
      </c>
    </row>
    <row r="13" spans="1:11" s="138" customFormat="1" ht="12" customHeight="1">
      <c r="A13" s="11" t="s">
        <v>59</v>
      </c>
      <c r="B13" s="140" t="s">
        <v>139</v>
      </c>
      <c r="C13" s="127">
        <v>173418</v>
      </c>
      <c r="D13" s="192">
        <v>3120</v>
      </c>
      <c r="E13" s="128"/>
      <c r="F13" s="128">
        <v>338</v>
      </c>
      <c r="G13" s="525">
        <v>3054</v>
      </c>
      <c r="H13" s="128"/>
      <c r="I13" s="128"/>
      <c r="J13" s="167">
        <f t="shared" si="1"/>
        <v>6512</v>
      </c>
      <c r="K13" s="166">
        <f t="shared" si="2"/>
        <v>179930</v>
      </c>
    </row>
    <row r="14" spans="1:11" s="138" customFormat="1" ht="12" customHeight="1">
      <c r="A14" s="11" t="s">
        <v>60</v>
      </c>
      <c r="B14" s="140" t="s">
        <v>140</v>
      </c>
      <c r="C14" s="127">
        <v>155004</v>
      </c>
      <c r="D14" s="192">
        <v>12847</v>
      </c>
      <c r="E14" s="128">
        <v>2365</v>
      </c>
      <c r="F14" s="128">
        <v>1361</v>
      </c>
      <c r="G14" s="525">
        <v>619</v>
      </c>
      <c r="H14" s="128"/>
      <c r="I14" s="128"/>
      <c r="J14" s="167">
        <f t="shared" si="1"/>
        <v>17192</v>
      </c>
      <c r="K14" s="166">
        <f t="shared" si="2"/>
        <v>172196</v>
      </c>
    </row>
    <row r="15" spans="1:11" s="138" customFormat="1" ht="12" customHeight="1">
      <c r="A15" s="11" t="s">
        <v>61</v>
      </c>
      <c r="B15" s="140" t="s">
        <v>141</v>
      </c>
      <c r="C15" s="127">
        <v>7910</v>
      </c>
      <c r="D15" s="192">
        <v>1803</v>
      </c>
      <c r="E15" s="128">
        <v>482</v>
      </c>
      <c r="F15" s="128">
        <v>179</v>
      </c>
      <c r="G15" s="525">
        <v>60</v>
      </c>
      <c r="H15" s="128"/>
      <c r="I15" s="128"/>
      <c r="J15" s="167">
        <f t="shared" si="1"/>
        <v>2524</v>
      </c>
      <c r="K15" s="166">
        <f t="shared" si="2"/>
        <v>10434</v>
      </c>
    </row>
    <row r="16" spans="1:11" s="138" customFormat="1" ht="12" customHeight="1">
      <c r="A16" s="11" t="s">
        <v>78</v>
      </c>
      <c r="B16" s="70" t="s">
        <v>290</v>
      </c>
      <c r="C16" s="127">
        <v>19410</v>
      </c>
      <c r="D16" s="192">
        <v>12365</v>
      </c>
      <c r="E16" s="128">
        <v>201</v>
      </c>
      <c r="F16" s="128">
        <v>12548</v>
      </c>
      <c r="G16" s="525">
        <v>9651</v>
      </c>
      <c r="H16" s="128"/>
      <c r="I16" s="128"/>
      <c r="J16" s="167">
        <f t="shared" si="1"/>
        <v>34765</v>
      </c>
      <c r="K16" s="166">
        <f t="shared" si="2"/>
        <v>54175</v>
      </c>
    </row>
    <row r="17" spans="1:11" s="138" customFormat="1" ht="12" customHeight="1" thickBot="1">
      <c r="A17" s="13" t="s">
        <v>62</v>
      </c>
      <c r="B17" s="71" t="s">
        <v>291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91243</v>
      </c>
      <c r="D18" s="126">
        <f aca="true" t="shared" si="3" ref="D18:K18">+D19+D20+D21+D22+D23</f>
        <v>2059</v>
      </c>
      <c r="E18" s="126">
        <f t="shared" si="3"/>
        <v>22661</v>
      </c>
      <c r="F18" s="126">
        <f t="shared" si="3"/>
        <v>6134</v>
      </c>
      <c r="G18" s="126">
        <f t="shared" si="3"/>
        <v>-649</v>
      </c>
      <c r="H18" s="126">
        <f t="shared" si="3"/>
        <v>0</v>
      </c>
      <c r="I18" s="126">
        <f t="shared" si="3"/>
        <v>0</v>
      </c>
      <c r="J18" s="126">
        <f t="shared" si="3"/>
        <v>30205</v>
      </c>
      <c r="K18" s="68">
        <f t="shared" si="3"/>
        <v>121448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>
        <v>91243</v>
      </c>
      <c r="D23" s="127">
        <v>2059</v>
      </c>
      <c r="E23" s="128">
        <v>22661</v>
      </c>
      <c r="F23" s="128">
        <v>6134</v>
      </c>
      <c r="G23" s="128">
        <v>-649</v>
      </c>
      <c r="H23" s="128"/>
      <c r="I23" s="128"/>
      <c r="J23" s="167">
        <f t="shared" si="4"/>
        <v>30205</v>
      </c>
      <c r="K23" s="166">
        <f t="shared" si="5"/>
        <v>121448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5"/>
      <c r="F24" s="245"/>
      <c r="G24" s="245"/>
      <c r="H24" s="245"/>
      <c r="I24" s="245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179656</v>
      </c>
      <c r="D25" s="126">
        <f aca="true" t="shared" si="6" ref="D25:K25">+D26+D27+D28+D29+D30</f>
        <v>77550</v>
      </c>
      <c r="E25" s="126">
        <f t="shared" si="6"/>
        <v>-11000</v>
      </c>
      <c r="F25" s="126">
        <f t="shared" si="6"/>
        <v>8921</v>
      </c>
      <c r="G25" s="126">
        <f t="shared" si="6"/>
        <v>-107738</v>
      </c>
      <c r="H25" s="126">
        <f t="shared" si="6"/>
        <v>0</v>
      </c>
      <c r="I25" s="126">
        <f t="shared" si="6"/>
        <v>0</v>
      </c>
      <c r="J25" s="126">
        <f t="shared" si="6"/>
        <v>-32267</v>
      </c>
      <c r="K25" s="68">
        <f t="shared" si="6"/>
        <v>147389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>
        <v>9383</v>
      </c>
      <c r="H26" s="128"/>
      <c r="I26" s="128"/>
      <c r="J26" s="167">
        <f aca="true" t="shared" si="7" ref="J26:J31">D26+E26+F26+G26+H26+I26</f>
        <v>9383</v>
      </c>
      <c r="K26" s="166">
        <f aca="true" t="shared" si="8" ref="K26:K31">C26+J26</f>
        <v>9383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>
        <v>179656</v>
      </c>
      <c r="D30" s="127">
        <v>77550</v>
      </c>
      <c r="E30" s="128">
        <v>-11000</v>
      </c>
      <c r="F30" s="128">
        <v>8921</v>
      </c>
      <c r="G30" s="128">
        <v>-117121</v>
      </c>
      <c r="H30" s="128"/>
      <c r="I30" s="128"/>
      <c r="J30" s="167">
        <f t="shared" si="7"/>
        <v>-41650</v>
      </c>
      <c r="K30" s="166">
        <f t="shared" si="8"/>
        <v>138006</v>
      </c>
    </row>
    <row r="31" spans="1:11" s="138" customFormat="1" ht="12" customHeight="1" thickBot="1">
      <c r="A31" s="13" t="s">
        <v>90</v>
      </c>
      <c r="B31" s="141" t="s">
        <v>151</v>
      </c>
      <c r="C31" s="129">
        <v>125068</v>
      </c>
      <c r="D31" s="129">
        <v>62163</v>
      </c>
      <c r="E31" s="245"/>
      <c r="F31" s="245">
        <v>8921</v>
      </c>
      <c r="G31" s="245"/>
      <c r="H31" s="245"/>
      <c r="I31" s="245"/>
      <c r="J31" s="269">
        <f t="shared" si="7"/>
        <v>71084</v>
      </c>
      <c r="K31" s="166">
        <f t="shared" si="8"/>
        <v>196152</v>
      </c>
    </row>
    <row r="32" spans="1:11" s="138" customFormat="1" ht="12" customHeight="1" thickBot="1">
      <c r="A32" s="17" t="s">
        <v>91</v>
      </c>
      <c r="B32" s="18" t="s">
        <v>419</v>
      </c>
      <c r="C32" s="132">
        <f>+C33+C34+C35+C36+C37+C38+C39</f>
        <v>316805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46000</v>
      </c>
      <c r="H32" s="132">
        <f t="shared" si="9"/>
        <v>0</v>
      </c>
      <c r="I32" s="132">
        <f t="shared" si="9"/>
        <v>0</v>
      </c>
      <c r="J32" s="132">
        <f t="shared" si="9"/>
        <v>46000</v>
      </c>
      <c r="K32" s="165">
        <f t="shared" si="9"/>
        <v>362805</v>
      </c>
    </row>
    <row r="33" spans="1:11" s="138" customFormat="1" ht="12" customHeight="1">
      <c r="A33" s="12" t="s">
        <v>152</v>
      </c>
      <c r="B33" s="139" t="s">
        <v>413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568</v>
      </c>
      <c r="C34" s="127">
        <v>32000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32000</v>
      </c>
    </row>
    <row r="35" spans="1:11" s="138" customFormat="1" ht="12" customHeight="1">
      <c r="A35" s="11" t="s">
        <v>154</v>
      </c>
      <c r="B35" s="140" t="s">
        <v>414</v>
      </c>
      <c r="C35" s="127">
        <v>262000</v>
      </c>
      <c r="D35" s="127"/>
      <c r="E35" s="128"/>
      <c r="F35" s="128"/>
      <c r="G35" s="128">
        <v>46000</v>
      </c>
      <c r="H35" s="128"/>
      <c r="I35" s="128"/>
      <c r="J35" s="167">
        <f t="shared" si="10"/>
        <v>46000</v>
      </c>
      <c r="K35" s="166">
        <f t="shared" si="11"/>
        <v>308000</v>
      </c>
    </row>
    <row r="36" spans="1:11" s="138" customFormat="1" ht="12" customHeight="1">
      <c r="A36" s="11" t="s">
        <v>155</v>
      </c>
      <c r="B36" s="140" t="s">
        <v>415</v>
      </c>
      <c r="C36" s="127">
        <v>200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</v>
      </c>
    </row>
    <row r="37" spans="1:11" s="138" customFormat="1" ht="12" customHeight="1">
      <c r="A37" s="11" t="s">
        <v>416</v>
      </c>
      <c r="B37" s="140" t="s">
        <v>156</v>
      </c>
      <c r="C37" s="127">
        <v>21000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21000</v>
      </c>
    </row>
    <row r="38" spans="1:11" s="138" customFormat="1" ht="12" customHeight="1">
      <c r="A38" s="11" t="s">
        <v>417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418</v>
      </c>
      <c r="B39" s="141" t="s">
        <v>158</v>
      </c>
      <c r="C39" s="129">
        <v>1605</v>
      </c>
      <c r="D39" s="129"/>
      <c r="E39" s="245"/>
      <c r="F39" s="245"/>
      <c r="G39" s="245"/>
      <c r="H39" s="245"/>
      <c r="I39" s="245"/>
      <c r="J39" s="269">
        <f t="shared" si="10"/>
        <v>0</v>
      </c>
      <c r="K39" s="166">
        <f t="shared" si="11"/>
        <v>1605</v>
      </c>
    </row>
    <row r="40" spans="1:11" s="138" customFormat="1" ht="12" customHeight="1" thickBot="1">
      <c r="A40" s="17" t="s">
        <v>7</v>
      </c>
      <c r="B40" s="18" t="s">
        <v>292</v>
      </c>
      <c r="C40" s="126">
        <f>SUM(C41:C51)</f>
        <v>245907</v>
      </c>
      <c r="D40" s="126">
        <f aca="true" t="shared" si="12" ref="D40:K40">SUM(D41:D51)</f>
        <v>20938</v>
      </c>
      <c r="E40" s="126">
        <f t="shared" si="12"/>
        <v>4674</v>
      </c>
      <c r="F40" s="126">
        <f t="shared" si="12"/>
        <v>4326</v>
      </c>
      <c r="G40" s="126">
        <f t="shared" si="12"/>
        <v>-103134</v>
      </c>
      <c r="H40" s="126">
        <f t="shared" si="12"/>
        <v>0</v>
      </c>
      <c r="I40" s="126">
        <f t="shared" si="12"/>
        <v>0</v>
      </c>
      <c r="J40" s="126">
        <f t="shared" si="12"/>
        <v>-73196</v>
      </c>
      <c r="K40" s="68">
        <f t="shared" si="12"/>
        <v>172711</v>
      </c>
    </row>
    <row r="41" spans="1:11" s="138" customFormat="1" ht="12" customHeight="1">
      <c r="A41" s="12" t="s">
        <v>51</v>
      </c>
      <c r="B41" s="139" t="s">
        <v>161</v>
      </c>
      <c r="C41" s="128">
        <v>15</v>
      </c>
      <c r="D41" s="128"/>
      <c r="E41" s="128"/>
      <c r="F41" s="128"/>
      <c r="G41" s="128">
        <v>6</v>
      </c>
      <c r="H41" s="128"/>
      <c r="I41" s="128"/>
      <c r="J41" s="167">
        <f aca="true" t="shared" si="13" ref="J41:J51">D41+E41+F41+G41+H41+I41</f>
        <v>6</v>
      </c>
      <c r="K41" s="166">
        <f aca="true" t="shared" si="14" ref="K41:K51">C41+J41</f>
        <v>21</v>
      </c>
    </row>
    <row r="42" spans="1:11" s="138" customFormat="1" ht="12" customHeight="1">
      <c r="A42" s="11" t="s">
        <v>52</v>
      </c>
      <c r="B42" s="140" t="s">
        <v>162</v>
      </c>
      <c r="C42" s="127">
        <v>15545</v>
      </c>
      <c r="D42" s="127"/>
      <c r="E42" s="128"/>
      <c r="F42" s="128"/>
      <c r="G42" s="128">
        <v>6</v>
      </c>
      <c r="H42" s="128"/>
      <c r="I42" s="128"/>
      <c r="J42" s="167">
        <f t="shared" si="13"/>
        <v>6</v>
      </c>
      <c r="K42" s="166">
        <f t="shared" si="14"/>
        <v>15551</v>
      </c>
    </row>
    <row r="43" spans="1:11" s="138" customFormat="1" ht="12" customHeight="1">
      <c r="A43" s="11" t="s">
        <v>53</v>
      </c>
      <c r="B43" s="140" t="s">
        <v>163</v>
      </c>
      <c r="C43" s="127">
        <v>2590</v>
      </c>
      <c r="D43" s="127"/>
      <c r="E43" s="128">
        <v>4674</v>
      </c>
      <c r="F43" s="128"/>
      <c r="G43" s="128">
        <v>50</v>
      </c>
      <c r="H43" s="128"/>
      <c r="I43" s="128"/>
      <c r="J43" s="167">
        <f t="shared" si="13"/>
        <v>4724</v>
      </c>
      <c r="K43" s="166">
        <f t="shared" si="14"/>
        <v>7314</v>
      </c>
    </row>
    <row r="44" spans="1:11" s="138" customFormat="1" ht="12" customHeight="1">
      <c r="A44" s="11" t="s">
        <v>93</v>
      </c>
      <c r="B44" s="140" t="s">
        <v>164</v>
      </c>
      <c r="C44" s="127">
        <v>8000</v>
      </c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8000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>
        <v>4808</v>
      </c>
      <c r="D46" s="127"/>
      <c r="E46" s="128"/>
      <c r="F46" s="128">
        <v>3729</v>
      </c>
      <c r="G46" s="128">
        <v>18</v>
      </c>
      <c r="H46" s="128"/>
      <c r="I46" s="128"/>
      <c r="J46" s="167">
        <f t="shared" si="13"/>
        <v>3747</v>
      </c>
      <c r="K46" s="166">
        <f t="shared" si="14"/>
        <v>8555</v>
      </c>
    </row>
    <row r="47" spans="1:11" s="138" customFormat="1" ht="12" customHeight="1">
      <c r="A47" s="11" t="s">
        <v>96</v>
      </c>
      <c r="B47" s="140" t="s">
        <v>167</v>
      </c>
      <c r="C47" s="127">
        <v>214923</v>
      </c>
      <c r="D47" s="127">
        <v>20938</v>
      </c>
      <c r="E47" s="128"/>
      <c r="F47" s="128"/>
      <c r="G47" s="128">
        <v>-103225</v>
      </c>
      <c r="H47" s="128"/>
      <c r="I47" s="128"/>
      <c r="J47" s="167">
        <f t="shared" si="13"/>
        <v>-82287</v>
      </c>
      <c r="K47" s="166">
        <f t="shared" si="14"/>
        <v>132636</v>
      </c>
    </row>
    <row r="48" spans="1:11" s="138" customFormat="1" ht="12" customHeight="1">
      <c r="A48" s="11" t="s">
        <v>97</v>
      </c>
      <c r="B48" s="140" t="s">
        <v>420</v>
      </c>
      <c r="C48" s="127">
        <v>1</v>
      </c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1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>
        <v>1</v>
      </c>
      <c r="H49" s="168"/>
      <c r="I49" s="168"/>
      <c r="J49" s="270">
        <f t="shared" si="13"/>
        <v>1</v>
      </c>
      <c r="K49" s="166">
        <f t="shared" si="14"/>
        <v>1</v>
      </c>
    </row>
    <row r="50" spans="1:11" s="138" customFormat="1" ht="12" customHeight="1">
      <c r="A50" s="13" t="s">
        <v>160</v>
      </c>
      <c r="B50" s="141" t="s">
        <v>294</v>
      </c>
      <c r="C50" s="131"/>
      <c r="D50" s="131"/>
      <c r="E50" s="246"/>
      <c r="F50" s="246">
        <v>597</v>
      </c>
      <c r="G50" s="246"/>
      <c r="H50" s="246"/>
      <c r="I50" s="246"/>
      <c r="J50" s="271">
        <f t="shared" si="13"/>
        <v>597</v>
      </c>
      <c r="K50" s="166">
        <f t="shared" si="14"/>
        <v>597</v>
      </c>
    </row>
    <row r="51" spans="1:11" s="138" customFormat="1" ht="12" customHeight="1" thickBot="1">
      <c r="A51" s="15" t="s">
        <v>293</v>
      </c>
      <c r="B51" s="299" t="s">
        <v>170</v>
      </c>
      <c r="C51" s="249">
        <v>25</v>
      </c>
      <c r="D51" s="249"/>
      <c r="E51" s="249"/>
      <c r="F51" s="249"/>
      <c r="G51" s="249">
        <v>10</v>
      </c>
      <c r="H51" s="249"/>
      <c r="I51" s="249"/>
      <c r="J51" s="272">
        <f t="shared" si="13"/>
        <v>10</v>
      </c>
      <c r="K51" s="226">
        <f t="shared" si="14"/>
        <v>35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23316</v>
      </c>
      <c r="E52" s="126">
        <f t="shared" si="15"/>
        <v>0</v>
      </c>
      <c r="F52" s="126">
        <f t="shared" si="15"/>
        <v>-9500</v>
      </c>
      <c r="G52" s="126">
        <f t="shared" si="15"/>
        <v>697</v>
      </c>
      <c r="H52" s="126">
        <f t="shared" si="15"/>
        <v>0</v>
      </c>
      <c r="I52" s="126">
        <f t="shared" si="15"/>
        <v>0</v>
      </c>
      <c r="J52" s="126">
        <f t="shared" si="15"/>
        <v>14513</v>
      </c>
      <c r="K52" s="68">
        <f t="shared" si="15"/>
        <v>14513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4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>
        <v>23316</v>
      </c>
      <c r="E54" s="168"/>
      <c r="F54" s="168">
        <v>-9500</v>
      </c>
      <c r="G54" s="168">
        <v>697</v>
      </c>
      <c r="H54" s="168"/>
      <c r="I54" s="168"/>
      <c r="J54" s="270">
        <f>D54+E54+F54+G54+H54+I54</f>
        <v>14513</v>
      </c>
      <c r="K54" s="224">
        <f>C54+J54</f>
        <v>14513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4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4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6"/>
      <c r="F57" s="246"/>
      <c r="G57" s="246"/>
      <c r="H57" s="246"/>
      <c r="I57" s="246"/>
      <c r="J57" s="271">
        <f>D57+E57+F57+G57+H57+I57</f>
        <v>0</v>
      </c>
      <c r="K57" s="224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500</v>
      </c>
      <c r="F58" s="126">
        <f t="shared" si="16"/>
        <v>0</v>
      </c>
      <c r="G58" s="126">
        <f t="shared" si="16"/>
        <v>3810</v>
      </c>
      <c r="H58" s="126">
        <f t="shared" si="16"/>
        <v>0</v>
      </c>
      <c r="I58" s="126">
        <f t="shared" si="16"/>
        <v>0</v>
      </c>
      <c r="J58" s="126">
        <f t="shared" si="16"/>
        <v>4310</v>
      </c>
      <c r="K58" s="68">
        <f t="shared" si="16"/>
        <v>4310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>
        <v>500</v>
      </c>
      <c r="F61" s="128"/>
      <c r="G61" s="128">
        <v>3810</v>
      </c>
      <c r="H61" s="128"/>
      <c r="I61" s="128"/>
      <c r="J61" s="167">
        <f>D61+E61+F61+G61+H61+I61</f>
        <v>4310</v>
      </c>
      <c r="K61" s="166">
        <f>C61+J61</f>
        <v>4310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5"/>
      <c r="F62" s="245"/>
      <c r="G62" s="245"/>
      <c r="H62" s="245"/>
      <c r="I62" s="245"/>
      <c r="J62" s="269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4650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4650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3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3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>
        <v>4650</v>
      </c>
      <c r="D66" s="130"/>
      <c r="E66" s="130"/>
      <c r="F66" s="130"/>
      <c r="G66" s="130"/>
      <c r="H66" s="130"/>
      <c r="I66" s="130"/>
      <c r="J66" s="273">
        <f>D66+E66+F66+G66+H66+I66</f>
        <v>0</v>
      </c>
      <c r="K66" s="223">
        <f>C66+J66</f>
        <v>4650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3">
        <f>C67+J67</f>
        <v>0</v>
      </c>
    </row>
    <row r="68" spans="1:11" s="138" customFormat="1" ht="12" customHeight="1" thickBot="1">
      <c r="A68" s="176" t="s">
        <v>334</v>
      </c>
      <c r="B68" s="18" t="s">
        <v>191</v>
      </c>
      <c r="C68" s="132">
        <f>+C11+C18+C25+C32+C40+C52+C58+C63</f>
        <v>1327823</v>
      </c>
      <c r="D68" s="132">
        <f aca="true" t="shared" si="18" ref="D68:K68">+D11+D18+D25+D32+D40+D52+D58+D63</f>
        <v>157318</v>
      </c>
      <c r="E68" s="132">
        <f t="shared" si="18"/>
        <v>19883</v>
      </c>
      <c r="F68" s="132">
        <f t="shared" si="18"/>
        <v>24307</v>
      </c>
      <c r="G68" s="132">
        <f t="shared" si="18"/>
        <v>-146760</v>
      </c>
      <c r="H68" s="132">
        <f t="shared" si="18"/>
        <v>0</v>
      </c>
      <c r="I68" s="132">
        <f t="shared" si="18"/>
        <v>0</v>
      </c>
      <c r="J68" s="132">
        <f t="shared" si="18"/>
        <v>54748</v>
      </c>
      <c r="K68" s="165">
        <f t="shared" si="18"/>
        <v>1382571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3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3">
        <f>C71+J71</f>
        <v>0</v>
      </c>
    </row>
    <row r="72" spans="1:11" s="138" customFormat="1" ht="12" customHeight="1" thickBot="1">
      <c r="A72" s="15" t="s">
        <v>231</v>
      </c>
      <c r="B72" s="284" t="s">
        <v>319</v>
      </c>
      <c r="C72" s="249"/>
      <c r="D72" s="249"/>
      <c r="E72" s="249"/>
      <c r="F72" s="249"/>
      <c r="G72" s="249"/>
      <c r="H72" s="249"/>
      <c r="I72" s="249"/>
      <c r="J72" s="272">
        <f>D72+E72+F72+G72+H72+I72</f>
        <v>0</v>
      </c>
      <c r="K72" s="285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2" t="s">
        <v>199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3">
        <f>C74+J74</f>
        <v>0</v>
      </c>
    </row>
    <row r="75" spans="1:11" s="138" customFormat="1" ht="12" customHeight="1">
      <c r="A75" s="11" t="s">
        <v>80</v>
      </c>
      <c r="B75" s="242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3">
        <f>C75+J75</f>
        <v>0</v>
      </c>
    </row>
    <row r="76" spans="1:11" s="138" customFormat="1" ht="12" customHeight="1">
      <c r="A76" s="11" t="s">
        <v>222</v>
      </c>
      <c r="B76" s="242" t="s">
        <v>200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3">
        <f>C76+J76</f>
        <v>0</v>
      </c>
    </row>
    <row r="77" spans="1:11" s="138" customFormat="1" ht="12" customHeight="1" thickBot="1">
      <c r="A77" s="13" t="s">
        <v>223</v>
      </c>
      <c r="B77" s="243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3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876390</v>
      </c>
      <c r="D78" s="126">
        <f aca="true" t="shared" si="21" ref="D78:K78">SUM(D79:D80)</f>
        <v>45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45</v>
      </c>
      <c r="K78" s="68">
        <f t="shared" si="21"/>
        <v>876435</v>
      </c>
    </row>
    <row r="79" spans="1:11" s="138" customFormat="1" ht="12" customHeight="1">
      <c r="A79" s="12" t="s">
        <v>224</v>
      </c>
      <c r="B79" s="139" t="s">
        <v>203</v>
      </c>
      <c r="C79" s="130">
        <v>876390</v>
      </c>
      <c r="D79" s="130">
        <v>45</v>
      </c>
      <c r="E79" s="130"/>
      <c r="F79" s="130"/>
      <c r="G79" s="130"/>
      <c r="H79" s="130"/>
      <c r="I79" s="130"/>
      <c r="J79" s="273">
        <f>D79+E79+F79+G79+H79+I79</f>
        <v>45</v>
      </c>
      <c r="K79" s="223">
        <f>C79+J79</f>
        <v>876435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3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18636</v>
      </c>
      <c r="H81" s="126">
        <f t="shared" si="22"/>
        <v>0</v>
      </c>
      <c r="I81" s="126">
        <f t="shared" si="22"/>
        <v>0</v>
      </c>
      <c r="J81" s="126">
        <f t="shared" si="22"/>
        <v>18636</v>
      </c>
      <c r="K81" s="68">
        <f t="shared" si="22"/>
        <v>18636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>
        <v>18636</v>
      </c>
      <c r="H82" s="130"/>
      <c r="I82" s="130"/>
      <c r="J82" s="273">
        <f>D82+E82+F82+G82+H82+I82</f>
        <v>18636</v>
      </c>
      <c r="K82" s="223">
        <f>C82+J82</f>
        <v>18636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3">
        <f>C83+J83</f>
        <v>0</v>
      </c>
    </row>
    <row r="84" spans="1:11" s="138" customFormat="1" ht="12" customHeight="1" thickBot="1">
      <c r="A84" s="13" t="s">
        <v>228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3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3">
        <f aca="true" t="shared" si="24" ref="J86:J91">D86+E86+F86+G86+H86+I86</f>
        <v>0</v>
      </c>
      <c r="K86" s="223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3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3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3">
        <f t="shared" si="25"/>
        <v>0</v>
      </c>
    </row>
    <row r="90" spans="1:11" s="138" customFormat="1" ht="12" customHeight="1" thickBot="1">
      <c r="A90" s="169" t="s">
        <v>218</v>
      </c>
      <c r="B90" s="69" t="s">
        <v>333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336</v>
      </c>
      <c r="C92" s="132">
        <f>+C69+C73+C78+C81+C85+C91+C90</f>
        <v>876390</v>
      </c>
      <c r="D92" s="132">
        <f aca="true" t="shared" si="26" ref="D92:K92">+D69+D73+D78+D81+D85+D91+D90</f>
        <v>45</v>
      </c>
      <c r="E92" s="132">
        <f t="shared" si="26"/>
        <v>0</v>
      </c>
      <c r="F92" s="132">
        <f t="shared" si="26"/>
        <v>0</v>
      </c>
      <c r="G92" s="132">
        <f t="shared" si="26"/>
        <v>18636</v>
      </c>
      <c r="H92" s="132">
        <f t="shared" si="26"/>
        <v>0</v>
      </c>
      <c r="I92" s="132">
        <f t="shared" si="26"/>
        <v>0</v>
      </c>
      <c r="J92" s="132">
        <f t="shared" si="26"/>
        <v>18681</v>
      </c>
      <c r="K92" s="165">
        <f t="shared" si="26"/>
        <v>895071</v>
      </c>
    </row>
    <row r="93" spans="1:11" s="138" customFormat="1" ht="25.5" customHeight="1" thickBot="1">
      <c r="A93" s="170" t="s">
        <v>335</v>
      </c>
      <c r="B93" s="318" t="s">
        <v>337</v>
      </c>
      <c r="C93" s="132">
        <f>+C68+C92</f>
        <v>2204213</v>
      </c>
      <c r="D93" s="132">
        <f aca="true" t="shared" si="27" ref="D93:K93">+D68+D92</f>
        <v>157363</v>
      </c>
      <c r="E93" s="132">
        <f t="shared" si="27"/>
        <v>19883</v>
      </c>
      <c r="F93" s="132">
        <f t="shared" si="27"/>
        <v>24307</v>
      </c>
      <c r="G93" s="132">
        <f t="shared" si="27"/>
        <v>-128124</v>
      </c>
      <c r="H93" s="132">
        <f t="shared" si="27"/>
        <v>0</v>
      </c>
      <c r="I93" s="132">
        <f t="shared" si="27"/>
        <v>0</v>
      </c>
      <c r="J93" s="132">
        <f t="shared" si="27"/>
        <v>73429</v>
      </c>
      <c r="K93" s="165">
        <f t="shared" si="27"/>
        <v>2277642</v>
      </c>
    </row>
    <row r="94" spans="1:3" s="138" customFormat="1" ht="30.75" customHeight="1">
      <c r="A94" s="2"/>
      <c r="B94" s="3"/>
      <c r="C94" s="73"/>
    </row>
    <row r="95" spans="1:11" ht="16.5" customHeight="1">
      <c r="A95" s="701" t="s">
        <v>31</v>
      </c>
      <c r="B95" s="701"/>
      <c r="C95" s="701"/>
      <c r="D95" s="701"/>
      <c r="E95" s="701"/>
      <c r="F95" s="701"/>
      <c r="G95" s="701"/>
      <c r="H95" s="701"/>
      <c r="I95" s="701"/>
      <c r="J95" s="701"/>
      <c r="K95" s="701"/>
    </row>
    <row r="96" spans="1:11" s="145" customFormat="1" ht="16.5" customHeight="1" thickBot="1">
      <c r="A96" s="703" t="s">
        <v>82</v>
      </c>
      <c r="B96" s="703"/>
      <c r="C96" s="49"/>
      <c r="K96" s="49" t="str">
        <f>K7</f>
        <v>ezer Forintban!</v>
      </c>
    </row>
    <row r="97" spans="1:11" ht="15.75">
      <c r="A97" s="709" t="s">
        <v>46</v>
      </c>
      <c r="B97" s="711" t="s">
        <v>370</v>
      </c>
      <c r="C97" s="713" t="str">
        <f>+CONCATENATE(LEFT(RM_ÖSSZEFÜGGÉSEK!A6,4),". évi")</f>
        <v>2019. évi</v>
      </c>
      <c r="D97" s="714"/>
      <c r="E97" s="715"/>
      <c r="F97" s="715"/>
      <c r="G97" s="715"/>
      <c r="H97" s="715"/>
      <c r="I97" s="715"/>
      <c r="J97" s="715"/>
      <c r="K97" s="716"/>
    </row>
    <row r="98" spans="1:11" ht="48.75" thickBot="1">
      <c r="A98" s="710"/>
      <c r="B98" s="712"/>
      <c r="C98" s="405" t="s">
        <v>369</v>
      </c>
      <c r="D98" s="406" t="str">
        <f aca="true" t="shared" si="28" ref="D98:I98">D9</f>
        <v>1. sz. módosítás </v>
      </c>
      <c r="E98" s="406" t="str">
        <f t="shared" si="28"/>
        <v>2. sz. módosítás </v>
      </c>
      <c r="F98" s="406" t="str">
        <f t="shared" si="28"/>
        <v>3. sz. módosítás </v>
      </c>
      <c r="G98" s="406" t="str">
        <f t="shared" si="28"/>
        <v>4. sz. módosítás </v>
      </c>
      <c r="H98" s="406" t="str">
        <f t="shared" si="28"/>
        <v>5. sz. módosítás </v>
      </c>
      <c r="I98" s="406" t="str">
        <f t="shared" si="28"/>
        <v>6. sz. módosítás </v>
      </c>
      <c r="J98" s="407" t="s">
        <v>433</v>
      </c>
      <c r="K98" s="408" t="str">
        <f>K9</f>
        <v>4.számú módosítás utáni előirányzat</v>
      </c>
    </row>
    <row r="99" spans="1:11" s="137" customFormat="1" ht="12" customHeight="1" thickBot="1">
      <c r="A99" s="24" t="s">
        <v>345</v>
      </c>
      <c r="B99" s="25" t="s">
        <v>346</v>
      </c>
      <c r="C99" s="282" t="s">
        <v>347</v>
      </c>
      <c r="D99" s="282" t="s">
        <v>349</v>
      </c>
      <c r="E99" s="283" t="s">
        <v>348</v>
      </c>
      <c r="F99" s="283" t="s">
        <v>350</v>
      </c>
      <c r="G99" s="283" t="s">
        <v>351</v>
      </c>
      <c r="H99" s="283" t="s">
        <v>352</v>
      </c>
      <c r="I99" s="283" t="s">
        <v>440</v>
      </c>
      <c r="J99" s="283" t="s">
        <v>441</v>
      </c>
      <c r="K99" s="300" t="s">
        <v>442</v>
      </c>
    </row>
    <row r="100" spans="1:11" ht="12" customHeight="1" thickBot="1">
      <c r="A100" s="19" t="s">
        <v>3</v>
      </c>
      <c r="B100" s="23" t="s">
        <v>295</v>
      </c>
      <c r="C100" s="125">
        <f>C101+C102+C103+C104+C105+C118</f>
        <v>1342393</v>
      </c>
      <c r="D100" s="125">
        <f aca="true" t="shared" si="29" ref="D100:K100">D101+D102+D103+D104+D105+D118</f>
        <v>71989</v>
      </c>
      <c r="E100" s="125">
        <f t="shared" si="29"/>
        <v>-20312</v>
      </c>
      <c r="F100" s="125">
        <f t="shared" si="29"/>
        <v>23169</v>
      </c>
      <c r="G100" s="125">
        <f t="shared" si="29"/>
        <v>192987</v>
      </c>
      <c r="H100" s="125">
        <f t="shared" si="29"/>
        <v>0</v>
      </c>
      <c r="I100" s="125">
        <f t="shared" si="29"/>
        <v>0</v>
      </c>
      <c r="J100" s="125">
        <f t="shared" si="29"/>
        <v>267833</v>
      </c>
      <c r="K100" s="179">
        <f t="shared" si="29"/>
        <v>1610226</v>
      </c>
    </row>
    <row r="101" spans="1:11" ht="12" customHeight="1">
      <c r="A101" s="14" t="s">
        <v>58</v>
      </c>
      <c r="B101" s="7" t="s">
        <v>32</v>
      </c>
      <c r="C101" s="266">
        <v>177288</v>
      </c>
      <c r="D101" s="183">
        <v>1764</v>
      </c>
      <c r="E101" s="183">
        <v>2289</v>
      </c>
      <c r="F101" s="183">
        <v>3289</v>
      </c>
      <c r="G101" s="183">
        <v>-9323</v>
      </c>
      <c r="H101" s="183"/>
      <c r="I101" s="183"/>
      <c r="J101" s="274">
        <f aca="true" t="shared" si="30" ref="J101:J120">D101+E101+F101+G101+H101+I101</f>
        <v>-1981</v>
      </c>
      <c r="K101" s="262">
        <f aca="true" t="shared" si="31" ref="K101:K120">C101+J101</f>
        <v>175307</v>
      </c>
    </row>
    <row r="102" spans="1:11" ht="12" customHeight="1">
      <c r="A102" s="11" t="s">
        <v>59</v>
      </c>
      <c r="B102" s="5" t="s">
        <v>101</v>
      </c>
      <c r="C102" s="127">
        <v>33247</v>
      </c>
      <c r="D102" s="127">
        <v>324</v>
      </c>
      <c r="E102" s="127">
        <v>391</v>
      </c>
      <c r="F102" s="127">
        <v>601</v>
      </c>
      <c r="G102" s="127">
        <v>-2352</v>
      </c>
      <c r="H102" s="127"/>
      <c r="I102" s="127"/>
      <c r="J102" s="275">
        <f t="shared" si="30"/>
        <v>-1036</v>
      </c>
      <c r="K102" s="166">
        <f t="shared" si="31"/>
        <v>32211</v>
      </c>
    </row>
    <row r="103" spans="1:11" ht="12" customHeight="1">
      <c r="A103" s="11" t="s">
        <v>60</v>
      </c>
      <c r="B103" s="5" t="s">
        <v>77</v>
      </c>
      <c r="C103" s="129">
        <v>464611</v>
      </c>
      <c r="D103" s="129">
        <v>24871</v>
      </c>
      <c r="E103" s="129">
        <v>9544</v>
      </c>
      <c r="F103" s="129">
        <v>9499</v>
      </c>
      <c r="G103" s="129">
        <v>-183954</v>
      </c>
      <c r="H103" s="129"/>
      <c r="I103" s="129"/>
      <c r="J103" s="276">
        <f t="shared" si="30"/>
        <v>-140040</v>
      </c>
      <c r="K103" s="222">
        <f t="shared" si="31"/>
        <v>324571</v>
      </c>
    </row>
    <row r="104" spans="1:11" ht="12" customHeight="1">
      <c r="A104" s="11" t="s">
        <v>61</v>
      </c>
      <c r="B104" s="8" t="s">
        <v>102</v>
      </c>
      <c r="C104" s="129">
        <v>24631</v>
      </c>
      <c r="D104" s="129"/>
      <c r="E104" s="129"/>
      <c r="F104" s="129"/>
      <c r="G104" s="129">
        <v>-8611</v>
      </c>
      <c r="H104" s="129"/>
      <c r="I104" s="129"/>
      <c r="J104" s="276">
        <f t="shared" si="30"/>
        <v>-8611</v>
      </c>
      <c r="K104" s="222">
        <f t="shared" si="31"/>
        <v>16020</v>
      </c>
    </row>
    <row r="105" spans="1:11" ht="12" customHeight="1">
      <c r="A105" s="11" t="s">
        <v>69</v>
      </c>
      <c r="B105" s="16" t="s">
        <v>103</v>
      </c>
      <c r="C105" s="129">
        <v>550477</v>
      </c>
      <c r="D105" s="129">
        <v>22734</v>
      </c>
      <c r="E105" s="129">
        <v>2642</v>
      </c>
      <c r="F105" s="129">
        <v>8195</v>
      </c>
      <c r="G105" s="129">
        <v>-8047</v>
      </c>
      <c r="H105" s="129"/>
      <c r="I105" s="129"/>
      <c r="J105" s="276">
        <f t="shared" si="30"/>
        <v>25524</v>
      </c>
      <c r="K105" s="222">
        <f t="shared" si="31"/>
        <v>576001</v>
      </c>
    </row>
    <row r="106" spans="1:11" ht="12" customHeight="1">
      <c r="A106" s="11" t="s">
        <v>62</v>
      </c>
      <c r="B106" s="5" t="s">
        <v>300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2">
        <f t="shared" si="31"/>
        <v>0</v>
      </c>
    </row>
    <row r="107" spans="1:11" ht="12" customHeight="1">
      <c r="A107" s="11" t="s">
        <v>63</v>
      </c>
      <c r="B107" s="52" t="s">
        <v>299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2">
        <f t="shared" si="31"/>
        <v>0</v>
      </c>
    </row>
    <row r="108" spans="1:11" ht="12" customHeight="1">
      <c r="A108" s="11" t="s">
        <v>70</v>
      </c>
      <c r="B108" s="52" t="s">
        <v>298</v>
      </c>
      <c r="C108" s="129"/>
      <c r="D108" s="129">
        <v>1322</v>
      </c>
      <c r="E108" s="129"/>
      <c r="F108" s="129"/>
      <c r="G108" s="129">
        <v>2</v>
      </c>
      <c r="H108" s="129"/>
      <c r="I108" s="129"/>
      <c r="J108" s="276">
        <f t="shared" si="30"/>
        <v>1324</v>
      </c>
      <c r="K108" s="222">
        <f t="shared" si="31"/>
        <v>1324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2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2">
        <f t="shared" si="31"/>
        <v>0</v>
      </c>
    </row>
    <row r="111" spans="1:11" ht="22.5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2">
        <f t="shared" si="31"/>
        <v>0</v>
      </c>
    </row>
    <row r="112" spans="1:11" ht="12" customHeight="1">
      <c r="A112" s="11" t="s">
        <v>75</v>
      </c>
      <c r="B112" s="50" t="s">
        <v>238</v>
      </c>
      <c r="C112" s="129">
        <v>387334</v>
      </c>
      <c r="D112" s="129">
        <v>2696</v>
      </c>
      <c r="E112" s="129">
        <v>3692</v>
      </c>
      <c r="F112" s="129">
        <v>3445</v>
      </c>
      <c r="G112" s="129">
        <v>-8614</v>
      </c>
      <c r="H112" s="129"/>
      <c r="I112" s="129"/>
      <c r="J112" s="276">
        <f t="shared" si="30"/>
        <v>1219</v>
      </c>
      <c r="K112" s="222">
        <f t="shared" si="31"/>
        <v>388553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2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2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2">
        <f t="shared" si="31"/>
        <v>0</v>
      </c>
    </row>
    <row r="116" spans="1:11" ht="12" customHeight="1">
      <c r="A116" s="11" t="s">
        <v>296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2">
        <f t="shared" si="31"/>
        <v>0</v>
      </c>
    </row>
    <row r="117" spans="1:11" ht="12" customHeight="1">
      <c r="A117" s="13" t="s">
        <v>297</v>
      </c>
      <c r="B117" s="52" t="s">
        <v>243</v>
      </c>
      <c r="C117" s="129">
        <v>163143</v>
      </c>
      <c r="D117" s="129">
        <v>18716</v>
      </c>
      <c r="E117" s="129">
        <v>-1050</v>
      </c>
      <c r="F117" s="129">
        <v>4750</v>
      </c>
      <c r="G117" s="129">
        <v>565</v>
      </c>
      <c r="H117" s="129"/>
      <c r="I117" s="129"/>
      <c r="J117" s="276">
        <f t="shared" si="30"/>
        <v>22981</v>
      </c>
      <c r="K117" s="222">
        <f t="shared" si="31"/>
        <v>186124</v>
      </c>
    </row>
    <row r="118" spans="1:11" ht="12" customHeight="1">
      <c r="A118" s="11" t="s">
        <v>301</v>
      </c>
      <c r="B118" s="8" t="s">
        <v>33</v>
      </c>
      <c r="C118" s="127">
        <v>92139</v>
      </c>
      <c r="D118" s="127">
        <v>22296</v>
      </c>
      <c r="E118" s="127">
        <v>-35178</v>
      </c>
      <c r="F118" s="127">
        <v>1585</v>
      </c>
      <c r="G118" s="127">
        <v>405274</v>
      </c>
      <c r="H118" s="127"/>
      <c r="I118" s="127"/>
      <c r="J118" s="275">
        <f t="shared" si="30"/>
        <v>393977</v>
      </c>
      <c r="K118" s="221">
        <f t="shared" si="31"/>
        <v>486116</v>
      </c>
    </row>
    <row r="119" spans="1:11" ht="12" customHeight="1">
      <c r="A119" s="11" t="s">
        <v>302</v>
      </c>
      <c r="B119" s="5" t="s">
        <v>304</v>
      </c>
      <c r="C119" s="127">
        <v>15044</v>
      </c>
      <c r="D119" s="127">
        <v>35429</v>
      </c>
      <c r="E119" s="127">
        <v>-28734</v>
      </c>
      <c r="F119" s="127">
        <v>4667</v>
      </c>
      <c r="G119" s="127">
        <v>105717</v>
      </c>
      <c r="H119" s="127"/>
      <c r="I119" s="127"/>
      <c r="J119" s="275">
        <f t="shared" si="30"/>
        <v>117079</v>
      </c>
      <c r="K119" s="221">
        <f t="shared" si="31"/>
        <v>132123</v>
      </c>
    </row>
    <row r="120" spans="1:11" ht="12" customHeight="1" thickBot="1">
      <c r="A120" s="15" t="s">
        <v>303</v>
      </c>
      <c r="B120" s="175" t="s">
        <v>305</v>
      </c>
      <c r="C120" s="184">
        <v>77095</v>
      </c>
      <c r="D120" s="184">
        <v>-13133</v>
      </c>
      <c r="E120" s="184">
        <v>-6444</v>
      </c>
      <c r="F120" s="184">
        <v>-3082</v>
      </c>
      <c r="G120" s="184">
        <v>299557</v>
      </c>
      <c r="H120" s="184"/>
      <c r="I120" s="184"/>
      <c r="J120" s="277">
        <f t="shared" si="30"/>
        <v>276898</v>
      </c>
      <c r="K120" s="226">
        <f t="shared" si="31"/>
        <v>353993</v>
      </c>
    </row>
    <row r="121" spans="1:11" ht="12" customHeight="1" thickBot="1">
      <c r="A121" s="173" t="s">
        <v>4</v>
      </c>
      <c r="B121" s="174" t="s">
        <v>244</v>
      </c>
      <c r="C121" s="185">
        <f>+C122+C124+C126</f>
        <v>845314</v>
      </c>
      <c r="D121" s="126">
        <f aca="true" t="shared" si="32" ref="D121:K121">+D122+D124+D126</f>
        <v>85374</v>
      </c>
      <c r="E121" s="185">
        <f t="shared" si="32"/>
        <v>40195</v>
      </c>
      <c r="F121" s="185">
        <f t="shared" si="32"/>
        <v>1138</v>
      </c>
      <c r="G121" s="185">
        <f t="shared" si="32"/>
        <v>-321135</v>
      </c>
      <c r="H121" s="185">
        <f t="shared" si="32"/>
        <v>0</v>
      </c>
      <c r="I121" s="185">
        <f t="shared" si="32"/>
        <v>0</v>
      </c>
      <c r="J121" s="185">
        <f t="shared" si="32"/>
        <v>-194428</v>
      </c>
      <c r="K121" s="180">
        <f t="shared" si="32"/>
        <v>650886</v>
      </c>
    </row>
    <row r="122" spans="1:11" ht="12" customHeight="1">
      <c r="A122" s="12" t="s">
        <v>64</v>
      </c>
      <c r="B122" s="5" t="s">
        <v>119</v>
      </c>
      <c r="C122" s="128">
        <v>784105</v>
      </c>
      <c r="D122" s="191">
        <v>79410</v>
      </c>
      <c r="E122" s="191">
        <v>3170</v>
      </c>
      <c r="F122" s="191">
        <v>-437</v>
      </c>
      <c r="G122" s="191">
        <v>-325793</v>
      </c>
      <c r="H122" s="191"/>
      <c r="I122" s="128"/>
      <c r="J122" s="167">
        <f aca="true" t="shared" si="33" ref="J122:J134">D122+E122+F122+G122+H122+I122</f>
        <v>-243650</v>
      </c>
      <c r="K122" s="166">
        <f aca="true" t="shared" si="34" ref="K122:K134">C122+J122</f>
        <v>540455</v>
      </c>
    </row>
    <row r="123" spans="1:11" ht="12" customHeight="1">
      <c r="A123" s="12" t="s">
        <v>65</v>
      </c>
      <c r="B123" s="9" t="s">
        <v>248</v>
      </c>
      <c r="C123" s="128">
        <v>733570</v>
      </c>
      <c r="D123" s="191">
        <v>77550</v>
      </c>
      <c r="E123" s="191"/>
      <c r="F123" s="191"/>
      <c r="G123" s="191">
        <v>-331079</v>
      </c>
      <c r="H123" s="191"/>
      <c r="I123" s="128"/>
      <c r="J123" s="167">
        <f t="shared" si="33"/>
        <v>-253529</v>
      </c>
      <c r="K123" s="166">
        <f t="shared" si="34"/>
        <v>480041</v>
      </c>
    </row>
    <row r="124" spans="1:11" ht="12" customHeight="1">
      <c r="A124" s="12" t="s">
        <v>66</v>
      </c>
      <c r="B124" s="9" t="s">
        <v>105</v>
      </c>
      <c r="C124" s="127">
        <v>53367</v>
      </c>
      <c r="D124" s="192">
        <v>6823</v>
      </c>
      <c r="E124" s="192">
        <v>1250</v>
      </c>
      <c r="F124" s="192">
        <v>1575</v>
      </c>
      <c r="G124" s="192">
        <v>5829</v>
      </c>
      <c r="H124" s="192"/>
      <c r="I124" s="127"/>
      <c r="J124" s="275">
        <f t="shared" si="33"/>
        <v>15477</v>
      </c>
      <c r="K124" s="221">
        <f t="shared" si="34"/>
        <v>68844</v>
      </c>
    </row>
    <row r="125" spans="1:11" ht="12" customHeight="1">
      <c r="A125" s="12" t="s">
        <v>67</v>
      </c>
      <c r="B125" s="9" t="s">
        <v>249</v>
      </c>
      <c r="C125" s="127"/>
      <c r="D125" s="192"/>
      <c r="E125" s="192"/>
      <c r="F125" s="192"/>
      <c r="G125" s="192"/>
      <c r="H125" s="192"/>
      <c r="I125" s="127"/>
      <c r="J125" s="275">
        <f t="shared" si="33"/>
        <v>0</v>
      </c>
      <c r="K125" s="221">
        <f t="shared" si="34"/>
        <v>0</v>
      </c>
    </row>
    <row r="126" spans="1:11" ht="12" customHeight="1">
      <c r="A126" s="12" t="s">
        <v>68</v>
      </c>
      <c r="B126" s="71" t="s">
        <v>121</v>
      </c>
      <c r="C126" s="127">
        <v>7842</v>
      </c>
      <c r="D126" s="192">
        <v>-859</v>
      </c>
      <c r="E126" s="192">
        <v>35775</v>
      </c>
      <c r="F126" s="192"/>
      <c r="G126" s="192">
        <v>-1171</v>
      </c>
      <c r="H126" s="192"/>
      <c r="I126" s="127"/>
      <c r="J126" s="275">
        <f t="shared" si="33"/>
        <v>33745</v>
      </c>
      <c r="K126" s="221">
        <f t="shared" si="34"/>
        <v>41587</v>
      </c>
    </row>
    <row r="127" spans="1:11" ht="12" customHeight="1">
      <c r="A127" s="12" t="s">
        <v>74</v>
      </c>
      <c r="B127" s="70" t="s">
        <v>289</v>
      </c>
      <c r="C127" s="127"/>
      <c r="D127" s="192"/>
      <c r="E127" s="192"/>
      <c r="F127" s="192"/>
      <c r="G127" s="192"/>
      <c r="H127" s="192"/>
      <c r="I127" s="127"/>
      <c r="J127" s="275">
        <f t="shared" si="33"/>
        <v>0</v>
      </c>
      <c r="K127" s="221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2"/>
      <c r="E128" s="192"/>
      <c r="F128" s="192"/>
      <c r="G128" s="192"/>
      <c r="H128" s="192"/>
      <c r="I128" s="127"/>
      <c r="J128" s="275">
        <f t="shared" si="33"/>
        <v>0</v>
      </c>
      <c r="K128" s="221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2"/>
      <c r="E129" s="192"/>
      <c r="F129" s="192"/>
      <c r="G129" s="192"/>
      <c r="H129" s="192"/>
      <c r="I129" s="127"/>
      <c r="J129" s="275">
        <f t="shared" si="33"/>
        <v>0</v>
      </c>
      <c r="K129" s="221">
        <f t="shared" si="34"/>
        <v>0</v>
      </c>
    </row>
    <row r="130" spans="1:11" ht="12" customHeight="1">
      <c r="A130" s="12" t="s">
        <v>107</v>
      </c>
      <c r="B130" s="51" t="s">
        <v>253</v>
      </c>
      <c r="C130" s="127">
        <v>5396</v>
      </c>
      <c r="D130" s="192"/>
      <c r="E130" s="192"/>
      <c r="F130" s="192"/>
      <c r="G130" s="192">
        <v>-1633</v>
      </c>
      <c r="H130" s="192"/>
      <c r="I130" s="127"/>
      <c r="J130" s="275">
        <f t="shared" si="33"/>
        <v>-1633</v>
      </c>
      <c r="K130" s="221">
        <f t="shared" si="34"/>
        <v>3763</v>
      </c>
    </row>
    <row r="131" spans="1:11" ht="12" customHeight="1">
      <c r="A131" s="12" t="s">
        <v>108</v>
      </c>
      <c r="B131" s="51" t="s">
        <v>252</v>
      </c>
      <c r="C131" s="127"/>
      <c r="D131" s="192"/>
      <c r="E131" s="192"/>
      <c r="F131" s="192"/>
      <c r="G131" s="192"/>
      <c r="H131" s="192"/>
      <c r="I131" s="127"/>
      <c r="J131" s="275">
        <f t="shared" si="33"/>
        <v>0</v>
      </c>
      <c r="K131" s="221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2"/>
      <c r="E132" s="192"/>
      <c r="F132" s="192"/>
      <c r="G132" s="192"/>
      <c r="H132" s="192"/>
      <c r="I132" s="127"/>
      <c r="J132" s="275">
        <f t="shared" si="33"/>
        <v>0</v>
      </c>
      <c r="K132" s="221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2"/>
      <c r="E133" s="192"/>
      <c r="F133" s="192"/>
      <c r="G133" s="192"/>
      <c r="H133" s="192"/>
      <c r="I133" s="127"/>
      <c r="J133" s="275">
        <f t="shared" si="33"/>
        <v>0</v>
      </c>
      <c r="K133" s="221">
        <f t="shared" si="34"/>
        <v>0</v>
      </c>
    </row>
    <row r="134" spans="1:11" ht="23.25" thickBot="1">
      <c r="A134" s="10" t="s">
        <v>247</v>
      </c>
      <c r="B134" s="51" t="s">
        <v>250</v>
      </c>
      <c r="C134" s="129">
        <v>2446</v>
      </c>
      <c r="D134" s="193">
        <v>-859</v>
      </c>
      <c r="E134" s="193">
        <v>35775</v>
      </c>
      <c r="F134" s="193"/>
      <c r="G134" s="193">
        <v>462</v>
      </c>
      <c r="H134" s="193"/>
      <c r="I134" s="129"/>
      <c r="J134" s="276">
        <f t="shared" si="33"/>
        <v>35378</v>
      </c>
      <c r="K134" s="222">
        <f t="shared" si="34"/>
        <v>37824</v>
      </c>
    </row>
    <row r="135" spans="1:11" ht="12" customHeight="1" thickBot="1">
      <c r="A135" s="17" t="s">
        <v>5</v>
      </c>
      <c r="B135" s="47" t="s">
        <v>306</v>
      </c>
      <c r="C135" s="126">
        <f>+C100+C121</f>
        <v>2187707</v>
      </c>
      <c r="D135" s="190">
        <f aca="true" t="shared" si="35" ref="D135:K135">+D100+D121</f>
        <v>157363</v>
      </c>
      <c r="E135" s="190">
        <f t="shared" si="35"/>
        <v>19883</v>
      </c>
      <c r="F135" s="190">
        <f t="shared" si="35"/>
        <v>24307</v>
      </c>
      <c r="G135" s="190">
        <f t="shared" si="35"/>
        <v>-128148</v>
      </c>
      <c r="H135" s="190">
        <f t="shared" si="35"/>
        <v>0</v>
      </c>
      <c r="I135" s="126">
        <f t="shared" si="35"/>
        <v>0</v>
      </c>
      <c r="J135" s="126">
        <f t="shared" si="35"/>
        <v>73405</v>
      </c>
      <c r="K135" s="68">
        <f t="shared" si="35"/>
        <v>2261112</v>
      </c>
    </row>
    <row r="136" spans="1:11" ht="12" customHeight="1" thickBot="1">
      <c r="A136" s="17" t="s">
        <v>6</v>
      </c>
      <c r="B136" s="47" t="s">
        <v>371</v>
      </c>
      <c r="C136" s="126">
        <f>+C137+C138+C139</f>
        <v>0</v>
      </c>
      <c r="D136" s="190">
        <f aca="true" t="shared" si="36" ref="D136:K136">+D137+D138+D139</f>
        <v>0</v>
      </c>
      <c r="E136" s="190">
        <f t="shared" si="36"/>
        <v>0</v>
      </c>
      <c r="F136" s="190">
        <f t="shared" si="36"/>
        <v>0</v>
      </c>
      <c r="G136" s="190">
        <f t="shared" si="36"/>
        <v>0</v>
      </c>
      <c r="H136" s="190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314</v>
      </c>
      <c r="C137" s="127"/>
      <c r="D137" s="192"/>
      <c r="E137" s="192"/>
      <c r="F137" s="192"/>
      <c r="G137" s="192"/>
      <c r="H137" s="192"/>
      <c r="I137" s="127"/>
      <c r="J137" s="167">
        <f>D137+E137+F137+G137+H137+I137</f>
        <v>0</v>
      </c>
      <c r="K137" s="221">
        <f>C137+J137</f>
        <v>0</v>
      </c>
    </row>
    <row r="138" spans="1:11" ht="12" customHeight="1">
      <c r="A138" s="12" t="s">
        <v>153</v>
      </c>
      <c r="B138" s="9" t="s">
        <v>315</v>
      </c>
      <c r="C138" s="127"/>
      <c r="D138" s="192"/>
      <c r="E138" s="192"/>
      <c r="F138" s="192"/>
      <c r="G138" s="192"/>
      <c r="H138" s="192"/>
      <c r="I138" s="127"/>
      <c r="J138" s="167">
        <f>D138+E138+F138+G138+H138+I138</f>
        <v>0</v>
      </c>
      <c r="K138" s="221">
        <f>C138+J138</f>
        <v>0</v>
      </c>
    </row>
    <row r="139" spans="1:11" ht="12" customHeight="1" thickBot="1">
      <c r="A139" s="10" t="s">
        <v>154</v>
      </c>
      <c r="B139" s="9" t="s">
        <v>316</v>
      </c>
      <c r="C139" s="127"/>
      <c r="D139" s="192"/>
      <c r="E139" s="192"/>
      <c r="F139" s="192"/>
      <c r="G139" s="192"/>
      <c r="H139" s="192"/>
      <c r="I139" s="127"/>
      <c r="J139" s="167">
        <f>D139+E139+F139+G139+H139+I139</f>
        <v>0</v>
      </c>
      <c r="K139" s="221">
        <f>C139+J139</f>
        <v>0</v>
      </c>
    </row>
    <row r="140" spans="1:11" ht="12" customHeight="1" thickBot="1">
      <c r="A140" s="17" t="s">
        <v>7</v>
      </c>
      <c r="B140" s="47" t="s">
        <v>308</v>
      </c>
      <c r="C140" s="126">
        <f>SUM(C141:C146)</f>
        <v>0</v>
      </c>
      <c r="D140" s="190">
        <f aca="true" t="shared" si="37" ref="D140:K140">SUM(D141:D146)</f>
        <v>0</v>
      </c>
      <c r="E140" s="190">
        <f t="shared" si="37"/>
        <v>0</v>
      </c>
      <c r="F140" s="190">
        <f t="shared" si="37"/>
        <v>0</v>
      </c>
      <c r="G140" s="190">
        <f t="shared" si="37"/>
        <v>0</v>
      </c>
      <c r="H140" s="190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317</v>
      </c>
      <c r="C141" s="127"/>
      <c r="D141" s="192"/>
      <c r="E141" s="192"/>
      <c r="F141" s="192"/>
      <c r="G141" s="192"/>
      <c r="H141" s="192"/>
      <c r="I141" s="127"/>
      <c r="J141" s="275">
        <f aca="true" t="shared" si="38" ref="J141:J146">D141+E141+F141+G141+H141+I141</f>
        <v>0</v>
      </c>
      <c r="K141" s="221">
        <f aca="true" t="shared" si="39" ref="K141:K146">C141+J141</f>
        <v>0</v>
      </c>
    </row>
    <row r="142" spans="1:11" ht="12" customHeight="1">
      <c r="A142" s="12" t="s">
        <v>52</v>
      </c>
      <c r="B142" s="6" t="s">
        <v>309</v>
      </c>
      <c r="C142" s="127"/>
      <c r="D142" s="192"/>
      <c r="E142" s="192"/>
      <c r="F142" s="192"/>
      <c r="G142" s="192"/>
      <c r="H142" s="192"/>
      <c r="I142" s="127"/>
      <c r="J142" s="275">
        <f t="shared" si="38"/>
        <v>0</v>
      </c>
      <c r="K142" s="221">
        <f t="shared" si="39"/>
        <v>0</v>
      </c>
    </row>
    <row r="143" spans="1:11" ht="12" customHeight="1">
      <c r="A143" s="12" t="s">
        <v>53</v>
      </c>
      <c r="B143" s="6" t="s">
        <v>310</v>
      </c>
      <c r="C143" s="127"/>
      <c r="D143" s="192"/>
      <c r="E143" s="192"/>
      <c r="F143" s="192"/>
      <c r="G143" s="192"/>
      <c r="H143" s="192"/>
      <c r="I143" s="127"/>
      <c r="J143" s="275">
        <f t="shared" si="38"/>
        <v>0</v>
      </c>
      <c r="K143" s="221">
        <f t="shared" si="39"/>
        <v>0</v>
      </c>
    </row>
    <row r="144" spans="1:11" ht="12" customHeight="1">
      <c r="A144" s="12" t="s">
        <v>93</v>
      </c>
      <c r="B144" s="6" t="s">
        <v>311</v>
      </c>
      <c r="C144" s="127"/>
      <c r="D144" s="192"/>
      <c r="E144" s="192"/>
      <c r="F144" s="192"/>
      <c r="G144" s="192"/>
      <c r="H144" s="192"/>
      <c r="I144" s="127"/>
      <c r="J144" s="275">
        <f t="shared" si="38"/>
        <v>0</v>
      </c>
      <c r="K144" s="221">
        <f t="shared" si="39"/>
        <v>0</v>
      </c>
    </row>
    <row r="145" spans="1:11" ht="12" customHeight="1">
      <c r="A145" s="12" t="s">
        <v>94</v>
      </c>
      <c r="B145" s="6" t="s">
        <v>312</v>
      </c>
      <c r="C145" s="127"/>
      <c r="D145" s="192"/>
      <c r="E145" s="192"/>
      <c r="F145" s="192"/>
      <c r="G145" s="192"/>
      <c r="H145" s="192"/>
      <c r="I145" s="127"/>
      <c r="J145" s="275">
        <f t="shared" si="38"/>
        <v>0</v>
      </c>
      <c r="K145" s="221">
        <f t="shared" si="39"/>
        <v>0</v>
      </c>
    </row>
    <row r="146" spans="1:11" ht="12" customHeight="1" thickBot="1">
      <c r="A146" s="10" t="s">
        <v>95</v>
      </c>
      <c r="B146" s="6" t="s">
        <v>313</v>
      </c>
      <c r="C146" s="127"/>
      <c r="D146" s="192"/>
      <c r="E146" s="192"/>
      <c r="F146" s="192"/>
      <c r="G146" s="192"/>
      <c r="H146" s="192"/>
      <c r="I146" s="127"/>
      <c r="J146" s="275">
        <f t="shared" si="38"/>
        <v>0</v>
      </c>
      <c r="K146" s="221">
        <f t="shared" si="39"/>
        <v>0</v>
      </c>
    </row>
    <row r="147" spans="1:11" ht="12" customHeight="1" thickBot="1">
      <c r="A147" s="17" t="s">
        <v>8</v>
      </c>
      <c r="B147" s="47" t="s">
        <v>321</v>
      </c>
      <c r="C147" s="132">
        <f>+C148+C149+C150+C151</f>
        <v>16506</v>
      </c>
      <c r="D147" s="194">
        <f aca="true" t="shared" si="40" ref="D147:K147">+D148+D149+D150+D151</f>
        <v>0</v>
      </c>
      <c r="E147" s="194">
        <f t="shared" si="40"/>
        <v>0</v>
      </c>
      <c r="F147" s="194">
        <f t="shared" si="40"/>
        <v>0</v>
      </c>
      <c r="G147" s="194">
        <f t="shared" si="40"/>
        <v>24</v>
      </c>
      <c r="H147" s="194">
        <f t="shared" si="40"/>
        <v>0</v>
      </c>
      <c r="I147" s="132">
        <f t="shared" si="40"/>
        <v>0</v>
      </c>
      <c r="J147" s="132">
        <f t="shared" si="40"/>
        <v>24</v>
      </c>
      <c r="K147" s="165">
        <f t="shared" si="40"/>
        <v>16530</v>
      </c>
    </row>
    <row r="148" spans="1:11" ht="12" customHeight="1">
      <c r="A148" s="12" t="s">
        <v>54</v>
      </c>
      <c r="B148" s="6" t="s">
        <v>255</v>
      </c>
      <c r="C148" s="127"/>
      <c r="D148" s="192"/>
      <c r="E148" s="192"/>
      <c r="F148" s="192"/>
      <c r="G148" s="192"/>
      <c r="H148" s="192"/>
      <c r="I148" s="127"/>
      <c r="J148" s="275">
        <f>D148+E148+F148+G148+H148+I148</f>
        <v>0</v>
      </c>
      <c r="K148" s="221">
        <f>C148+J148</f>
        <v>0</v>
      </c>
    </row>
    <row r="149" spans="1:11" ht="12" customHeight="1">
      <c r="A149" s="12" t="s">
        <v>55</v>
      </c>
      <c r="B149" s="6" t="s">
        <v>256</v>
      </c>
      <c r="C149" s="127">
        <v>16506</v>
      </c>
      <c r="D149" s="192"/>
      <c r="E149" s="192"/>
      <c r="F149" s="192"/>
      <c r="G149" s="192">
        <v>24</v>
      </c>
      <c r="H149" s="192"/>
      <c r="I149" s="127"/>
      <c r="J149" s="275">
        <f>D149+E149+F149+G149+H149+I149</f>
        <v>24</v>
      </c>
      <c r="K149" s="221">
        <f>C149+J149</f>
        <v>16530</v>
      </c>
    </row>
    <row r="150" spans="1:11" ht="12" customHeight="1">
      <c r="A150" s="12" t="s">
        <v>172</v>
      </c>
      <c r="B150" s="6" t="s">
        <v>322</v>
      </c>
      <c r="C150" s="127"/>
      <c r="D150" s="192"/>
      <c r="E150" s="192"/>
      <c r="F150" s="192"/>
      <c r="G150" s="192"/>
      <c r="H150" s="192"/>
      <c r="I150" s="127"/>
      <c r="J150" s="275">
        <f>D150+E150+F150+G150+H150+I150</f>
        <v>0</v>
      </c>
      <c r="K150" s="221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2"/>
      <c r="E151" s="192"/>
      <c r="F151" s="192"/>
      <c r="G151" s="192"/>
      <c r="H151" s="192"/>
      <c r="I151" s="127"/>
      <c r="J151" s="275">
        <f>D151+E151+F151+G151+H151+I151</f>
        <v>0</v>
      </c>
      <c r="K151" s="221">
        <f>C151+J151</f>
        <v>0</v>
      </c>
    </row>
    <row r="152" spans="1:11" ht="12" customHeight="1" thickBot="1">
      <c r="A152" s="17" t="s">
        <v>9</v>
      </c>
      <c r="B152" s="47" t="s">
        <v>323</v>
      </c>
      <c r="C152" s="186">
        <f>SUM(C153:C157)</f>
        <v>0</v>
      </c>
      <c r="D152" s="195">
        <f aca="true" t="shared" si="41" ref="D152:K152">SUM(D153:D157)</f>
        <v>0</v>
      </c>
      <c r="E152" s="195">
        <f t="shared" si="41"/>
        <v>0</v>
      </c>
      <c r="F152" s="195">
        <f t="shared" si="41"/>
        <v>0</v>
      </c>
      <c r="G152" s="195">
        <f t="shared" si="41"/>
        <v>0</v>
      </c>
      <c r="H152" s="195">
        <f t="shared" si="41"/>
        <v>0</v>
      </c>
      <c r="I152" s="186">
        <f t="shared" si="41"/>
        <v>0</v>
      </c>
      <c r="J152" s="186">
        <f t="shared" si="41"/>
        <v>0</v>
      </c>
      <c r="K152" s="181">
        <f t="shared" si="41"/>
        <v>0</v>
      </c>
    </row>
    <row r="153" spans="1:11" ht="12" customHeight="1">
      <c r="A153" s="12" t="s">
        <v>56</v>
      </c>
      <c r="B153" s="6" t="s">
        <v>318</v>
      </c>
      <c r="C153" s="127"/>
      <c r="D153" s="192"/>
      <c r="E153" s="192"/>
      <c r="F153" s="192"/>
      <c r="G153" s="192"/>
      <c r="H153" s="192"/>
      <c r="I153" s="127"/>
      <c r="J153" s="275">
        <f aca="true" t="shared" si="42" ref="J153:J159">D153+E153+F153+G153+H153+I153</f>
        <v>0</v>
      </c>
      <c r="K153" s="221">
        <f aca="true" t="shared" si="43" ref="K153:K159">C153+J153</f>
        <v>0</v>
      </c>
    </row>
    <row r="154" spans="1:11" ht="12" customHeight="1">
      <c r="A154" s="12" t="s">
        <v>57</v>
      </c>
      <c r="B154" s="6" t="s">
        <v>325</v>
      </c>
      <c r="C154" s="127"/>
      <c r="D154" s="192"/>
      <c r="E154" s="192"/>
      <c r="F154" s="192"/>
      <c r="G154" s="192"/>
      <c r="H154" s="192"/>
      <c r="I154" s="127"/>
      <c r="J154" s="275">
        <f t="shared" si="42"/>
        <v>0</v>
      </c>
      <c r="K154" s="221">
        <f t="shared" si="43"/>
        <v>0</v>
      </c>
    </row>
    <row r="155" spans="1:11" ht="12" customHeight="1">
      <c r="A155" s="12" t="s">
        <v>184</v>
      </c>
      <c r="B155" s="6" t="s">
        <v>320</v>
      </c>
      <c r="C155" s="127"/>
      <c r="D155" s="192"/>
      <c r="E155" s="192"/>
      <c r="F155" s="192"/>
      <c r="G155" s="192"/>
      <c r="H155" s="192"/>
      <c r="I155" s="127"/>
      <c r="J155" s="275">
        <f t="shared" si="42"/>
        <v>0</v>
      </c>
      <c r="K155" s="221">
        <f t="shared" si="43"/>
        <v>0</v>
      </c>
    </row>
    <row r="156" spans="1:11" ht="22.5">
      <c r="A156" s="12" t="s">
        <v>185</v>
      </c>
      <c r="B156" s="6" t="s">
        <v>326</v>
      </c>
      <c r="C156" s="127"/>
      <c r="D156" s="192"/>
      <c r="E156" s="192"/>
      <c r="F156" s="192"/>
      <c r="G156" s="192"/>
      <c r="H156" s="192"/>
      <c r="I156" s="127"/>
      <c r="J156" s="275">
        <f t="shared" si="42"/>
        <v>0</v>
      </c>
      <c r="K156" s="221">
        <f t="shared" si="43"/>
        <v>0</v>
      </c>
    </row>
    <row r="157" spans="1:11" ht="12" customHeight="1" thickBot="1">
      <c r="A157" s="12" t="s">
        <v>324</v>
      </c>
      <c r="B157" s="6" t="s">
        <v>327</v>
      </c>
      <c r="C157" s="127"/>
      <c r="D157" s="192"/>
      <c r="E157" s="193"/>
      <c r="F157" s="193"/>
      <c r="G157" s="193"/>
      <c r="H157" s="193"/>
      <c r="I157" s="129"/>
      <c r="J157" s="276">
        <f t="shared" si="42"/>
        <v>0</v>
      </c>
      <c r="K157" s="222">
        <f t="shared" si="43"/>
        <v>0</v>
      </c>
    </row>
    <row r="158" spans="1:11" ht="12" customHeight="1" thickBot="1">
      <c r="A158" s="17" t="s">
        <v>10</v>
      </c>
      <c r="B158" s="47" t="s">
        <v>328</v>
      </c>
      <c r="C158" s="187"/>
      <c r="D158" s="196"/>
      <c r="E158" s="196"/>
      <c r="F158" s="196"/>
      <c r="G158" s="196"/>
      <c r="H158" s="196"/>
      <c r="I158" s="187"/>
      <c r="J158" s="186">
        <f t="shared" si="42"/>
        <v>0</v>
      </c>
      <c r="K158" s="247">
        <f t="shared" si="43"/>
        <v>0</v>
      </c>
    </row>
    <row r="159" spans="1:11" ht="12" customHeight="1" thickBot="1">
      <c r="A159" s="17" t="s">
        <v>11</v>
      </c>
      <c r="B159" s="47" t="s">
        <v>329</v>
      </c>
      <c r="C159" s="187"/>
      <c r="D159" s="196"/>
      <c r="E159" s="298"/>
      <c r="F159" s="298"/>
      <c r="G159" s="298"/>
      <c r="H159" s="298"/>
      <c r="I159" s="248"/>
      <c r="J159" s="278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331</v>
      </c>
      <c r="C160" s="188">
        <f>+C136+C140+C147+C152+C158+C159</f>
        <v>16506</v>
      </c>
      <c r="D160" s="197">
        <f aca="true" t="shared" si="44" ref="D160:K160">+D136+D140+D147+D152+D158+D159</f>
        <v>0</v>
      </c>
      <c r="E160" s="197">
        <f t="shared" si="44"/>
        <v>0</v>
      </c>
      <c r="F160" s="197">
        <f t="shared" si="44"/>
        <v>0</v>
      </c>
      <c r="G160" s="197">
        <f t="shared" si="44"/>
        <v>24</v>
      </c>
      <c r="H160" s="197">
        <f t="shared" si="44"/>
        <v>0</v>
      </c>
      <c r="I160" s="188">
        <f t="shared" si="44"/>
        <v>0</v>
      </c>
      <c r="J160" s="188">
        <f t="shared" si="44"/>
        <v>24</v>
      </c>
      <c r="K160" s="182">
        <f t="shared" si="44"/>
        <v>16530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330</v>
      </c>
      <c r="C161" s="188">
        <f>+C135+C160</f>
        <v>2204213</v>
      </c>
      <c r="D161" s="197">
        <f aca="true" t="shared" si="45" ref="D161:K161">+D135+D160</f>
        <v>157363</v>
      </c>
      <c r="E161" s="197">
        <f t="shared" si="45"/>
        <v>19883</v>
      </c>
      <c r="F161" s="197">
        <f t="shared" si="45"/>
        <v>24307</v>
      </c>
      <c r="G161" s="197">
        <f t="shared" si="45"/>
        <v>-128124</v>
      </c>
      <c r="H161" s="197">
        <f t="shared" si="45"/>
        <v>0</v>
      </c>
      <c r="I161" s="188">
        <f t="shared" si="45"/>
        <v>0</v>
      </c>
      <c r="J161" s="188">
        <f t="shared" si="45"/>
        <v>73429</v>
      </c>
      <c r="K161" s="182">
        <f t="shared" si="45"/>
        <v>2277642</v>
      </c>
    </row>
    <row r="162" spans="3:11" ht="13.5" customHeight="1">
      <c r="C162" s="387">
        <f>C93-C161</f>
        <v>0</v>
      </c>
      <c r="D162" s="388"/>
      <c r="E162" s="388"/>
      <c r="F162" s="388"/>
      <c r="G162" s="388"/>
      <c r="H162" s="388"/>
      <c r="I162" s="388"/>
      <c r="J162" s="388"/>
      <c r="K162" s="389">
        <f>K93-K161</f>
        <v>0</v>
      </c>
    </row>
    <row r="163" spans="1:11" ht="15.75">
      <c r="A163" s="717" t="s">
        <v>257</v>
      </c>
      <c r="B163" s="717"/>
      <c r="C163" s="717"/>
      <c r="D163" s="717"/>
      <c r="E163" s="717"/>
      <c r="F163" s="717"/>
      <c r="G163" s="717"/>
      <c r="H163" s="717"/>
      <c r="I163" s="717"/>
      <c r="J163" s="717"/>
      <c r="K163" s="717"/>
    </row>
    <row r="164" spans="1:11" ht="15" customHeight="1" thickBot="1">
      <c r="A164" s="708" t="s">
        <v>83</v>
      </c>
      <c r="B164" s="708"/>
      <c r="C164" s="74"/>
      <c r="K164" s="74" t="str">
        <f>K96</f>
        <v>ezer Forintban!</v>
      </c>
    </row>
    <row r="165" spans="1:11" ht="25.5" customHeight="1" thickBot="1">
      <c r="A165" s="17">
        <v>1</v>
      </c>
      <c r="B165" s="22" t="s">
        <v>332</v>
      </c>
      <c r="C165" s="189">
        <f>+C68-C135</f>
        <v>-859884</v>
      </c>
      <c r="D165" s="126">
        <f aca="true" t="shared" si="46" ref="D165:K165">+D68-D135</f>
        <v>-45</v>
      </c>
      <c r="E165" s="126">
        <f t="shared" si="46"/>
        <v>0</v>
      </c>
      <c r="F165" s="126">
        <f t="shared" si="46"/>
        <v>0</v>
      </c>
      <c r="G165" s="126">
        <f t="shared" si="46"/>
        <v>-18612</v>
      </c>
      <c r="H165" s="126">
        <f t="shared" si="46"/>
        <v>0</v>
      </c>
      <c r="I165" s="126">
        <f t="shared" si="46"/>
        <v>0</v>
      </c>
      <c r="J165" s="126">
        <f t="shared" si="46"/>
        <v>-18657</v>
      </c>
      <c r="K165" s="68">
        <f t="shared" si="46"/>
        <v>-878541</v>
      </c>
    </row>
    <row r="166" spans="1:11" ht="32.25" customHeight="1" thickBot="1">
      <c r="A166" s="17" t="s">
        <v>4</v>
      </c>
      <c r="B166" s="22" t="s">
        <v>338</v>
      </c>
      <c r="C166" s="126">
        <f>+C92-C160</f>
        <v>859884</v>
      </c>
      <c r="D166" s="126">
        <f aca="true" t="shared" si="47" ref="D166:K166">+D92-D160</f>
        <v>45</v>
      </c>
      <c r="E166" s="126">
        <f t="shared" si="47"/>
        <v>0</v>
      </c>
      <c r="F166" s="126">
        <f t="shared" si="47"/>
        <v>0</v>
      </c>
      <c r="G166" s="126">
        <f t="shared" si="47"/>
        <v>18612</v>
      </c>
      <c r="H166" s="126">
        <f t="shared" si="47"/>
        <v>0</v>
      </c>
      <c r="I166" s="126">
        <f t="shared" si="47"/>
        <v>0</v>
      </c>
      <c r="J166" s="126">
        <f t="shared" si="47"/>
        <v>18657</v>
      </c>
      <c r="K166" s="68">
        <f t="shared" si="47"/>
        <v>878541</v>
      </c>
    </row>
  </sheetData>
  <sheetProtection/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3" fitToWidth="1" horizontalDpi="600" verticalDpi="600" orientation="landscape" paperSize="9" scale="70" r:id="rId1"/>
  <rowBreaks count="3" manualBreakCount="3">
    <brk id="68" max="10" man="1"/>
    <brk id="94" max="10" man="1"/>
    <brk id="16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39">
      <selection activeCell="N21" sqref="N21"/>
    </sheetView>
  </sheetViews>
  <sheetFormatPr defaultColWidth="9.00390625" defaultRowHeight="12.75"/>
  <cols>
    <col min="1" max="1" width="7.50390625" style="433" customWidth="1"/>
    <col min="2" max="2" width="59.625" style="433" customWidth="1"/>
    <col min="3" max="3" width="14.875" style="551" customWidth="1"/>
    <col min="4" max="11" width="14.875" style="433" customWidth="1"/>
    <col min="12" max="16384" width="9.375" style="433" customWidth="1"/>
  </cols>
  <sheetData>
    <row r="1" spans="1:11" ht="15.75">
      <c r="A1" s="432"/>
      <c r="B1" s="704" t="str">
        <f>CONCATENATE("1.2. melléklet ",RM_ALAPADATOK!A7," ",RM_ALAPADATOK!B7," ",RM_ALAPADATOK!C7," ",RM_ALAPADATOK!D7," ",RM_ALAPADATOK!E7," ",RM_ALAPADATOK!F7," ",RM_ALAPADATOK!G7," ",RM_ALAPADATOK!H7)</f>
        <v>1.2. melléklet a  / 2020 (  ) önkormányzati rendelethez</v>
      </c>
      <c r="C1" s="705"/>
      <c r="D1" s="705"/>
      <c r="E1" s="705"/>
      <c r="F1" s="705"/>
      <c r="G1" s="705"/>
      <c r="H1" s="705"/>
      <c r="I1" s="705"/>
      <c r="J1" s="705"/>
      <c r="K1" s="705"/>
    </row>
    <row r="2" spans="1:11" ht="15.75">
      <c r="A2" s="432"/>
      <c r="B2" s="432"/>
      <c r="C2" s="434"/>
      <c r="D2" s="432"/>
      <c r="E2" s="432"/>
      <c r="F2" s="432"/>
      <c r="G2" s="432"/>
      <c r="H2" s="432"/>
      <c r="I2" s="432"/>
      <c r="J2" s="432"/>
      <c r="K2" s="432"/>
    </row>
    <row r="3" spans="1:11" ht="15.75">
      <c r="A3" s="728" t="e">
        <f>CONCATENATE('[1]RM_ALAPADATOK'!A4)</f>
        <v>#REF!</v>
      </c>
      <c r="B3" s="728"/>
      <c r="C3" s="729"/>
      <c r="D3" s="728"/>
      <c r="E3" s="728"/>
      <c r="F3" s="728"/>
      <c r="G3" s="728"/>
      <c r="H3" s="728"/>
      <c r="I3" s="728"/>
      <c r="J3" s="728"/>
      <c r="K3" s="728"/>
    </row>
    <row r="4" spans="1:11" ht="15.75">
      <c r="A4" s="728" t="s">
        <v>443</v>
      </c>
      <c r="B4" s="728"/>
      <c r="C4" s="729"/>
      <c r="D4" s="728"/>
      <c r="E4" s="728"/>
      <c r="F4" s="728"/>
      <c r="G4" s="728"/>
      <c r="H4" s="728"/>
      <c r="I4" s="728"/>
      <c r="J4" s="728"/>
      <c r="K4" s="728"/>
    </row>
    <row r="5" spans="1:11" ht="15.75">
      <c r="A5" s="432"/>
      <c r="B5" s="432"/>
      <c r="C5" s="434"/>
      <c r="D5" s="432"/>
      <c r="E5" s="432"/>
      <c r="F5" s="432"/>
      <c r="G5" s="432"/>
      <c r="H5" s="432"/>
      <c r="I5" s="432"/>
      <c r="J5" s="432"/>
      <c r="K5" s="432"/>
    </row>
    <row r="6" spans="1:11" ht="15.75" customHeight="1">
      <c r="A6" s="718" t="s">
        <v>1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</row>
    <row r="7" spans="1:11" ht="15.75" customHeight="1" thickBot="1">
      <c r="A7" s="719" t="s">
        <v>81</v>
      </c>
      <c r="B7" s="719"/>
      <c r="C7" s="435"/>
      <c r="D7" s="432"/>
      <c r="E7" s="432"/>
      <c r="F7" s="432"/>
      <c r="G7" s="432"/>
      <c r="H7" s="432"/>
      <c r="I7" s="432"/>
      <c r="J7" s="432"/>
      <c r="K7" s="435" t="s">
        <v>639</v>
      </c>
    </row>
    <row r="8" spans="1:11" ht="15.75">
      <c r="A8" s="720" t="s">
        <v>46</v>
      </c>
      <c r="B8" s="722" t="s">
        <v>2</v>
      </c>
      <c r="C8" s="724" t="str">
        <f>+CONCATENATE(LEFT('[1]RM_ÖSSZEFÜGGÉSEK'!A6,4),". évi")</f>
        <v>2019. évi</v>
      </c>
      <c r="D8" s="725"/>
      <c r="E8" s="726"/>
      <c r="F8" s="726"/>
      <c r="G8" s="726"/>
      <c r="H8" s="726"/>
      <c r="I8" s="726"/>
      <c r="J8" s="726"/>
      <c r="K8" s="727"/>
    </row>
    <row r="9" spans="1:11" ht="39" customHeight="1" thickBot="1">
      <c r="A9" s="721"/>
      <c r="B9" s="723"/>
      <c r="C9" s="436" t="s">
        <v>369</v>
      </c>
      <c r="D9" s="437" t="str">
        <f>CONCATENATE('[1]RM_1.1.sz.mell.'!D9)</f>
        <v>1. sz. módosítás </v>
      </c>
      <c r="E9" s="437" t="str">
        <f>CONCATENATE('[1]RM_1.1.sz.mell.'!E9)</f>
        <v>.2. sz. módosítás </v>
      </c>
      <c r="F9" s="437" t="str">
        <f>CONCATENATE('[1]RM_1.1.sz.mell.'!F9)</f>
        <v>3. sz. módosítás </v>
      </c>
      <c r="G9" s="437" t="str">
        <f>CONCATENATE('[1]RM_1.1.sz.mell.'!G9)</f>
        <v>4. sz. módosítás </v>
      </c>
      <c r="H9" s="437" t="str">
        <f>CONCATENATE('[1]RM_1.1.sz.mell.'!H9)</f>
        <v>.5. sz. módosítás </v>
      </c>
      <c r="I9" s="437" t="str">
        <f>CONCATENATE('[1]RM_1.1.sz.mell.'!I9)</f>
        <v>6. sz. módosítás </v>
      </c>
      <c r="J9" s="302" t="s">
        <v>433</v>
      </c>
      <c r="K9" s="438" t="str">
        <f>CONCATENATE('[1]RM_1.1.sz.mell.'!K9)</f>
        <v>….számú módosítás utáni előirányzat</v>
      </c>
    </row>
    <row r="10" spans="1:11" s="444" customFormat="1" ht="12" customHeight="1" thickBot="1">
      <c r="A10" s="439" t="s">
        <v>345</v>
      </c>
      <c r="B10" s="440" t="s">
        <v>346</v>
      </c>
      <c r="C10" s="441" t="s">
        <v>347</v>
      </c>
      <c r="D10" s="441" t="s">
        <v>349</v>
      </c>
      <c r="E10" s="442" t="s">
        <v>348</v>
      </c>
      <c r="F10" s="442" t="s">
        <v>350</v>
      </c>
      <c r="G10" s="442" t="s">
        <v>351</v>
      </c>
      <c r="H10" s="442" t="s">
        <v>352</v>
      </c>
      <c r="I10" s="442" t="s">
        <v>440</v>
      </c>
      <c r="J10" s="442" t="s">
        <v>441</v>
      </c>
      <c r="K10" s="443" t="s">
        <v>442</v>
      </c>
    </row>
    <row r="11" spans="1:11" s="449" customFormat="1" ht="12" customHeight="1" thickBot="1">
      <c r="A11" s="445" t="s">
        <v>3</v>
      </c>
      <c r="B11" s="446" t="s">
        <v>137</v>
      </c>
      <c r="C11" s="447">
        <f>+C12+C13+C14+C15+C16+C17</f>
        <v>489562</v>
      </c>
      <c r="D11" s="447">
        <f aca="true" t="shared" si="0" ref="D11:K11">+D12+D13+D14+D15+D16+D17</f>
        <v>33455</v>
      </c>
      <c r="E11" s="447">
        <f t="shared" si="0"/>
        <v>3048</v>
      </c>
      <c r="F11" s="447">
        <f t="shared" si="0"/>
        <v>14426</v>
      </c>
      <c r="G11" s="447">
        <f t="shared" si="0"/>
        <v>14254</v>
      </c>
      <c r="H11" s="447">
        <f t="shared" si="0"/>
        <v>0</v>
      </c>
      <c r="I11" s="447">
        <f t="shared" si="0"/>
        <v>0</v>
      </c>
      <c r="J11" s="447">
        <f t="shared" si="0"/>
        <v>65183</v>
      </c>
      <c r="K11" s="448">
        <f t="shared" si="0"/>
        <v>554745</v>
      </c>
    </row>
    <row r="12" spans="1:11" s="449" customFormat="1" ht="12" customHeight="1">
      <c r="A12" s="450" t="s">
        <v>58</v>
      </c>
      <c r="B12" s="242" t="s">
        <v>138</v>
      </c>
      <c r="C12" s="451">
        <v>133820</v>
      </c>
      <c r="D12" s="191">
        <v>3320</v>
      </c>
      <c r="E12" s="451"/>
      <c r="F12" s="451"/>
      <c r="G12" s="451">
        <v>870</v>
      </c>
      <c r="H12" s="451"/>
      <c r="I12" s="451"/>
      <c r="J12" s="452">
        <f aca="true" t="shared" si="1" ref="J12:J17">D12+E12+F12+G12+H12+I12</f>
        <v>4190</v>
      </c>
      <c r="K12" s="453">
        <f aca="true" t="shared" si="2" ref="K12:K17">C12+J12</f>
        <v>138010</v>
      </c>
    </row>
    <row r="13" spans="1:11" s="449" customFormat="1" ht="12" customHeight="1">
      <c r="A13" s="454" t="s">
        <v>59</v>
      </c>
      <c r="B13" s="455" t="s">
        <v>139</v>
      </c>
      <c r="C13" s="456">
        <v>173418</v>
      </c>
      <c r="D13" s="192">
        <v>3120</v>
      </c>
      <c r="E13" s="451"/>
      <c r="F13" s="451">
        <v>338</v>
      </c>
      <c r="G13" s="451">
        <v>3054</v>
      </c>
      <c r="H13" s="451"/>
      <c r="I13" s="451"/>
      <c r="J13" s="452">
        <f t="shared" si="1"/>
        <v>6512</v>
      </c>
      <c r="K13" s="453">
        <f t="shared" si="2"/>
        <v>179930</v>
      </c>
    </row>
    <row r="14" spans="1:11" s="449" customFormat="1" ht="12" customHeight="1">
      <c r="A14" s="454" t="s">
        <v>60</v>
      </c>
      <c r="B14" s="455" t="s">
        <v>140</v>
      </c>
      <c r="C14" s="456">
        <v>155004</v>
      </c>
      <c r="D14" s="192">
        <v>12847</v>
      </c>
      <c r="E14" s="451">
        <v>2365</v>
      </c>
      <c r="F14" s="451">
        <v>1361</v>
      </c>
      <c r="G14" s="451">
        <v>619</v>
      </c>
      <c r="H14" s="451"/>
      <c r="I14" s="451"/>
      <c r="J14" s="452">
        <f t="shared" si="1"/>
        <v>17192</v>
      </c>
      <c r="K14" s="453">
        <f t="shared" si="2"/>
        <v>172196</v>
      </c>
    </row>
    <row r="15" spans="1:11" s="449" customFormat="1" ht="12" customHeight="1">
      <c r="A15" s="454" t="s">
        <v>61</v>
      </c>
      <c r="B15" s="455" t="s">
        <v>141</v>
      </c>
      <c r="C15" s="456">
        <v>7910</v>
      </c>
      <c r="D15" s="192">
        <v>1803</v>
      </c>
      <c r="E15" s="451">
        <v>482</v>
      </c>
      <c r="F15" s="451">
        <v>179</v>
      </c>
      <c r="G15" s="451">
        <v>60</v>
      </c>
      <c r="H15" s="451"/>
      <c r="I15" s="451"/>
      <c r="J15" s="452">
        <f t="shared" si="1"/>
        <v>2524</v>
      </c>
      <c r="K15" s="453">
        <f t="shared" si="2"/>
        <v>10434</v>
      </c>
    </row>
    <row r="16" spans="1:11" s="449" customFormat="1" ht="12" customHeight="1">
      <c r="A16" s="454" t="s">
        <v>78</v>
      </c>
      <c r="B16" s="457" t="s">
        <v>290</v>
      </c>
      <c r="C16" s="456">
        <v>19410</v>
      </c>
      <c r="D16" s="192">
        <v>12365</v>
      </c>
      <c r="E16" s="451">
        <v>201</v>
      </c>
      <c r="F16" s="451">
        <v>12548</v>
      </c>
      <c r="G16" s="451">
        <v>9651</v>
      </c>
      <c r="H16" s="451"/>
      <c r="I16" s="451"/>
      <c r="J16" s="452">
        <f t="shared" si="1"/>
        <v>34765</v>
      </c>
      <c r="K16" s="453">
        <f t="shared" si="2"/>
        <v>54175</v>
      </c>
    </row>
    <row r="17" spans="1:11" s="449" customFormat="1" ht="12" customHeight="1" thickBot="1">
      <c r="A17" s="458" t="s">
        <v>62</v>
      </c>
      <c r="B17" s="244" t="s">
        <v>291</v>
      </c>
      <c r="C17" s="456"/>
      <c r="D17" s="456"/>
      <c r="E17" s="451"/>
      <c r="F17" s="451"/>
      <c r="G17" s="451"/>
      <c r="H17" s="451"/>
      <c r="I17" s="451"/>
      <c r="J17" s="452">
        <f t="shared" si="1"/>
        <v>0</v>
      </c>
      <c r="K17" s="453">
        <f t="shared" si="2"/>
        <v>0</v>
      </c>
    </row>
    <row r="18" spans="1:11" s="449" customFormat="1" ht="12" customHeight="1" thickBot="1">
      <c r="A18" s="445" t="s">
        <v>4</v>
      </c>
      <c r="B18" s="459" t="s">
        <v>142</v>
      </c>
      <c r="C18" s="447">
        <f>+C19+C20+C21+C22+C23</f>
        <v>28349</v>
      </c>
      <c r="D18" s="447">
        <f aca="true" t="shared" si="3" ref="D18:K18">+D19+D20+D21+D22+D23</f>
        <v>2059</v>
      </c>
      <c r="E18" s="447">
        <f t="shared" si="3"/>
        <v>6035</v>
      </c>
      <c r="F18" s="447">
        <f t="shared" si="3"/>
        <v>4644</v>
      </c>
      <c r="G18" s="447">
        <f t="shared" si="3"/>
        <v>1023</v>
      </c>
      <c r="H18" s="447">
        <f t="shared" si="3"/>
        <v>0</v>
      </c>
      <c r="I18" s="447">
        <f t="shared" si="3"/>
        <v>0</v>
      </c>
      <c r="J18" s="447">
        <f t="shared" si="3"/>
        <v>13761</v>
      </c>
      <c r="K18" s="448">
        <f t="shared" si="3"/>
        <v>42110</v>
      </c>
    </row>
    <row r="19" spans="1:11" s="449" customFormat="1" ht="12" customHeight="1">
      <c r="A19" s="450" t="s">
        <v>64</v>
      </c>
      <c r="B19" s="242" t="s">
        <v>143</v>
      </c>
      <c r="C19" s="451"/>
      <c r="D19" s="451"/>
      <c r="E19" s="451"/>
      <c r="F19" s="451"/>
      <c r="G19" s="451"/>
      <c r="H19" s="451"/>
      <c r="I19" s="451"/>
      <c r="J19" s="452">
        <f aca="true" t="shared" si="4" ref="J19:J24">D19+E19+F19+G19+H19+I19</f>
        <v>0</v>
      </c>
      <c r="K19" s="453">
        <f aca="true" t="shared" si="5" ref="K19:K24">C19+J19</f>
        <v>0</v>
      </c>
    </row>
    <row r="20" spans="1:11" s="449" customFormat="1" ht="12" customHeight="1">
      <c r="A20" s="454" t="s">
        <v>65</v>
      </c>
      <c r="B20" s="455" t="s">
        <v>144</v>
      </c>
      <c r="C20" s="456"/>
      <c r="D20" s="456"/>
      <c r="E20" s="451"/>
      <c r="F20" s="451"/>
      <c r="G20" s="451"/>
      <c r="H20" s="451"/>
      <c r="I20" s="451"/>
      <c r="J20" s="452">
        <f t="shared" si="4"/>
        <v>0</v>
      </c>
      <c r="K20" s="453">
        <f t="shared" si="5"/>
        <v>0</v>
      </c>
    </row>
    <row r="21" spans="1:11" s="449" customFormat="1" ht="12" customHeight="1">
      <c r="A21" s="454" t="s">
        <v>66</v>
      </c>
      <c r="B21" s="455" t="s">
        <v>283</v>
      </c>
      <c r="C21" s="456"/>
      <c r="D21" s="456"/>
      <c r="E21" s="451"/>
      <c r="F21" s="451"/>
      <c r="G21" s="451"/>
      <c r="H21" s="451"/>
      <c r="I21" s="451"/>
      <c r="J21" s="452">
        <f t="shared" si="4"/>
        <v>0</v>
      </c>
      <c r="K21" s="453">
        <f t="shared" si="5"/>
        <v>0</v>
      </c>
    </row>
    <row r="22" spans="1:11" s="449" customFormat="1" ht="12" customHeight="1">
      <c r="A22" s="454" t="s">
        <v>67</v>
      </c>
      <c r="B22" s="455" t="s">
        <v>284</v>
      </c>
      <c r="C22" s="456"/>
      <c r="D22" s="456"/>
      <c r="E22" s="451"/>
      <c r="F22" s="451"/>
      <c r="G22" s="451"/>
      <c r="H22" s="451"/>
      <c r="I22" s="451"/>
      <c r="J22" s="452">
        <f t="shared" si="4"/>
        <v>0</v>
      </c>
      <c r="K22" s="453">
        <f t="shared" si="5"/>
        <v>0</v>
      </c>
    </row>
    <row r="23" spans="1:11" s="449" customFormat="1" ht="12" customHeight="1">
      <c r="A23" s="454" t="s">
        <v>68</v>
      </c>
      <c r="B23" s="455" t="s">
        <v>145</v>
      </c>
      <c r="C23" s="456">
        <v>28349</v>
      </c>
      <c r="D23" s="456">
        <v>2059</v>
      </c>
      <c r="E23" s="451">
        <v>6035</v>
      </c>
      <c r="F23" s="451">
        <v>4644</v>
      </c>
      <c r="G23" s="451">
        <v>1023</v>
      </c>
      <c r="H23" s="451"/>
      <c r="I23" s="451"/>
      <c r="J23" s="452">
        <f t="shared" si="4"/>
        <v>13761</v>
      </c>
      <c r="K23" s="453">
        <f t="shared" si="5"/>
        <v>42110</v>
      </c>
    </row>
    <row r="24" spans="1:11" s="449" customFormat="1" ht="12" customHeight="1" thickBot="1">
      <c r="A24" s="458" t="s">
        <v>74</v>
      </c>
      <c r="B24" s="244" t="s">
        <v>146</v>
      </c>
      <c r="C24" s="460"/>
      <c r="D24" s="460"/>
      <c r="E24" s="461"/>
      <c r="F24" s="461"/>
      <c r="G24" s="461">
        <v>1023</v>
      </c>
      <c r="H24" s="461"/>
      <c r="I24" s="461"/>
      <c r="J24" s="452">
        <f t="shared" si="4"/>
        <v>1023</v>
      </c>
      <c r="K24" s="453">
        <f t="shared" si="5"/>
        <v>1023</v>
      </c>
    </row>
    <row r="25" spans="1:11" s="449" customFormat="1" ht="12" customHeight="1" thickBot="1">
      <c r="A25" s="445" t="s">
        <v>5</v>
      </c>
      <c r="B25" s="446" t="s">
        <v>147</v>
      </c>
      <c r="C25" s="447">
        <f>+C26+C27+C28+C29+C30</f>
        <v>86729</v>
      </c>
      <c r="D25" s="447">
        <f aca="true" t="shared" si="6" ref="D25:K25">+D26+D27+D28+D29+D30</f>
        <v>0</v>
      </c>
      <c r="E25" s="447">
        <f t="shared" si="6"/>
        <v>0</v>
      </c>
      <c r="F25" s="447">
        <f t="shared" si="6"/>
        <v>0</v>
      </c>
      <c r="G25" s="447">
        <f t="shared" si="6"/>
        <v>-50512</v>
      </c>
      <c r="H25" s="447">
        <f t="shared" si="6"/>
        <v>0</v>
      </c>
      <c r="I25" s="447">
        <f t="shared" si="6"/>
        <v>0</v>
      </c>
      <c r="J25" s="447">
        <f t="shared" si="6"/>
        <v>-50512</v>
      </c>
      <c r="K25" s="448">
        <f t="shared" si="6"/>
        <v>36217</v>
      </c>
    </row>
    <row r="26" spans="1:11" s="449" customFormat="1" ht="12" customHeight="1">
      <c r="A26" s="450" t="s">
        <v>47</v>
      </c>
      <c r="B26" s="242" t="s">
        <v>148</v>
      </c>
      <c r="C26" s="451"/>
      <c r="D26" s="451"/>
      <c r="E26" s="451"/>
      <c r="F26" s="451"/>
      <c r="G26" s="451">
        <v>9383</v>
      </c>
      <c r="H26" s="451"/>
      <c r="I26" s="451"/>
      <c r="J26" s="452">
        <f aca="true" t="shared" si="7" ref="J26:J31">D26+E26+F26+G26+H26+I26</f>
        <v>9383</v>
      </c>
      <c r="K26" s="453">
        <f aca="true" t="shared" si="8" ref="K26:K31">C26+J26</f>
        <v>9383</v>
      </c>
    </row>
    <row r="27" spans="1:11" s="449" customFormat="1" ht="12" customHeight="1">
      <c r="A27" s="454" t="s">
        <v>48</v>
      </c>
      <c r="B27" s="455" t="s">
        <v>149</v>
      </c>
      <c r="C27" s="456"/>
      <c r="D27" s="456"/>
      <c r="E27" s="451"/>
      <c r="F27" s="451"/>
      <c r="G27" s="451"/>
      <c r="H27" s="451"/>
      <c r="I27" s="451"/>
      <c r="J27" s="452">
        <f t="shared" si="7"/>
        <v>0</v>
      </c>
      <c r="K27" s="453">
        <f t="shared" si="8"/>
        <v>0</v>
      </c>
    </row>
    <row r="28" spans="1:11" s="449" customFormat="1" ht="12" customHeight="1">
      <c r="A28" s="454" t="s">
        <v>49</v>
      </c>
      <c r="B28" s="455" t="s">
        <v>285</v>
      </c>
      <c r="C28" s="456"/>
      <c r="D28" s="456"/>
      <c r="E28" s="451"/>
      <c r="F28" s="451"/>
      <c r="G28" s="451"/>
      <c r="H28" s="451"/>
      <c r="I28" s="451"/>
      <c r="J28" s="452">
        <f t="shared" si="7"/>
        <v>0</v>
      </c>
      <c r="K28" s="453">
        <f t="shared" si="8"/>
        <v>0</v>
      </c>
    </row>
    <row r="29" spans="1:11" s="449" customFormat="1" ht="12" customHeight="1">
      <c r="A29" s="454" t="s">
        <v>50</v>
      </c>
      <c r="B29" s="455" t="s">
        <v>286</v>
      </c>
      <c r="C29" s="456"/>
      <c r="D29" s="456"/>
      <c r="E29" s="451"/>
      <c r="F29" s="451"/>
      <c r="G29" s="451"/>
      <c r="H29" s="451"/>
      <c r="I29" s="451"/>
      <c r="J29" s="452">
        <f t="shared" si="7"/>
        <v>0</v>
      </c>
      <c r="K29" s="453">
        <f t="shared" si="8"/>
        <v>0</v>
      </c>
    </row>
    <row r="30" spans="1:11" s="449" customFormat="1" ht="12" customHeight="1">
      <c r="A30" s="454" t="s">
        <v>89</v>
      </c>
      <c r="B30" s="455" t="s">
        <v>150</v>
      </c>
      <c r="C30" s="456">
        <v>86729</v>
      </c>
      <c r="D30" s="456"/>
      <c r="E30" s="451"/>
      <c r="F30" s="451"/>
      <c r="G30" s="451">
        <v>-59895</v>
      </c>
      <c r="H30" s="451"/>
      <c r="I30" s="451"/>
      <c r="J30" s="452">
        <f t="shared" si="7"/>
        <v>-59895</v>
      </c>
      <c r="K30" s="453">
        <f t="shared" si="8"/>
        <v>26834</v>
      </c>
    </row>
    <row r="31" spans="1:11" s="449" customFormat="1" ht="12" customHeight="1" thickBot="1">
      <c r="A31" s="458" t="s">
        <v>90</v>
      </c>
      <c r="B31" s="462" t="s">
        <v>151</v>
      </c>
      <c r="C31" s="460">
        <v>63381</v>
      </c>
      <c r="D31" s="460"/>
      <c r="E31" s="461"/>
      <c r="F31" s="461"/>
      <c r="G31" s="461">
        <v>-59895</v>
      </c>
      <c r="H31" s="461"/>
      <c r="I31" s="461"/>
      <c r="J31" s="463">
        <f t="shared" si="7"/>
        <v>-59895</v>
      </c>
      <c r="K31" s="453">
        <f t="shared" si="8"/>
        <v>3486</v>
      </c>
    </row>
    <row r="32" spans="1:11" s="449" customFormat="1" ht="12" customHeight="1" thickBot="1">
      <c r="A32" s="445" t="s">
        <v>91</v>
      </c>
      <c r="B32" s="446" t="s">
        <v>419</v>
      </c>
      <c r="C32" s="464">
        <f>+C33+C34+C35+C36+C37+C38+C39</f>
        <v>21005</v>
      </c>
      <c r="D32" s="464">
        <f aca="true" t="shared" si="9" ref="D32:K32">+D33+D34+D35+D36+D37+D38+D39</f>
        <v>0</v>
      </c>
      <c r="E32" s="464">
        <f t="shared" si="9"/>
        <v>0</v>
      </c>
      <c r="F32" s="464">
        <f t="shared" si="9"/>
        <v>0</v>
      </c>
      <c r="G32" s="464">
        <f t="shared" si="9"/>
        <v>0</v>
      </c>
      <c r="H32" s="464">
        <f t="shared" si="9"/>
        <v>0</v>
      </c>
      <c r="I32" s="464">
        <f t="shared" si="9"/>
        <v>0</v>
      </c>
      <c r="J32" s="464">
        <f t="shared" si="9"/>
        <v>0</v>
      </c>
      <c r="K32" s="465">
        <f t="shared" si="9"/>
        <v>21005</v>
      </c>
    </row>
    <row r="33" spans="1:11" s="449" customFormat="1" ht="12" customHeight="1">
      <c r="A33" s="450" t="s">
        <v>152</v>
      </c>
      <c r="B33" s="242" t="s">
        <v>413</v>
      </c>
      <c r="C33" s="452"/>
      <c r="D33" s="452"/>
      <c r="E33" s="452"/>
      <c r="F33" s="452"/>
      <c r="G33" s="452"/>
      <c r="H33" s="452"/>
      <c r="I33" s="452"/>
      <c r="J33" s="452">
        <f aca="true" t="shared" si="10" ref="J33:J39">D33+E33+F33+G33+H33+I33</f>
        <v>0</v>
      </c>
      <c r="K33" s="453">
        <f aca="true" t="shared" si="11" ref="K33:K39">C33+J33</f>
        <v>0</v>
      </c>
    </row>
    <row r="34" spans="1:11" s="449" customFormat="1" ht="12" customHeight="1">
      <c r="A34" s="454" t="s">
        <v>153</v>
      </c>
      <c r="B34" s="455" t="s">
        <v>568</v>
      </c>
      <c r="C34" s="456"/>
      <c r="D34" s="456"/>
      <c r="E34" s="451"/>
      <c r="F34" s="451"/>
      <c r="G34" s="451"/>
      <c r="H34" s="451"/>
      <c r="I34" s="451"/>
      <c r="J34" s="452">
        <f t="shared" si="10"/>
        <v>0</v>
      </c>
      <c r="K34" s="453">
        <f t="shared" si="11"/>
        <v>0</v>
      </c>
    </row>
    <row r="35" spans="1:11" s="449" customFormat="1" ht="12" customHeight="1">
      <c r="A35" s="454" t="s">
        <v>154</v>
      </c>
      <c r="B35" s="455" t="s">
        <v>414</v>
      </c>
      <c r="C35" s="456"/>
      <c r="D35" s="456"/>
      <c r="E35" s="451"/>
      <c r="F35" s="451"/>
      <c r="G35" s="451"/>
      <c r="H35" s="451"/>
      <c r="I35" s="451"/>
      <c r="J35" s="452">
        <f t="shared" si="10"/>
        <v>0</v>
      </c>
      <c r="K35" s="453">
        <f t="shared" si="11"/>
        <v>0</v>
      </c>
    </row>
    <row r="36" spans="1:11" s="449" customFormat="1" ht="12" customHeight="1">
      <c r="A36" s="454" t="s">
        <v>155</v>
      </c>
      <c r="B36" s="455" t="s">
        <v>415</v>
      </c>
      <c r="C36" s="456"/>
      <c r="D36" s="456"/>
      <c r="E36" s="451"/>
      <c r="F36" s="451"/>
      <c r="G36" s="451"/>
      <c r="H36" s="451"/>
      <c r="I36" s="451"/>
      <c r="J36" s="452">
        <f t="shared" si="10"/>
        <v>0</v>
      </c>
      <c r="K36" s="453">
        <f t="shared" si="11"/>
        <v>0</v>
      </c>
    </row>
    <row r="37" spans="1:11" s="449" customFormat="1" ht="12" customHeight="1">
      <c r="A37" s="454" t="s">
        <v>416</v>
      </c>
      <c r="B37" s="455" t="s">
        <v>156</v>
      </c>
      <c r="C37" s="456">
        <v>21000</v>
      </c>
      <c r="D37" s="456"/>
      <c r="E37" s="451"/>
      <c r="F37" s="451"/>
      <c r="G37" s="451"/>
      <c r="H37" s="451"/>
      <c r="I37" s="451"/>
      <c r="J37" s="452">
        <f t="shared" si="10"/>
        <v>0</v>
      </c>
      <c r="K37" s="453">
        <f t="shared" si="11"/>
        <v>21000</v>
      </c>
    </row>
    <row r="38" spans="1:11" s="449" customFormat="1" ht="12" customHeight="1">
      <c r="A38" s="454" t="s">
        <v>417</v>
      </c>
      <c r="B38" s="455" t="s">
        <v>157</v>
      </c>
      <c r="C38" s="456"/>
      <c r="D38" s="456"/>
      <c r="E38" s="451"/>
      <c r="F38" s="451"/>
      <c r="G38" s="451"/>
      <c r="H38" s="451"/>
      <c r="I38" s="451"/>
      <c r="J38" s="452">
        <f t="shared" si="10"/>
        <v>0</v>
      </c>
      <c r="K38" s="453">
        <f t="shared" si="11"/>
        <v>0</v>
      </c>
    </row>
    <row r="39" spans="1:11" s="449" customFormat="1" ht="12" customHeight="1" thickBot="1">
      <c r="A39" s="458" t="s">
        <v>418</v>
      </c>
      <c r="B39" s="462" t="s">
        <v>158</v>
      </c>
      <c r="C39" s="460">
        <v>5</v>
      </c>
      <c r="D39" s="460"/>
      <c r="E39" s="461"/>
      <c r="F39" s="461"/>
      <c r="G39" s="461"/>
      <c r="H39" s="461"/>
      <c r="I39" s="461"/>
      <c r="J39" s="463">
        <f t="shared" si="10"/>
        <v>0</v>
      </c>
      <c r="K39" s="453">
        <f t="shared" si="11"/>
        <v>5</v>
      </c>
    </row>
    <row r="40" spans="1:11" s="449" customFormat="1" ht="12" customHeight="1" thickBot="1">
      <c r="A40" s="445" t="s">
        <v>7</v>
      </c>
      <c r="B40" s="446" t="s">
        <v>292</v>
      </c>
      <c r="C40" s="447">
        <f>SUM(C41:C51)</f>
        <v>53138</v>
      </c>
      <c r="D40" s="447">
        <f aca="true" t="shared" si="12" ref="D40:K40">SUM(D41:D51)</f>
        <v>0</v>
      </c>
      <c r="E40" s="447">
        <f t="shared" si="12"/>
        <v>0</v>
      </c>
      <c r="F40" s="447">
        <f t="shared" si="12"/>
        <v>597</v>
      </c>
      <c r="G40" s="447">
        <f t="shared" si="12"/>
        <v>91</v>
      </c>
      <c r="H40" s="447">
        <f t="shared" si="12"/>
        <v>0</v>
      </c>
      <c r="I40" s="447">
        <f t="shared" si="12"/>
        <v>0</v>
      </c>
      <c r="J40" s="447">
        <f t="shared" si="12"/>
        <v>688</v>
      </c>
      <c r="K40" s="448">
        <f t="shared" si="12"/>
        <v>53826</v>
      </c>
    </row>
    <row r="41" spans="1:11" s="449" customFormat="1" ht="12" customHeight="1">
      <c r="A41" s="450" t="s">
        <v>51</v>
      </c>
      <c r="B41" s="242" t="s">
        <v>161</v>
      </c>
      <c r="C41" s="451">
        <v>15</v>
      </c>
      <c r="D41" s="451"/>
      <c r="E41" s="451"/>
      <c r="F41" s="451"/>
      <c r="G41" s="451">
        <v>6</v>
      </c>
      <c r="H41" s="451"/>
      <c r="I41" s="451"/>
      <c r="J41" s="452">
        <f aca="true" t="shared" si="13" ref="J41:J51">D41+E41+F41+G41+H41+I41</f>
        <v>6</v>
      </c>
      <c r="K41" s="453">
        <f aca="true" t="shared" si="14" ref="K41:K51">C41+J41</f>
        <v>21</v>
      </c>
    </row>
    <row r="42" spans="1:11" s="449" customFormat="1" ht="12" customHeight="1">
      <c r="A42" s="454" t="s">
        <v>52</v>
      </c>
      <c r="B42" s="455" t="s">
        <v>162</v>
      </c>
      <c r="C42" s="456">
        <v>15545</v>
      </c>
      <c r="D42" s="456"/>
      <c r="E42" s="451"/>
      <c r="F42" s="451"/>
      <c r="G42" s="451">
        <v>7</v>
      </c>
      <c r="H42" s="451"/>
      <c r="I42" s="451"/>
      <c r="J42" s="452">
        <f t="shared" si="13"/>
        <v>7</v>
      </c>
      <c r="K42" s="453">
        <f t="shared" si="14"/>
        <v>15552</v>
      </c>
    </row>
    <row r="43" spans="1:11" s="449" customFormat="1" ht="12" customHeight="1">
      <c r="A43" s="454" t="s">
        <v>53</v>
      </c>
      <c r="B43" s="455" t="s">
        <v>163</v>
      </c>
      <c r="C43" s="456">
        <v>2090</v>
      </c>
      <c r="D43" s="456"/>
      <c r="E43" s="451"/>
      <c r="F43" s="451"/>
      <c r="G43" s="451">
        <v>50</v>
      </c>
      <c r="H43" s="451"/>
      <c r="I43" s="451"/>
      <c r="J43" s="452">
        <f t="shared" si="13"/>
        <v>50</v>
      </c>
      <c r="K43" s="453">
        <f t="shared" si="14"/>
        <v>2140</v>
      </c>
    </row>
    <row r="44" spans="1:11" s="449" customFormat="1" ht="12" customHeight="1">
      <c r="A44" s="454" t="s">
        <v>93</v>
      </c>
      <c r="B44" s="455" t="s">
        <v>164</v>
      </c>
      <c r="C44" s="456">
        <v>7950</v>
      </c>
      <c r="D44" s="456"/>
      <c r="E44" s="451"/>
      <c r="F44" s="451"/>
      <c r="G44" s="451"/>
      <c r="H44" s="451"/>
      <c r="I44" s="451"/>
      <c r="J44" s="452">
        <f t="shared" si="13"/>
        <v>0</v>
      </c>
      <c r="K44" s="453">
        <f t="shared" si="14"/>
        <v>7950</v>
      </c>
    </row>
    <row r="45" spans="1:11" s="449" customFormat="1" ht="12" customHeight="1">
      <c r="A45" s="454" t="s">
        <v>94</v>
      </c>
      <c r="B45" s="455" t="s">
        <v>165</v>
      </c>
      <c r="C45" s="456"/>
      <c r="D45" s="456"/>
      <c r="E45" s="451"/>
      <c r="F45" s="451"/>
      <c r="G45" s="451"/>
      <c r="H45" s="451"/>
      <c r="I45" s="451"/>
      <c r="J45" s="452">
        <f t="shared" si="13"/>
        <v>0</v>
      </c>
      <c r="K45" s="453">
        <f t="shared" si="14"/>
        <v>0</v>
      </c>
    </row>
    <row r="46" spans="1:11" s="449" customFormat="1" ht="12" customHeight="1">
      <c r="A46" s="454" t="s">
        <v>95</v>
      </c>
      <c r="B46" s="455" t="s">
        <v>166</v>
      </c>
      <c r="C46" s="456">
        <v>4674</v>
      </c>
      <c r="D46" s="456"/>
      <c r="E46" s="451"/>
      <c r="F46" s="451"/>
      <c r="G46" s="451">
        <v>18</v>
      </c>
      <c r="H46" s="451"/>
      <c r="I46" s="451"/>
      <c r="J46" s="452">
        <f t="shared" si="13"/>
        <v>18</v>
      </c>
      <c r="K46" s="453">
        <f t="shared" si="14"/>
        <v>4692</v>
      </c>
    </row>
    <row r="47" spans="1:11" s="449" customFormat="1" ht="12" customHeight="1">
      <c r="A47" s="454" t="s">
        <v>96</v>
      </c>
      <c r="B47" s="455" t="s">
        <v>167</v>
      </c>
      <c r="C47" s="456">
        <v>22838</v>
      </c>
      <c r="D47" s="456"/>
      <c r="E47" s="451"/>
      <c r="F47" s="451"/>
      <c r="G47" s="451"/>
      <c r="H47" s="451"/>
      <c r="I47" s="451"/>
      <c r="J47" s="452">
        <f t="shared" si="13"/>
        <v>0</v>
      </c>
      <c r="K47" s="453">
        <f t="shared" si="14"/>
        <v>22838</v>
      </c>
    </row>
    <row r="48" spans="1:11" s="449" customFormat="1" ht="12" customHeight="1">
      <c r="A48" s="454" t="s">
        <v>97</v>
      </c>
      <c r="B48" s="455" t="s">
        <v>420</v>
      </c>
      <c r="C48" s="456">
        <v>1</v>
      </c>
      <c r="D48" s="456"/>
      <c r="E48" s="451"/>
      <c r="F48" s="451"/>
      <c r="G48" s="451"/>
      <c r="H48" s="451"/>
      <c r="I48" s="451"/>
      <c r="J48" s="452">
        <f t="shared" si="13"/>
        <v>0</v>
      </c>
      <c r="K48" s="453">
        <f t="shared" si="14"/>
        <v>1</v>
      </c>
    </row>
    <row r="49" spans="1:11" s="449" customFormat="1" ht="12" customHeight="1">
      <c r="A49" s="454" t="s">
        <v>159</v>
      </c>
      <c r="B49" s="455" t="s">
        <v>169</v>
      </c>
      <c r="C49" s="466"/>
      <c r="D49" s="466"/>
      <c r="E49" s="467"/>
      <c r="F49" s="467"/>
      <c r="G49" s="467"/>
      <c r="H49" s="467"/>
      <c r="I49" s="467"/>
      <c r="J49" s="468">
        <f t="shared" si="13"/>
        <v>0</v>
      </c>
      <c r="K49" s="453">
        <f t="shared" si="14"/>
        <v>0</v>
      </c>
    </row>
    <row r="50" spans="1:11" s="449" customFormat="1" ht="12" customHeight="1">
      <c r="A50" s="458" t="s">
        <v>160</v>
      </c>
      <c r="B50" s="462" t="s">
        <v>294</v>
      </c>
      <c r="C50" s="469"/>
      <c r="D50" s="469"/>
      <c r="E50" s="470"/>
      <c r="F50" s="470">
        <v>597</v>
      </c>
      <c r="G50" s="470"/>
      <c r="H50" s="470"/>
      <c r="I50" s="470"/>
      <c r="J50" s="471">
        <f t="shared" si="13"/>
        <v>597</v>
      </c>
      <c r="K50" s="453">
        <f t="shared" si="14"/>
        <v>597</v>
      </c>
    </row>
    <row r="51" spans="1:11" s="449" customFormat="1" ht="12" customHeight="1" thickBot="1">
      <c r="A51" s="472" t="s">
        <v>293</v>
      </c>
      <c r="B51" s="473" t="s">
        <v>170</v>
      </c>
      <c r="C51" s="474">
        <v>25</v>
      </c>
      <c r="D51" s="474"/>
      <c r="E51" s="474"/>
      <c r="F51" s="474"/>
      <c r="G51" s="474">
        <v>10</v>
      </c>
      <c r="H51" s="474"/>
      <c r="I51" s="474"/>
      <c r="J51" s="475">
        <f t="shared" si="13"/>
        <v>10</v>
      </c>
      <c r="K51" s="476">
        <f t="shared" si="14"/>
        <v>35</v>
      </c>
    </row>
    <row r="52" spans="1:11" s="449" customFormat="1" ht="12" customHeight="1" thickBot="1">
      <c r="A52" s="445" t="s">
        <v>8</v>
      </c>
      <c r="B52" s="446" t="s">
        <v>171</v>
      </c>
      <c r="C52" s="447">
        <f>SUM(C53:C57)</f>
        <v>0</v>
      </c>
      <c r="D52" s="447">
        <f aca="true" t="shared" si="15" ref="D52:K52">SUM(D53:D57)</f>
        <v>0</v>
      </c>
      <c r="E52" s="447">
        <f t="shared" si="15"/>
        <v>0</v>
      </c>
      <c r="F52" s="447">
        <f t="shared" si="15"/>
        <v>0</v>
      </c>
      <c r="G52" s="447">
        <f t="shared" si="15"/>
        <v>0</v>
      </c>
      <c r="H52" s="447">
        <f t="shared" si="15"/>
        <v>0</v>
      </c>
      <c r="I52" s="447">
        <f t="shared" si="15"/>
        <v>0</v>
      </c>
      <c r="J52" s="447">
        <f t="shared" si="15"/>
        <v>0</v>
      </c>
      <c r="K52" s="448">
        <f t="shared" si="15"/>
        <v>0</v>
      </c>
    </row>
    <row r="53" spans="1:11" s="449" customFormat="1" ht="12" customHeight="1">
      <c r="A53" s="450" t="s">
        <v>54</v>
      </c>
      <c r="B53" s="242" t="s">
        <v>175</v>
      </c>
      <c r="C53" s="467"/>
      <c r="D53" s="467"/>
      <c r="E53" s="467"/>
      <c r="F53" s="467"/>
      <c r="G53" s="467"/>
      <c r="H53" s="467"/>
      <c r="I53" s="467"/>
      <c r="J53" s="468">
        <f>D53+E53+F53+G53+H53+I53</f>
        <v>0</v>
      </c>
      <c r="K53" s="477">
        <f>C53+J53</f>
        <v>0</v>
      </c>
    </row>
    <row r="54" spans="1:11" s="449" customFormat="1" ht="12" customHeight="1">
      <c r="A54" s="454" t="s">
        <v>55</v>
      </c>
      <c r="B54" s="455" t="s">
        <v>176</v>
      </c>
      <c r="C54" s="466"/>
      <c r="D54" s="466"/>
      <c r="E54" s="467"/>
      <c r="F54" s="467"/>
      <c r="G54" s="467"/>
      <c r="H54" s="467"/>
      <c r="I54" s="467"/>
      <c r="J54" s="468">
        <f>D54+E54+F54+G54+H54+I54</f>
        <v>0</v>
      </c>
      <c r="K54" s="477">
        <f>C54+J54</f>
        <v>0</v>
      </c>
    </row>
    <row r="55" spans="1:11" s="449" customFormat="1" ht="12" customHeight="1">
      <c r="A55" s="454" t="s">
        <v>172</v>
      </c>
      <c r="B55" s="455" t="s">
        <v>177</v>
      </c>
      <c r="C55" s="466"/>
      <c r="D55" s="466"/>
      <c r="E55" s="467"/>
      <c r="F55" s="467"/>
      <c r="G55" s="467"/>
      <c r="H55" s="467"/>
      <c r="I55" s="467"/>
      <c r="J55" s="468">
        <f>D55+E55+F55+G55+H55+I55</f>
        <v>0</v>
      </c>
      <c r="K55" s="477">
        <f>C55+J55</f>
        <v>0</v>
      </c>
    </row>
    <row r="56" spans="1:11" s="449" customFormat="1" ht="12" customHeight="1">
      <c r="A56" s="454" t="s">
        <v>173</v>
      </c>
      <c r="B56" s="455" t="s">
        <v>178</v>
      </c>
      <c r="C56" s="466"/>
      <c r="D56" s="466"/>
      <c r="E56" s="467"/>
      <c r="F56" s="467"/>
      <c r="G56" s="467"/>
      <c r="H56" s="467"/>
      <c r="I56" s="467"/>
      <c r="J56" s="468">
        <f>D56+E56+F56+G56+H56+I56</f>
        <v>0</v>
      </c>
      <c r="K56" s="477">
        <f>C56+J56</f>
        <v>0</v>
      </c>
    </row>
    <row r="57" spans="1:11" s="449" customFormat="1" ht="12" customHeight="1" thickBot="1">
      <c r="A57" s="458" t="s">
        <v>174</v>
      </c>
      <c r="B57" s="244" t="s">
        <v>179</v>
      </c>
      <c r="C57" s="469"/>
      <c r="D57" s="469"/>
      <c r="E57" s="470"/>
      <c r="F57" s="470"/>
      <c r="G57" s="470"/>
      <c r="H57" s="470"/>
      <c r="I57" s="470"/>
      <c r="J57" s="471">
        <f>D57+E57+F57+G57+H57+I57</f>
        <v>0</v>
      </c>
      <c r="K57" s="477">
        <f>C57+J57</f>
        <v>0</v>
      </c>
    </row>
    <row r="58" spans="1:11" s="449" customFormat="1" ht="12" customHeight="1" thickBot="1">
      <c r="A58" s="445" t="s">
        <v>98</v>
      </c>
      <c r="B58" s="446" t="s">
        <v>180</v>
      </c>
      <c r="C58" s="447">
        <f>SUM(C59:C61)</f>
        <v>0</v>
      </c>
      <c r="D58" s="447">
        <f aca="true" t="shared" si="16" ref="D58:K58">SUM(D59:D61)</f>
        <v>0</v>
      </c>
      <c r="E58" s="447">
        <f t="shared" si="16"/>
        <v>0</v>
      </c>
      <c r="F58" s="447">
        <f t="shared" si="16"/>
        <v>0</v>
      </c>
      <c r="G58" s="447">
        <f t="shared" si="16"/>
        <v>0</v>
      </c>
      <c r="H58" s="447">
        <f t="shared" si="16"/>
        <v>0</v>
      </c>
      <c r="I58" s="447">
        <f t="shared" si="16"/>
        <v>0</v>
      </c>
      <c r="J58" s="447">
        <f t="shared" si="16"/>
        <v>0</v>
      </c>
      <c r="K58" s="448">
        <f t="shared" si="16"/>
        <v>0</v>
      </c>
    </row>
    <row r="59" spans="1:11" s="449" customFormat="1" ht="12" customHeight="1">
      <c r="A59" s="450" t="s">
        <v>56</v>
      </c>
      <c r="B59" s="242" t="s">
        <v>181</v>
      </c>
      <c r="C59" s="451"/>
      <c r="D59" s="451"/>
      <c r="E59" s="451"/>
      <c r="F59" s="451"/>
      <c r="G59" s="451"/>
      <c r="H59" s="451"/>
      <c r="I59" s="451"/>
      <c r="J59" s="452">
        <f>D59+E59+F59+G59+H59+I59</f>
        <v>0</v>
      </c>
      <c r="K59" s="453">
        <f>C59+J59</f>
        <v>0</v>
      </c>
    </row>
    <row r="60" spans="1:11" s="449" customFormat="1" ht="12" customHeight="1">
      <c r="A60" s="454" t="s">
        <v>57</v>
      </c>
      <c r="B60" s="455" t="s">
        <v>287</v>
      </c>
      <c r="C60" s="456"/>
      <c r="D60" s="456"/>
      <c r="E60" s="451"/>
      <c r="F60" s="451"/>
      <c r="G60" s="451"/>
      <c r="H60" s="451"/>
      <c r="I60" s="451"/>
      <c r="J60" s="452">
        <f>D60+E60+F60+G60+H60+I60</f>
        <v>0</v>
      </c>
      <c r="K60" s="453">
        <f>C60+J60</f>
        <v>0</v>
      </c>
    </row>
    <row r="61" spans="1:11" s="449" customFormat="1" ht="12" customHeight="1">
      <c r="A61" s="454" t="s">
        <v>184</v>
      </c>
      <c r="B61" s="455" t="s">
        <v>182</v>
      </c>
      <c r="C61" s="456"/>
      <c r="D61" s="456"/>
      <c r="E61" s="451"/>
      <c r="F61" s="451"/>
      <c r="G61" s="451"/>
      <c r="H61" s="451"/>
      <c r="I61" s="451"/>
      <c r="J61" s="452">
        <f>D61+E61+F61+G61+H61+I61</f>
        <v>0</v>
      </c>
      <c r="K61" s="453">
        <f>C61+J61</f>
        <v>0</v>
      </c>
    </row>
    <row r="62" spans="1:11" s="449" customFormat="1" ht="12" customHeight="1" thickBot="1">
      <c r="A62" s="458" t="s">
        <v>185</v>
      </c>
      <c r="B62" s="244" t="s">
        <v>183</v>
      </c>
      <c r="C62" s="460"/>
      <c r="D62" s="460"/>
      <c r="E62" s="461"/>
      <c r="F62" s="461"/>
      <c r="G62" s="461"/>
      <c r="H62" s="461"/>
      <c r="I62" s="461"/>
      <c r="J62" s="463">
        <f>D62+E62+F62+G62+H62+I62</f>
        <v>0</v>
      </c>
      <c r="K62" s="453">
        <f>C62+J62</f>
        <v>0</v>
      </c>
    </row>
    <row r="63" spans="1:11" s="449" customFormat="1" ht="12" customHeight="1" thickBot="1">
      <c r="A63" s="445" t="s">
        <v>10</v>
      </c>
      <c r="B63" s="459" t="s">
        <v>186</v>
      </c>
      <c r="C63" s="447">
        <f>SUM(C64:C66)</f>
        <v>0</v>
      </c>
      <c r="D63" s="447">
        <f aca="true" t="shared" si="17" ref="D63:K63">SUM(D64:D66)</f>
        <v>0</v>
      </c>
      <c r="E63" s="447">
        <f t="shared" si="17"/>
        <v>0</v>
      </c>
      <c r="F63" s="447">
        <f t="shared" si="17"/>
        <v>0</v>
      </c>
      <c r="G63" s="447">
        <f t="shared" si="17"/>
        <v>0</v>
      </c>
      <c r="H63" s="447">
        <f t="shared" si="17"/>
        <v>0</v>
      </c>
      <c r="I63" s="447">
        <f t="shared" si="17"/>
        <v>0</v>
      </c>
      <c r="J63" s="447">
        <f t="shared" si="17"/>
        <v>0</v>
      </c>
      <c r="K63" s="448">
        <f t="shared" si="17"/>
        <v>0</v>
      </c>
    </row>
    <row r="64" spans="1:11" s="449" customFormat="1" ht="12" customHeight="1">
      <c r="A64" s="450" t="s">
        <v>99</v>
      </c>
      <c r="B64" s="242" t="s">
        <v>188</v>
      </c>
      <c r="C64" s="466"/>
      <c r="D64" s="466"/>
      <c r="E64" s="466"/>
      <c r="F64" s="466"/>
      <c r="G64" s="466"/>
      <c r="H64" s="466"/>
      <c r="I64" s="466"/>
      <c r="J64" s="478">
        <f>D64+E64+F64+G64+H64+I64</f>
        <v>0</v>
      </c>
      <c r="K64" s="479">
        <f>C64+J64</f>
        <v>0</v>
      </c>
    </row>
    <row r="65" spans="1:11" s="449" customFormat="1" ht="12" customHeight="1">
      <c r="A65" s="454" t="s">
        <v>100</v>
      </c>
      <c r="B65" s="455" t="s">
        <v>288</v>
      </c>
      <c r="C65" s="466"/>
      <c r="D65" s="466"/>
      <c r="E65" s="466"/>
      <c r="F65" s="466"/>
      <c r="G65" s="466"/>
      <c r="H65" s="466"/>
      <c r="I65" s="466"/>
      <c r="J65" s="478">
        <f>D65+E65+F65+G65+H65+I65</f>
        <v>0</v>
      </c>
      <c r="K65" s="479">
        <f>C65+J65</f>
        <v>0</v>
      </c>
    </row>
    <row r="66" spans="1:11" s="449" customFormat="1" ht="12" customHeight="1">
      <c r="A66" s="454" t="s">
        <v>120</v>
      </c>
      <c r="B66" s="455" t="s">
        <v>189</v>
      </c>
      <c r="C66" s="466"/>
      <c r="D66" s="466"/>
      <c r="E66" s="466"/>
      <c r="F66" s="466"/>
      <c r="G66" s="466"/>
      <c r="H66" s="466"/>
      <c r="I66" s="466"/>
      <c r="J66" s="478">
        <f>D66+E66+F66+G66+H66+I66</f>
        <v>0</v>
      </c>
      <c r="K66" s="479">
        <f>C66+J66</f>
        <v>0</v>
      </c>
    </row>
    <row r="67" spans="1:11" s="449" customFormat="1" ht="12" customHeight="1" thickBot="1">
      <c r="A67" s="458" t="s">
        <v>187</v>
      </c>
      <c r="B67" s="244" t="s">
        <v>190</v>
      </c>
      <c r="C67" s="466"/>
      <c r="D67" s="466"/>
      <c r="E67" s="466"/>
      <c r="F67" s="466"/>
      <c r="G67" s="466"/>
      <c r="H67" s="466"/>
      <c r="I67" s="466"/>
      <c r="J67" s="478">
        <f>D67+E67+F67+G67+H67+I67</f>
        <v>0</v>
      </c>
      <c r="K67" s="479">
        <f>C67+J67</f>
        <v>0</v>
      </c>
    </row>
    <row r="68" spans="1:11" s="449" customFormat="1" ht="12" customHeight="1" thickBot="1">
      <c r="A68" s="480" t="s">
        <v>334</v>
      </c>
      <c r="B68" s="446" t="s">
        <v>191</v>
      </c>
      <c r="C68" s="464">
        <f>+C11+C18+C25+C32+C40+C52+C58+C63</f>
        <v>678783</v>
      </c>
      <c r="D68" s="464">
        <f aca="true" t="shared" si="18" ref="D68:K68">+D11+D18+D25+D32+D40+D52+D58+D63</f>
        <v>35514</v>
      </c>
      <c r="E68" s="464">
        <f t="shared" si="18"/>
        <v>9083</v>
      </c>
      <c r="F68" s="464">
        <f t="shared" si="18"/>
        <v>19667</v>
      </c>
      <c r="G68" s="464">
        <f t="shared" si="18"/>
        <v>-35144</v>
      </c>
      <c r="H68" s="464">
        <f t="shared" si="18"/>
        <v>0</v>
      </c>
      <c r="I68" s="464">
        <f t="shared" si="18"/>
        <v>0</v>
      </c>
      <c r="J68" s="464">
        <f t="shared" si="18"/>
        <v>29120</v>
      </c>
      <c r="K68" s="465">
        <f t="shared" si="18"/>
        <v>707903</v>
      </c>
    </row>
    <row r="69" spans="1:11" s="449" customFormat="1" ht="12" customHeight="1" thickBot="1">
      <c r="A69" s="481" t="s">
        <v>192</v>
      </c>
      <c r="B69" s="459" t="s">
        <v>193</v>
      </c>
      <c r="C69" s="447">
        <f>SUM(C70:C72)</f>
        <v>0</v>
      </c>
      <c r="D69" s="447">
        <f aca="true" t="shared" si="19" ref="D69:K69">SUM(D70:D72)</f>
        <v>0</v>
      </c>
      <c r="E69" s="447">
        <f t="shared" si="19"/>
        <v>0</v>
      </c>
      <c r="F69" s="447">
        <f t="shared" si="19"/>
        <v>0</v>
      </c>
      <c r="G69" s="447">
        <f t="shared" si="19"/>
        <v>0</v>
      </c>
      <c r="H69" s="447">
        <f t="shared" si="19"/>
        <v>0</v>
      </c>
      <c r="I69" s="447">
        <f t="shared" si="19"/>
        <v>0</v>
      </c>
      <c r="J69" s="447">
        <f t="shared" si="19"/>
        <v>0</v>
      </c>
      <c r="K69" s="448">
        <f t="shared" si="19"/>
        <v>0</v>
      </c>
    </row>
    <row r="70" spans="1:11" s="449" customFormat="1" ht="12" customHeight="1">
      <c r="A70" s="450" t="s">
        <v>221</v>
      </c>
      <c r="B70" s="242" t="s">
        <v>194</v>
      </c>
      <c r="C70" s="466"/>
      <c r="D70" s="466"/>
      <c r="E70" s="466"/>
      <c r="F70" s="466"/>
      <c r="G70" s="466"/>
      <c r="H70" s="466"/>
      <c r="I70" s="466"/>
      <c r="J70" s="478">
        <f>D70+E70+F70+G70+H70+I70</f>
        <v>0</v>
      </c>
      <c r="K70" s="479">
        <f>C70+J70</f>
        <v>0</v>
      </c>
    </row>
    <row r="71" spans="1:11" s="449" customFormat="1" ht="12" customHeight="1">
      <c r="A71" s="454" t="s">
        <v>230</v>
      </c>
      <c r="B71" s="455" t="s">
        <v>195</v>
      </c>
      <c r="C71" s="466"/>
      <c r="D71" s="466"/>
      <c r="E71" s="466"/>
      <c r="F71" s="466"/>
      <c r="G71" s="466"/>
      <c r="H71" s="466"/>
      <c r="I71" s="466"/>
      <c r="J71" s="478">
        <f>D71+E71+F71+G71+H71+I71</f>
        <v>0</v>
      </c>
      <c r="K71" s="479">
        <f>C71+J71</f>
        <v>0</v>
      </c>
    </row>
    <row r="72" spans="1:11" s="449" customFormat="1" ht="12" customHeight="1" thickBot="1">
      <c r="A72" s="472" t="s">
        <v>231</v>
      </c>
      <c r="B72" s="482" t="s">
        <v>319</v>
      </c>
      <c r="C72" s="474"/>
      <c r="D72" s="474"/>
      <c r="E72" s="474"/>
      <c r="F72" s="474"/>
      <c r="G72" s="474"/>
      <c r="H72" s="474"/>
      <c r="I72" s="474"/>
      <c r="J72" s="475">
        <f>D72+E72+F72+G72+H72+I72</f>
        <v>0</v>
      </c>
      <c r="K72" s="483">
        <f>C72+J72</f>
        <v>0</v>
      </c>
    </row>
    <row r="73" spans="1:11" s="449" customFormat="1" ht="12" customHeight="1" thickBot="1">
      <c r="A73" s="481" t="s">
        <v>197</v>
      </c>
      <c r="B73" s="459" t="s">
        <v>198</v>
      </c>
      <c r="C73" s="447">
        <f>SUM(C74:C77)</f>
        <v>0</v>
      </c>
      <c r="D73" s="447">
        <f aca="true" t="shared" si="20" ref="D73:K73">SUM(D74:D77)</f>
        <v>0</v>
      </c>
      <c r="E73" s="447">
        <f t="shared" si="20"/>
        <v>0</v>
      </c>
      <c r="F73" s="447">
        <f t="shared" si="20"/>
        <v>0</v>
      </c>
      <c r="G73" s="447">
        <f t="shared" si="20"/>
        <v>0</v>
      </c>
      <c r="H73" s="447">
        <f t="shared" si="20"/>
        <v>0</v>
      </c>
      <c r="I73" s="447">
        <f t="shared" si="20"/>
        <v>0</v>
      </c>
      <c r="J73" s="447">
        <f t="shared" si="20"/>
        <v>0</v>
      </c>
      <c r="K73" s="448">
        <f t="shared" si="20"/>
        <v>0</v>
      </c>
    </row>
    <row r="74" spans="1:11" s="449" customFormat="1" ht="12" customHeight="1">
      <c r="A74" s="450" t="s">
        <v>79</v>
      </c>
      <c r="B74" s="242" t="s">
        <v>199</v>
      </c>
      <c r="C74" s="466"/>
      <c r="D74" s="466"/>
      <c r="E74" s="466"/>
      <c r="F74" s="466"/>
      <c r="G74" s="466"/>
      <c r="H74" s="466"/>
      <c r="I74" s="466"/>
      <c r="J74" s="478">
        <f>D74+E74+F74+G74+H74+I74</f>
        <v>0</v>
      </c>
      <c r="K74" s="479">
        <f>C74+J74</f>
        <v>0</v>
      </c>
    </row>
    <row r="75" spans="1:11" s="449" customFormat="1" ht="12" customHeight="1">
      <c r="A75" s="454" t="s">
        <v>80</v>
      </c>
      <c r="B75" s="242" t="s">
        <v>430</v>
      </c>
      <c r="C75" s="466"/>
      <c r="D75" s="466"/>
      <c r="E75" s="466"/>
      <c r="F75" s="466"/>
      <c r="G75" s="466"/>
      <c r="H75" s="466"/>
      <c r="I75" s="466"/>
      <c r="J75" s="478">
        <f>D75+E75+F75+G75+H75+I75</f>
        <v>0</v>
      </c>
      <c r="K75" s="479">
        <f>C75+J75</f>
        <v>0</v>
      </c>
    </row>
    <row r="76" spans="1:11" s="449" customFormat="1" ht="12" customHeight="1">
      <c r="A76" s="454" t="s">
        <v>222</v>
      </c>
      <c r="B76" s="242" t="s">
        <v>200</v>
      </c>
      <c r="C76" s="466"/>
      <c r="D76" s="466"/>
      <c r="E76" s="466"/>
      <c r="F76" s="466"/>
      <c r="G76" s="466"/>
      <c r="H76" s="466"/>
      <c r="I76" s="466"/>
      <c r="J76" s="478">
        <f>D76+E76+F76+G76+H76+I76</f>
        <v>0</v>
      </c>
      <c r="K76" s="479">
        <f>C76+J76</f>
        <v>0</v>
      </c>
    </row>
    <row r="77" spans="1:11" s="449" customFormat="1" ht="12" customHeight="1" thickBot="1">
      <c r="A77" s="458" t="s">
        <v>223</v>
      </c>
      <c r="B77" s="243" t="s">
        <v>431</v>
      </c>
      <c r="C77" s="466"/>
      <c r="D77" s="466"/>
      <c r="E77" s="466"/>
      <c r="F77" s="466"/>
      <c r="G77" s="466"/>
      <c r="H77" s="466"/>
      <c r="I77" s="466"/>
      <c r="J77" s="478">
        <f>D77+E77+F77+G77+H77+I77</f>
        <v>0</v>
      </c>
      <c r="K77" s="479">
        <f>C77+J77</f>
        <v>0</v>
      </c>
    </row>
    <row r="78" spans="1:11" s="449" customFormat="1" ht="12" customHeight="1" thickBot="1">
      <c r="A78" s="481" t="s">
        <v>201</v>
      </c>
      <c r="B78" s="459" t="s">
        <v>202</v>
      </c>
      <c r="C78" s="447">
        <f>SUM(C79:C80)</f>
        <v>0</v>
      </c>
      <c r="D78" s="447">
        <f aca="true" t="shared" si="21" ref="D78:K78">SUM(D79:D80)</f>
        <v>0</v>
      </c>
      <c r="E78" s="447">
        <f t="shared" si="21"/>
        <v>0</v>
      </c>
      <c r="F78" s="447">
        <f t="shared" si="21"/>
        <v>0</v>
      </c>
      <c r="G78" s="447">
        <f t="shared" si="21"/>
        <v>0</v>
      </c>
      <c r="H78" s="447">
        <f t="shared" si="21"/>
        <v>0</v>
      </c>
      <c r="I78" s="447">
        <f t="shared" si="21"/>
        <v>0</v>
      </c>
      <c r="J78" s="447">
        <f t="shared" si="21"/>
        <v>0</v>
      </c>
      <c r="K78" s="448">
        <f t="shared" si="21"/>
        <v>0</v>
      </c>
    </row>
    <row r="79" spans="1:11" s="449" customFormat="1" ht="12" customHeight="1">
      <c r="A79" s="450" t="s">
        <v>224</v>
      </c>
      <c r="B79" s="242" t="s">
        <v>203</v>
      </c>
      <c r="C79" s="466"/>
      <c r="D79" s="466"/>
      <c r="E79" s="466"/>
      <c r="F79" s="466"/>
      <c r="G79" s="466"/>
      <c r="H79" s="466"/>
      <c r="I79" s="466"/>
      <c r="J79" s="478">
        <f>D79+E79+F79+G79+H79+I79</f>
        <v>0</v>
      </c>
      <c r="K79" s="479">
        <f>C79+J79</f>
        <v>0</v>
      </c>
    </row>
    <row r="80" spans="1:11" s="449" customFormat="1" ht="12" customHeight="1" thickBot="1">
      <c r="A80" s="458" t="s">
        <v>225</v>
      </c>
      <c r="B80" s="244" t="s">
        <v>204</v>
      </c>
      <c r="C80" s="466"/>
      <c r="D80" s="466"/>
      <c r="E80" s="466"/>
      <c r="F80" s="466"/>
      <c r="G80" s="466"/>
      <c r="H80" s="466"/>
      <c r="I80" s="466"/>
      <c r="J80" s="478">
        <f>D80+E80+F80+G80+H80+I80</f>
        <v>0</v>
      </c>
      <c r="K80" s="479">
        <f>C80+J80</f>
        <v>0</v>
      </c>
    </row>
    <row r="81" spans="1:11" s="449" customFormat="1" ht="12" customHeight="1" thickBot="1">
      <c r="A81" s="481" t="s">
        <v>205</v>
      </c>
      <c r="B81" s="459" t="s">
        <v>206</v>
      </c>
      <c r="C81" s="447">
        <f>SUM(C82:C84)</f>
        <v>0</v>
      </c>
      <c r="D81" s="447">
        <f aca="true" t="shared" si="22" ref="D81:K81">SUM(D82:D84)</f>
        <v>0</v>
      </c>
      <c r="E81" s="447">
        <f t="shared" si="22"/>
        <v>0</v>
      </c>
      <c r="F81" s="447">
        <f t="shared" si="22"/>
        <v>0</v>
      </c>
      <c r="G81" s="447">
        <f t="shared" si="22"/>
        <v>18636</v>
      </c>
      <c r="H81" s="447">
        <f t="shared" si="22"/>
        <v>0</v>
      </c>
      <c r="I81" s="447">
        <f t="shared" si="22"/>
        <v>0</v>
      </c>
      <c r="J81" s="447">
        <f t="shared" si="22"/>
        <v>18636</v>
      </c>
      <c r="K81" s="448">
        <f t="shared" si="22"/>
        <v>18636</v>
      </c>
    </row>
    <row r="82" spans="1:11" s="449" customFormat="1" ht="12" customHeight="1">
      <c r="A82" s="450" t="s">
        <v>226</v>
      </c>
      <c r="B82" s="242" t="s">
        <v>207</v>
      </c>
      <c r="C82" s="466"/>
      <c r="D82" s="466"/>
      <c r="E82" s="466"/>
      <c r="F82" s="466"/>
      <c r="G82" s="466">
        <v>18636</v>
      </c>
      <c r="H82" s="466"/>
      <c r="I82" s="466"/>
      <c r="J82" s="478">
        <f>D82+E82+F82+G82+H82+I82</f>
        <v>18636</v>
      </c>
      <c r="K82" s="479">
        <f>C82+J82</f>
        <v>18636</v>
      </c>
    </row>
    <row r="83" spans="1:11" s="449" customFormat="1" ht="12" customHeight="1">
      <c r="A83" s="454" t="s">
        <v>227</v>
      </c>
      <c r="B83" s="455" t="s">
        <v>208</v>
      </c>
      <c r="C83" s="466"/>
      <c r="D83" s="466"/>
      <c r="E83" s="466"/>
      <c r="F83" s="466"/>
      <c r="G83" s="466"/>
      <c r="H83" s="466"/>
      <c r="I83" s="466"/>
      <c r="J83" s="478">
        <f>D83+E83+F83+G83+H83+I83</f>
        <v>0</v>
      </c>
      <c r="K83" s="479">
        <f>C83+J83</f>
        <v>0</v>
      </c>
    </row>
    <row r="84" spans="1:11" s="449" customFormat="1" ht="12" customHeight="1" thickBot="1">
      <c r="A84" s="458" t="s">
        <v>228</v>
      </c>
      <c r="B84" s="244" t="s">
        <v>432</v>
      </c>
      <c r="C84" s="466"/>
      <c r="D84" s="466"/>
      <c r="E84" s="466"/>
      <c r="F84" s="466"/>
      <c r="G84" s="466"/>
      <c r="H84" s="466"/>
      <c r="I84" s="466"/>
      <c r="J84" s="478">
        <f>D84+E84+F84+G84+H84+I84</f>
        <v>0</v>
      </c>
      <c r="K84" s="479">
        <f>C84+J84</f>
        <v>0</v>
      </c>
    </row>
    <row r="85" spans="1:11" s="449" customFormat="1" ht="12" customHeight="1" thickBot="1">
      <c r="A85" s="481" t="s">
        <v>209</v>
      </c>
      <c r="B85" s="459" t="s">
        <v>229</v>
      </c>
      <c r="C85" s="447">
        <f>SUM(C86:C89)</f>
        <v>0</v>
      </c>
      <c r="D85" s="447">
        <f aca="true" t="shared" si="23" ref="D85:K85">SUM(D86:D89)</f>
        <v>0</v>
      </c>
      <c r="E85" s="447">
        <f t="shared" si="23"/>
        <v>0</v>
      </c>
      <c r="F85" s="447">
        <f t="shared" si="23"/>
        <v>0</v>
      </c>
      <c r="G85" s="447">
        <f t="shared" si="23"/>
        <v>0</v>
      </c>
      <c r="H85" s="447">
        <f t="shared" si="23"/>
        <v>0</v>
      </c>
      <c r="I85" s="447">
        <f t="shared" si="23"/>
        <v>0</v>
      </c>
      <c r="J85" s="447">
        <f t="shared" si="23"/>
        <v>0</v>
      </c>
      <c r="K85" s="448">
        <f t="shared" si="23"/>
        <v>0</v>
      </c>
    </row>
    <row r="86" spans="1:11" s="449" customFormat="1" ht="12" customHeight="1">
      <c r="A86" s="484" t="s">
        <v>210</v>
      </c>
      <c r="B86" s="242" t="s">
        <v>211</v>
      </c>
      <c r="C86" s="466"/>
      <c r="D86" s="466"/>
      <c r="E86" s="466"/>
      <c r="F86" s="466"/>
      <c r="G86" s="466"/>
      <c r="H86" s="466"/>
      <c r="I86" s="466"/>
      <c r="J86" s="478">
        <f aca="true" t="shared" si="24" ref="J86:J91">D86+E86+F86+G86+H86+I86</f>
        <v>0</v>
      </c>
      <c r="K86" s="479">
        <f aca="true" t="shared" si="25" ref="K86:K91">C86+J86</f>
        <v>0</v>
      </c>
    </row>
    <row r="87" spans="1:11" s="449" customFormat="1" ht="12" customHeight="1">
      <c r="A87" s="485" t="s">
        <v>212</v>
      </c>
      <c r="B87" s="455" t="s">
        <v>213</v>
      </c>
      <c r="C87" s="466"/>
      <c r="D87" s="466"/>
      <c r="E87" s="466"/>
      <c r="F87" s="466"/>
      <c r="G87" s="466"/>
      <c r="H87" s="466"/>
      <c r="I87" s="466"/>
      <c r="J87" s="478">
        <f t="shared" si="24"/>
        <v>0</v>
      </c>
      <c r="K87" s="479">
        <f t="shared" si="25"/>
        <v>0</v>
      </c>
    </row>
    <row r="88" spans="1:11" s="449" customFormat="1" ht="12" customHeight="1">
      <c r="A88" s="485" t="s">
        <v>214</v>
      </c>
      <c r="B88" s="455" t="s">
        <v>215</v>
      </c>
      <c r="C88" s="466"/>
      <c r="D88" s="466"/>
      <c r="E88" s="466"/>
      <c r="F88" s="466"/>
      <c r="G88" s="466"/>
      <c r="H88" s="466"/>
      <c r="I88" s="466"/>
      <c r="J88" s="478">
        <f t="shared" si="24"/>
        <v>0</v>
      </c>
      <c r="K88" s="479">
        <f t="shared" si="25"/>
        <v>0</v>
      </c>
    </row>
    <row r="89" spans="1:11" s="449" customFormat="1" ht="12" customHeight="1" thickBot="1">
      <c r="A89" s="486" t="s">
        <v>216</v>
      </c>
      <c r="B89" s="244" t="s">
        <v>217</v>
      </c>
      <c r="C89" s="466"/>
      <c r="D89" s="466"/>
      <c r="E89" s="466"/>
      <c r="F89" s="466"/>
      <c r="G89" s="466"/>
      <c r="H89" s="466"/>
      <c r="I89" s="466"/>
      <c r="J89" s="478">
        <f t="shared" si="24"/>
        <v>0</v>
      </c>
      <c r="K89" s="479">
        <f t="shared" si="25"/>
        <v>0</v>
      </c>
    </row>
    <row r="90" spans="1:11" s="449" customFormat="1" ht="12" customHeight="1" thickBot="1">
      <c r="A90" s="481" t="s">
        <v>218</v>
      </c>
      <c r="B90" s="459" t="s">
        <v>333</v>
      </c>
      <c r="C90" s="487"/>
      <c r="D90" s="487"/>
      <c r="E90" s="487"/>
      <c r="F90" s="487"/>
      <c r="G90" s="487"/>
      <c r="H90" s="487"/>
      <c r="I90" s="487"/>
      <c r="J90" s="447">
        <f t="shared" si="24"/>
        <v>0</v>
      </c>
      <c r="K90" s="448">
        <f t="shared" si="25"/>
        <v>0</v>
      </c>
    </row>
    <row r="91" spans="1:11" s="449" customFormat="1" ht="13.5" customHeight="1" thickBot="1">
      <c r="A91" s="481" t="s">
        <v>220</v>
      </c>
      <c r="B91" s="459" t="s">
        <v>219</v>
      </c>
      <c r="C91" s="487"/>
      <c r="D91" s="487"/>
      <c r="E91" s="487"/>
      <c r="F91" s="487"/>
      <c r="G91" s="487"/>
      <c r="H91" s="487"/>
      <c r="I91" s="487"/>
      <c r="J91" s="447">
        <f t="shared" si="24"/>
        <v>0</v>
      </c>
      <c r="K91" s="448">
        <f t="shared" si="25"/>
        <v>0</v>
      </c>
    </row>
    <row r="92" spans="1:11" s="449" customFormat="1" ht="15.75" customHeight="1" thickBot="1">
      <c r="A92" s="481" t="s">
        <v>232</v>
      </c>
      <c r="B92" s="459" t="s">
        <v>336</v>
      </c>
      <c r="C92" s="464">
        <f>+C69+C73+C78+C81+C85+C91+C90</f>
        <v>0</v>
      </c>
      <c r="D92" s="464">
        <f aca="true" t="shared" si="26" ref="D92:K92">+D69+D73+D78+D81+D85+D91+D90</f>
        <v>0</v>
      </c>
      <c r="E92" s="464">
        <f t="shared" si="26"/>
        <v>0</v>
      </c>
      <c r="F92" s="464">
        <f t="shared" si="26"/>
        <v>0</v>
      </c>
      <c r="G92" s="464">
        <f t="shared" si="26"/>
        <v>18636</v>
      </c>
      <c r="H92" s="464">
        <f t="shared" si="26"/>
        <v>0</v>
      </c>
      <c r="I92" s="464">
        <f t="shared" si="26"/>
        <v>0</v>
      </c>
      <c r="J92" s="464">
        <f t="shared" si="26"/>
        <v>18636</v>
      </c>
      <c r="K92" s="465">
        <f t="shared" si="26"/>
        <v>18636</v>
      </c>
    </row>
    <row r="93" spans="1:11" s="449" customFormat="1" ht="25.5" customHeight="1" thickBot="1">
      <c r="A93" s="488" t="s">
        <v>335</v>
      </c>
      <c r="B93" s="489" t="s">
        <v>337</v>
      </c>
      <c r="C93" s="464">
        <f>+C68+C92</f>
        <v>678783</v>
      </c>
      <c r="D93" s="464">
        <f aca="true" t="shared" si="27" ref="D93:K93">+D68+D92</f>
        <v>35514</v>
      </c>
      <c r="E93" s="464">
        <f t="shared" si="27"/>
        <v>9083</v>
      </c>
      <c r="F93" s="464">
        <f t="shared" si="27"/>
        <v>19667</v>
      </c>
      <c r="G93" s="464">
        <f t="shared" si="27"/>
        <v>-16508</v>
      </c>
      <c r="H93" s="464">
        <f t="shared" si="27"/>
        <v>0</v>
      </c>
      <c r="I93" s="464">
        <f t="shared" si="27"/>
        <v>0</v>
      </c>
      <c r="J93" s="464">
        <f t="shared" si="27"/>
        <v>47756</v>
      </c>
      <c r="K93" s="465">
        <f t="shared" si="27"/>
        <v>726539</v>
      </c>
    </row>
    <row r="94" spans="1:3" s="449" customFormat="1" ht="30.75" customHeight="1">
      <c r="A94" s="490"/>
      <c r="B94" s="491"/>
      <c r="C94" s="492"/>
    </row>
    <row r="95" spans="1:11" ht="16.5" customHeight="1">
      <c r="A95" s="731" t="s">
        <v>31</v>
      </c>
      <c r="B95" s="731"/>
      <c r="C95" s="731"/>
      <c r="D95" s="731"/>
      <c r="E95" s="731"/>
      <c r="F95" s="731"/>
      <c r="G95" s="731"/>
      <c r="H95" s="731"/>
      <c r="I95" s="731"/>
      <c r="J95" s="731"/>
      <c r="K95" s="731"/>
    </row>
    <row r="96" spans="1:11" ht="16.5" customHeight="1" thickBot="1">
      <c r="A96" s="732" t="s">
        <v>82</v>
      </c>
      <c r="B96" s="732"/>
      <c r="C96" s="493"/>
      <c r="K96" s="493" t="str">
        <f>K7</f>
        <v>ezer Forintban!</v>
      </c>
    </row>
    <row r="97" spans="1:11" ht="15.75">
      <c r="A97" s="720" t="s">
        <v>46</v>
      </c>
      <c r="B97" s="722" t="s">
        <v>370</v>
      </c>
      <c r="C97" s="724" t="str">
        <f>+CONCATENATE(LEFT('[1]RM_ÖSSZEFÜGGÉSEK'!A6,4),". évi")</f>
        <v>2019. évi</v>
      </c>
      <c r="D97" s="725"/>
      <c r="E97" s="726"/>
      <c r="F97" s="726"/>
      <c r="G97" s="726"/>
      <c r="H97" s="726"/>
      <c r="I97" s="726"/>
      <c r="J97" s="726"/>
      <c r="K97" s="727"/>
    </row>
    <row r="98" spans="1:11" ht="39" customHeight="1" thickBot="1">
      <c r="A98" s="721"/>
      <c r="B98" s="723"/>
      <c r="C98" s="436" t="s">
        <v>369</v>
      </c>
      <c r="D98" s="437" t="str">
        <f aca="true" t="shared" si="28" ref="D98:I98">D9</f>
        <v>1. sz. módosítás </v>
      </c>
      <c r="E98" s="437" t="str">
        <f t="shared" si="28"/>
        <v>.2. sz. módosítás </v>
      </c>
      <c r="F98" s="437" t="str">
        <f t="shared" si="28"/>
        <v>3. sz. módosítás </v>
      </c>
      <c r="G98" s="437" t="str">
        <f t="shared" si="28"/>
        <v>4. sz. módosítás </v>
      </c>
      <c r="H98" s="437" t="str">
        <f t="shared" si="28"/>
        <v>.5. sz. módosítás </v>
      </c>
      <c r="I98" s="437" t="str">
        <f t="shared" si="28"/>
        <v>6. sz. módosítás </v>
      </c>
      <c r="J98" s="302" t="s">
        <v>433</v>
      </c>
      <c r="K98" s="438" t="str">
        <f>K9</f>
        <v>….számú módosítás utáni előirányzat</v>
      </c>
    </row>
    <row r="99" spans="1:11" s="444" customFormat="1" ht="12" customHeight="1" thickBot="1">
      <c r="A99" s="494" t="s">
        <v>345</v>
      </c>
      <c r="B99" s="495" t="s">
        <v>346</v>
      </c>
      <c r="C99" s="441" t="s">
        <v>347</v>
      </c>
      <c r="D99" s="441" t="s">
        <v>349</v>
      </c>
      <c r="E99" s="442" t="s">
        <v>348</v>
      </c>
      <c r="F99" s="442" t="s">
        <v>350</v>
      </c>
      <c r="G99" s="442" t="s">
        <v>351</v>
      </c>
      <c r="H99" s="442" t="s">
        <v>352</v>
      </c>
      <c r="I99" s="442" t="s">
        <v>440</v>
      </c>
      <c r="J99" s="442" t="s">
        <v>441</v>
      </c>
      <c r="K99" s="443" t="s">
        <v>442</v>
      </c>
    </row>
    <row r="100" spans="1:11" ht="12" customHeight="1" thickBot="1">
      <c r="A100" s="496" t="s">
        <v>3</v>
      </c>
      <c r="B100" s="497" t="s">
        <v>295</v>
      </c>
      <c r="C100" s="498">
        <f>C101+C102+C103+C104+C105+C118</f>
        <v>549329</v>
      </c>
      <c r="D100" s="498">
        <f aca="true" t="shared" si="29" ref="D100:K100">D101+D102+D103+D104+D105+D118</f>
        <v>20086</v>
      </c>
      <c r="E100" s="498">
        <f t="shared" si="29"/>
        <v>840</v>
      </c>
      <c r="F100" s="498">
        <f t="shared" si="29"/>
        <v>9347</v>
      </c>
      <c r="G100" s="498">
        <f t="shared" si="29"/>
        <v>77641</v>
      </c>
      <c r="H100" s="498">
        <f t="shared" si="29"/>
        <v>0</v>
      </c>
      <c r="I100" s="498">
        <f t="shared" si="29"/>
        <v>0</v>
      </c>
      <c r="J100" s="498">
        <f t="shared" si="29"/>
        <v>107914</v>
      </c>
      <c r="K100" s="499">
        <f t="shared" si="29"/>
        <v>657291</v>
      </c>
    </row>
    <row r="101" spans="1:11" ht="12" customHeight="1">
      <c r="A101" s="500" t="s">
        <v>58</v>
      </c>
      <c r="B101" s="501" t="s">
        <v>32</v>
      </c>
      <c r="C101" s="266">
        <v>162589</v>
      </c>
      <c r="D101" s="502">
        <v>1764</v>
      </c>
      <c r="E101" s="502"/>
      <c r="F101" s="502">
        <v>2449</v>
      </c>
      <c r="G101" s="502">
        <v>-8243</v>
      </c>
      <c r="H101" s="502"/>
      <c r="I101" s="502"/>
      <c r="J101" s="503">
        <f aca="true" t="shared" si="30" ref="J101:J120">D101+E101+F101+G101+H101+I101</f>
        <v>-4030</v>
      </c>
      <c r="K101" s="504">
        <v>158607</v>
      </c>
    </row>
    <row r="102" spans="1:11" ht="12" customHeight="1">
      <c r="A102" s="454" t="s">
        <v>59</v>
      </c>
      <c r="B102" s="505" t="s">
        <v>101</v>
      </c>
      <c r="C102" s="456">
        <v>31814</v>
      </c>
      <c r="D102" s="456">
        <v>324</v>
      </c>
      <c r="E102" s="456"/>
      <c r="F102" s="456">
        <v>451</v>
      </c>
      <c r="G102" s="456">
        <v>-2400</v>
      </c>
      <c r="H102" s="456"/>
      <c r="I102" s="456"/>
      <c r="J102" s="506">
        <f t="shared" si="30"/>
        <v>-1625</v>
      </c>
      <c r="K102" s="507">
        <f aca="true" t="shared" si="31" ref="K102:K120">C102+J102</f>
        <v>30189</v>
      </c>
    </row>
    <row r="103" spans="1:11" ht="12" customHeight="1">
      <c r="A103" s="454" t="s">
        <v>60</v>
      </c>
      <c r="B103" s="505" t="s">
        <v>77</v>
      </c>
      <c r="C103" s="460">
        <v>168545</v>
      </c>
      <c r="D103" s="460">
        <v>3933</v>
      </c>
      <c r="E103" s="460">
        <v>1266</v>
      </c>
      <c r="F103" s="460">
        <v>8887</v>
      </c>
      <c r="G103" s="460">
        <v>-16973</v>
      </c>
      <c r="H103" s="460"/>
      <c r="I103" s="460"/>
      <c r="J103" s="508">
        <f t="shared" si="30"/>
        <v>-2887</v>
      </c>
      <c r="K103" s="509">
        <f t="shared" si="31"/>
        <v>165658</v>
      </c>
    </row>
    <row r="104" spans="1:11" ht="12" customHeight="1">
      <c r="A104" s="454" t="s">
        <v>61</v>
      </c>
      <c r="B104" s="510" t="s">
        <v>102</v>
      </c>
      <c r="C104" s="460"/>
      <c r="D104" s="460"/>
      <c r="E104" s="460"/>
      <c r="F104" s="460"/>
      <c r="G104" s="460"/>
      <c r="H104" s="460"/>
      <c r="I104" s="460"/>
      <c r="J104" s="508">
        <f t="shared" si="30"/>
        <v>0</v>
      </c>
      <c r="K104" s="509">
        <f t="shared" si="31"/>
        <v>0</v>
      </c>
    </row>
    <row r="105" spans="1:11" ht="12" customHeight="1">
      <c r="A105" s="454" t="s">
        <v>69</v>
      </c>
      <c r="B105" s="511" t="s">
        <v>103</v>
      </c>
      <c r="C105" s="460">
        <v>113152</v>
      </c>
      <c r="D105" s="460">
        <v>14085</v>
      </c>
      <c r="E105" s="460"/>
      <c r="F105" s="460">
        <v>1660</v>
      </c>
      <c r="G105" s="460">
        <v>2</v>
      </c>
      <c r="H105" s="460"/>
      <c r="I105" s="460"/>
      <c r="J105" s="508">
        <f t="shared" si="30"/>
        <v>15747</v>
      </c>
      <c r="K105" s="509">
        <f t="shared" si="31"/>
        <v>128899</v>
      </c>
    </row>
    <row r="106" spans="1:11" ht="12" customHeight="1">
      <c r="A106" s="454" t="s">
        <v>62</v>
      </c>
      <c r="B106" s="505" t="s">
        <v>300</v>
      </c>
      <c r="C106" s="460"/>
      <c r="D106" s="460">
        <v>1322</v>
      </c>
      <c r="E106" s="460"/>
      <c r="F106" s="460"/>
      <c r="G106" s="460">
        <v>2</v>
      </c>
      <c r="H106" s="460"/>
      <c r="I106" s="460"/>
      <c r="J106" s="508">
        <f t="shared" si="30"/>
        <v>1324</v>
      </c>
      <c r="K106" s="509">
        <f t="shared" si="31"/>
        <v>1324</v>
      </c>
    </row>
    <row r="107" spans="1:11" ht="12" customHeight="1">
      <c r="A107" s="454" t="s">
        <v>63</v>
      </c>
      <c r="B107" s="512" t="s">
        <v>299</v>
      </c>
      <c r="C107" s="460"/>
      <c r="D107" s="460"/>
      <c r="E107" s="460"/>
      <c r="F107" s="460"/>
      <c r="G107" s="460"/>
      <c r="H107" s="460"/>
      <c r="I107" s="460"/>
      <c r="J107" s="508">
        <f t="shared" si="30"/>
        <v>0</v>
      </c>
      <c r="K107" s="509">
        <f t="shared" si="31"/>
        <v>0</v>
      </c>
    </row>
    <row r="108" spans="1:11" ht="12" customHeight="1">
      <c r="A108" s="454" t="s">
        <v>70</v>
      </c>
      <c r="B108" s="512" t="s">
        <v>298</v>
      </c>
      <c r="C108" s="460"/>
      <c r="D108" s="460"/>
      <c r="E108" s="460"/>
      <c r="F108" s="460"/>
      <c r="G108" s="460"/>
      <c r="H108" s="460"/>
      <c r="I108" s="460"/>
      <c r="J108" s="508">
        <f t="shared" si="30"/>
        <v>0</v>
      </c>
      <c r="K108" s="509">
        <f t="shared" si="31"/>
        <v>0</v>
      </c>
    </row>
    <row r="109" spans="1:11" ht="12" customHeight="1">
      <c r="A109" s="454" t="s">
        <v>71</v>
      </c>
      <c r="B109" s="513" t="s">
        <v>235</v>
      </c>
      <c r="C109" s="460"/>
      <c r="D109" s="460"/>
      <c r="E109" s="460"/>
      <c r="F109" s="460"/>
      <c r="G109" s="460"/>
      <c r="H109" s="460"/>
      <c r="I109" s="460"/>
      <c r="J109" s="508">
        <f t="shared" si="30"/>
        <v>0</v>
      </c>
      <c r="K109" s="509">
        <f t="shared" si="31"/>
        <v>0</v>
      </c>
    </row>
    <row r="110" spans="1:11" ht="12" customHeight="1">
      <c r="A110" s="454" t="s">
        <v>72</v>
      </c>
      <c r="B110" s="514" t="s">
        <v>236</v>
      </c>
      <c r="C110" s="460"/>
      <c r="D110" s="460"/>
      <c r="E110" s="460"/>
      <c r="F110" s="460"/>
      <c r="G110" s="460"/>
      <c r="H110" s="460"/>
      <c r="I110" s="460"/>
      <c r="J110" s="508">
        <f t="shared" si="30"/>
        <v>0</v>
      </c>
      <c r="K110" s="509">
        <f t="shared" si="31"/>
        <v>0</v>
      </c>
    </row>
    <row r="111" spans="1:11" ht="12" customHeight="1">
      <c r="A111" s="454" t="s">
        <v>73</v>
      </c>
      <c r="B111" s="514" t="s">
        <v>237</v>
      </c>
      <c r="C111" s="460"/>
      <c r="D111" s="460"/>
      <c r="E111" s="460"/>
      <c r="F111" s="460"/>
      <c r="G111" s="460"/>
      <c r="H111" s="460"/>
      <c r="I111" s="460"/>
      <c r="J111" s="508">
        <f t="shared" si="30"/>
        <v>0</v>
      </c>
      <c r="K111" s="509">
        <f t="shared" si="31"/>
        <v>0</v>
      </c>
    </row>
    <row r="112" spans="1:11" ht="12" customHeight="1">
      <c r="A112" s="454" t="s">
        <v>75</v>
      </c>
      <c r="B112" s="513" t="s">
        <v>238</v>
      </c>
      <c r="C112" s="460">
        <v>5707</v>
      </c>
      <c r="D112" s="460">
        <v>-22</v>
      </c>
      <c r="E112" s="460"/>
      <c r="F112" s="460">
        <v>1660</v>
      </c>
      <c r="G112" s="460"/>
      <c r="H112" s="460"/>
      <c r="I112" s="460"/>
      <c r="J112" s="508">
        <f t="shared" si="30"/>
        <v>1638</v>
      </c>
      <c r="K112" s="509">
        <f t="shared" si="31"/>
        <v>7345</v>
      </c>
    </row>
    <row r="113" spans="1:11" ht="12" customHeight="1">
      <c r="A113" s="454" t="s">
        <v>104</v>
      </c>
      <c r="B113" s="513" t="s">
        <v>239</v>
      </c>
      <c r="C113" s="460"/>
      <c r="D113" s="460"/>
      <c r="E113" s="460"/>
      <c r="F113" s="460"/>
      <c r="G113" s="460"/>
      <c r="H113" s="460"/>
      <c r="I113" s="460"/>
      <c r="J113" s="508">
        <f t="shared" si="30"/>
        <v>0</v>
      </c>
      <c r="K113" s="509">
        <f t="shared" si="31"/>
        <v>0</v>
      </c>
    </row>
    <row r="114" spans="1:11" ht="12" customHeight="1">
      <c r="A114" s="454" t="s">
        <v>233</v>
      </c>
      <c r="B114" s="514" t="s">
        <v>240</v>
      </c>
      <c r="C114" s="460"/>
      <c r="D114" s="460"/>
      <c r="E114" s="460"/>
      <c r="F114" s="460"/>
      <c r="G114" s="460"/>
      <c r="H114" s="460"/>
      <c r="I114" s="460"/>
      <c r="J114" s="508">
        <f t="shared" si="30"/>
        <v>0</v>
      </c>
      <c r="K114" s="509">
        <f t="shared" si="31"/>
        <v>0</v>
      </c>
    </row>
    <row r="115" spans="1:11" ht="12" customHeight="1">
      <c r="A115" s="515" t="s">
        <v>234</v>
      </c>
      <c r="B115" s="512" t="s">
        <v>241</v>
      </c>
      <c r="C115" s="460"/>
      <c r="D115" s="460"/>
      <c r="E115" s="460"/>
      <c r="F115" s="460"/>
      <c r="G115" s="460"/>
      <c r="H115" s="460"/>
      <c r="I115" s="460"/>
      <c r="J115" s="508">
        <f t="shared" si="30"/>
        <v>0</v>
      </c>
      <c r="K115" s="509">
        <f t="shared" si="31"/>
        <v>0</v>
      </c>
    </row>
    <row r="116" spans="1:11" ht="12" customHeight="1">
      <c r="A116" s="454" t="s">
        <v>296</v>
      </c>
      <c r="B116" s="512" t="s">
        <v>242</v>
      </c>
      <c r="C116" s="460"/>
      <c r="D116" s="460"/>
      <c r="E116" s="460"/>
      <c r="F116" s="460"/>
      <c r="G116" s="460"/>
      <c r="H116" s="460"/>
      <c r="I116" s="460"/>
      <c r="J116" s="508">
        <f t="shared" si="30"/>
        <v>0</v>
      </c>
      <c r="K116" s="509">
        <f t="shared" si="31"/>
        <v>0</v>
      </c>
    </row>
    <row r="117" spans="1:11" ht="12" customHeight="1">
      <c r="A117" s="458" t="s">
        <v>297</v>
      </c>
      <c r="B117" s="512" t="s">
        <v>243</v>
      </c>
      <c r="C117" s="460">
        <v>107445</v>
      </c>
      <c r="D117" s="460">
        <v>12785</v>
      </c>
      <c r="E117" s="460"/>
      <c r="F117" s="460"/>
      <c r="G117" s="460"/>
      <c r="H117" s="460"/>
      <c r="I117" s="460"/>
      <c r="J117" s="508">
        <f t="shared" si="30"/>
        <v>12785</v>
      </c>
      <c r="K117" s="509">
        <f t="shared" si="31"/>
        <v>120230</v>
      </c>
    </row>
    <row r="118" spans="1:11" ht="12" customHeight="1">
      <c r="A118" s="454" t="s">
        <v>301</v>
      </c>
      <c r="B118" s="510" t="s">
        <v>33</v>
      </c>
      <c r="C118" s="456">
        <v>73229</v>
      </c>
      <c r="D118" s="456">
        <v>-20</v>
      </c>
      <c r="E118" s="456">
        <v>-426</v>
      </c>
      <c r="F118" s="456">
        <v>-4100</v>
      </c>
      <c r="G118" s="456">
        <v>105255</v>
      </c>
      <c r="H118" s="456"/>
      <c r="I118" s="456"/>
      <c r="J118" s="506">
        <f t="shared" si="30"/>
        <v>100709</v>
      </c>
      <c r="K118" s="507">
        <f t="shared" si="31"/>
        <v>173938</v>
      </c>
    </row>
    <row r="119" spans="1:11" ht="12" customHeight="1">
      <c r="A119" s="454" t="s">
        <v>302</v>
      </c>
      <c r="B119" s="505" t="s">
        <v>304</v>
      </c>
      <c r="C119" s="456">
        <v>15044</v>
      </c>
      <c r="D119" s="456">
        <v>5113</v>
      </c>
      <c r="E119" s="456">
        <v>374</v>
      </c>
      <c r="F119" s="456">
        <v>1321</v>
      </c>
      <c r="G119" s="456">
        <v>105717</v>
      </c>
      <c r="H119" s="456"/>
      <c r="I119" s="456"/>
      <c r="J119" s="506">
        <f t="shared" si="30"/>
        <v>112525</v>
      </c>
      <c r="K119" s="507">
        <f t="shared" si="31"/>
        <v>127569</v>
      </c>
    </row>
    <row r="120" spans="1:11" ht="12" customHeight="1" thickBot="1">
      <c r="A120" s="472" t="s">
        <v>303</v>
      </c>
      <c r="B120" s="516" t="s">
        <v>305</v>
      </c>
      <c r="C120" s="517">
        <v>58185</v>
      </c>
      <c r="D120" s="517">
        <v>-5133</v>
      </c>
      <c r="E120" s="517">
        <v>-800</v>
      </c>
      <c r="F120" s="517">
        <v>-5421</v>
      </c>
      <c r="G120" s="517">
        <v>-462</v>
      </c>
      <c r="H120" s="517"/>
      <c r="I120" s="517"/>
      <c r="J120" s="518">
        <f t="shared" si="30"/>
        <v>-11816</v>
      </c>
      <c r="K120" s="476">
        <f t="shared" si="31"/>
        <v>46369</v>
      </c>
    </row>
    <row r="121" spans="1:11" ht="12" customHeight="1" thickBot="1">
      <c r="A121" s="519" t="s">
        <v>4</v>
      </c>
      <c r="B121" s="520" t="s">
        <v>244</v>
      </c>
      <c r="C121" s="521">
        <f>+C122+C124+C126</f>
        <v>161601</v>
      </c>
      <c r="D121" s="447">
        <f aca="true" t="shared" si="32" ref="D121:K121">+D122+D124+D126</f>
        <v>7283</v>
      </c>
      <c r="E121" s="521">
        <f t="shared" si="32"/>
        <v>4420</v>
      </c>
      <c r="F121" s="521">
        <f t="shared" si="32"/>
        <v>1710</v>
      </c>
      <c r="G121" s="521">
        <f t="shared" si="32"/>
        <v>-44970</v>
      </c>
      <c r="H121" s="521">
        <f t="shared" si="32"/>
        <v>0</v>
      </c>
      <c r="I121" s="521">
        <f t="shared" si="32"/>
        <v>0</v>
      </c>
      <c r="J121" s="521">
        <f t="shared" si="32"/>
        <v>-31557</v>
      </c>
      <c r="K121" s="522">
        <f t="shared" si="32"/>
        <v>130044</v>
      </c>
    </row>
    <row r="122" spans="1:11" ht="12" customHeight="1">
      <c r="A122" s="450" t="s">
        <v>64</v>
      </c>
      <c r="B122" s="505" t="s">
        <v>119</v>
      </c>
      <c r="C122" s="451">
        <v>108607</v>
      </c>
      <c r="D122" s="523">
        <v>460</v>
      </c>
      <c r="E122" s="523">
        <v>3170</v>
      </c>
      <c r="F122" s="523">
        <v>-958</v>
      </c>
      <c r="G122" s="523">
        <v>-50383</v>
      </c>
      <c r="H122" s="523"/>
      <c r="I122" s="451"/>
      <c r="J122" s="452">
        <f aca="true" t="shared" si="33" ref="J122:J134">D122+E122+F122+G122+H122+I122</f>
        <v>-47711</v>
      </c>
      <c r="K122" s="453">
        <f aca="true" t="shared" si="34" ref="K122:K134">C122+J122</f>
        <v>60896</v>
      </c>
    </row>
    <row r="123" spans="1:11" ht="12" customHeight="1">
      <c r="A123" s="450" t="s">
        <v>65</v>
      </c>
      <c r="B123" s="524" t="s">
        <v>248</v>
      </c>
      <c r="C123" s="451">
        <v>82072</v>
      </c>
      <c r="D123" s="523"/>
      <c r="E123" s="523"/>
      <c r="F123" s="523"/>
      <c r="G123" s="523">
        <v>19591</v>
      </c>
      <c r="H123" s="523"/>
      <c r="I123" s="451"/>
      <c r="J123" s="452">
        <f t="shared" si="33"/>
        <v>19591</v>
      </c>
      <c r="K123" s="453">
        <f t="shared" si="34"/>
        <v>101663</v>
      </c>
    </row>
    <row r="124" spans="1:11" ht="12" customHeight="1">
      <c r="A124" s="450" t="s">
        <v>66</v>
      </c>
      <c r="B124" s="524" t="s">
        <v>105</v>
      </c>
      <c r="C124" s="456">
        <v>51367</v>
      </c>
      <c r="D124" s="525">
        <v>6823</v>
      </c>
      <c r="E124" s="525">
        <v>1250</v>
      </c>
      <c r="F124" s="525">
        <v>2668</v>
      </c>
      <c r="G124" s="525">
        <v>6584</v>
      </c>
      <c r="H124" s="525"/>
      <c r="I124" s="456"/>
      <c r="J124" s="506">
        <f t="shared" si="33"/>
        <v>17325</v>
      </c>
      <c r="K124" s="507">
        <f t="shared" si="34"/>
        <v>68692</v>
      </c>
    </row>
    <row r="125" spans="1:11" ht="12" customHeight="1">
      <c r="A125" s="450" t="s">
        <v>67</v>
      </c>
      <c r="B125" s="524" t="s">
        <v>249</v>
      </c>
      <c r="C125" s="456"/>
      <c r="D125" s="525"/>
      <c r="E125" s="525"/>
      <c r="F125" s="525"/>
      <c r="G125" s="525"/>
      <c r="H125" s="525"/>
      <c r="I125" s="456"/>
      <c r="J125" s="506">
        <f t="shared" si="33"/>
        <v>0</v>
      </c>
      <c r="K125" s="507">
        <f t="shared" si="34"/>
        <v>0</v>
      </c>
    </row>
    <row r="126" spans="1:11" ht="12" customHeight="1">
      <c r="A126" s="450" t="s">
        <v>68</v>
      </c>
      <c r="B126" s="244" t="s">
        <v>121</v>
      </c>
      <c r="C126" s="456">
        <v>1627</v>
      </c>
      <c r="D126" s="525"/>
      <c r="E126" s="525"/>
      <c r="F126" s="525"/>
      <c r="G126" s="525">
        <v>-1171</v>
      </c>
      <c r="H126" s="525"/>
      <c r="I126" s="456"/>
      <c r="J126" s="506">
        <f t="shared" si="33"/>
        <v>-1171</v>
      </c>
      <c r="K126" s="507">
        <f t="shared" si="34"/>
        <v>456</v>
      </c>
    </row>
    <row r="127" spans="1:11" ht="12" customHeight="1">
      <c r="A127" s="450" t="s">
        <v>74</v>
      </c>
      <c r="B127" s="457" t="s">
        <v>289</v>
      </c>
      <c r="C127" s="456"/>
      <c r="D127" s="525"/>
      <c r="E127" s="525"/>
      <c r="F127" s="525"/>
      <c r="G127" s="525"/>
      <c r="H127" s="525"/>
      <c r="I127" s="456"/>
      <c r="J127" s="506">
        <f t="shared" si="33"/>
        <v>0</v>
      </c>
      <c r="K127" s="507">
        <f t="shared" si="34"/>
        <v>0</v>
      </c>
    </row>
    <row r="128" spans="1:11" ht="12" customHeight="1">
      <c r="A128" s="450" t="s">
        <v>76</v>
      </c>
      <c r="B128" s="526" t="s">
        <v>254</v>
      </c>
      <c r="C128" s="456"/>
      <c r="D128" s="525"/>
      <c r="E128" s="525"/>
      <c r="F128" s="525"/>
      <c r="G128" s="525"/>
      <c r="H128" s="525"/>
      <c r="I128" s="456"/>
      <c r="J128" s="506">
        <f t="shared" si="33"/>
        <v>0</v>
      </c>
      <c r="K128" s="507">
        <f t="shared" si="34"/>
        <v>0</v>
      </c>
    </row>
    <row r="129" spans="1:11" ht="22.5">
      <c r="A129" s="450" t="s">
        <v>106</v>
      </c>
      <c r="B129" s="514" t="s">
        <v>237</v>
      </c>
      <c r="C129" s="456"/>
      <c r="D129" s="525"/>
      <c r="E129" s="525"/>
      <c r="F129" s="525"/>
      <c r="G129" s="525"/>
      <c r="H129" s="525"/>
      <c r="I129" s="456"/>
      <c r="J129" s="506">
        <f t="shared" si="33"/>
        <v>0</v>
      </c>
      <c r="K129" s="507">
        <f t="shared" si="34"/>
        <v>0</v>
      </c>
    </row>
    <row r="130" spans="1:11" ht="12" customHeight="1">
      <c r="A130" s="450" t="s">
        <v>107</v>
      </c>
      <c r="B130" s="514" t="s">
        <v>253</v>
      </c>
      <c r="C130" s="456">
        <v>1627</v>
      </c>
      <c r="D130" s="525"/>
      <c r="E130" s="525"/>
      <c r="F130" s="525"/>
      <c r="G130" s="525">
        <v>-1627</v>
      </c>
      <c r="H130" s="525"/>
      <c r="I130" s="456"/>
      <c r="J130" s="506">
        <f t="shared" si="33"/>
        <v>-1627</v>
      </c>
      <c r="K130" s="507">
        <f t="shared" si="34"/>
        <v>0</v>
      </c>
    </row>
    <row r="131" spans="1:11" ht="12" customHeight="1">
      <c r="A131" s="450" t="s">
        <v>108</v>
      </c>
      <c r="B131" s="514" t="s">
        <v>252</v>
      </c>
      <c r="C131" s="456"/>
      <c r="D131" s="525"/>
      <c r="E131" s="525"/>
      <c r="F131" s="525"/>
      <c r="G131" s="525"/>
      <c r="H131" s="525"/>
      <c r="I131" s="456"/>
      <c r="J131" s="506">
        <f t="shared" si="33"/>
        <v>0</v>
      </c>
      <c r="K131" s="507">
        <f t="shared" si="34"/>
        <v>0</v>
      </c>
    </row>
    <row r="132" spans="1:11" ht="12" customHeight="1">
      <c r="A132" s="450" t="s">
        <v>245</v>
      </c>
      <c r="B132" s="514" t="s">
        <v>240</v>
      </c>
      <c r="C132" s="456"/>
      <c r="D132" s="525"/>
      <c r="E132" s="525"/>
      <c r="F132" s="525"/>
      <c r="G132" s="525"/>
      <c r="H132" s="525"/>
      <c r="I132" s="456"/>
      <c r="J132" s="506">
        <f t="shared" si="33"/>
        <v>0</v>
      </c>
      <c r="K132" s="507">
        <f t="shared" si="34"/>
        <v>0</v>
      </c>
    </row>
    <row r="133" spans="1:11" ht="12" customHeight="1">
      <c r="A133" s="450" t="s">
        <v>246</v>
      </c>
      <c r="B133" s="514" t="s">
        <v>251</v>
      </c>
      <c r="C133" s="456"/>
      <c r="D133" s="525"/>
      <c r="E133" s="525"/>
      <c r="F133" s="525"/>
      <c r="G133" s="525"/>
      <c r="H133" s="525"/>
      <c r="I133" s="456"/>
      <c r="J133" s="506">
        <f t="shared" si="33"/>
        <v>0</v>
      </c>
      <c r="K133" s="507">
        <f t="shared" si="34"/>
        <v>0</v>
      </c>
    </row>
    <row r="134" spans="1:11" ht="23.25" thickBot="1">
      <c r="A134" s="515" t="s">
        <v>247</v>
      </c>
      <c r="B134" s="514" t="s">
        <v>250</v>
      </c>
      <c r="C134" s="460"/>
      <c r="D134" s="527"/>
      <c r="E134" s="527"/>
      <c r="F134" s="527"/>
      <c r="G134" s="527">
        <v>462</v>
      </c>
      <c r="H134" s="527"/>
      <c r="I134" s="460"/>
      <c r="J134" s="508">
        <f t="shared" si="33"/>
        <v>462</v>
      </c>
      <c r="K134" s="509">
        <f t="shared" si="34"/>
        <v>462</v>
      </c>
    </row>
    <row r="135" spans="1:11" ht="12" customHeight="1" thickBot="1">
      <c r="A135" s="445" t="s">
        <v>5</v>
      </c>
      <c r="B135" s="528" t="s">
        <v>306</v>
      </c>
      <c r="C135" s="447">
        <f>+C100+C121</f>
        <v>710930</v>
      </c>
      <c r="D135" s="529">
        <f aca="true" t="shared" si="35" ref="D135:K135">+D100+D121</f>
        <v>27369</v>
      </c>
      <c r="E135" s="529">
        <f t="shared" si="35"/>
        <v>5260</v>
      </c>
      <c r="F135" s="529">
        <f t="shared" si="35"/>
        <v>11057</v>
      </c>
      <c r="G135" s="529">
        <f t="shared" si="35"/>
        <v>32671</v>
      </c>
      <c r="H135" s="529">
        <f t="shared" si="35"/>
        <v>0</v>
      </c>
      <c r="I135" s="447">
        <f t="shared" si="35"/>
        <v>0</v>
      </c>
      <c r="J135" s="447">
        <f t="shared" si="35"/>
        <v>76357</v>
      </c>
      <c r="K135" s="448">
        <f t="shared" si="35"/>
        <v>787335</v>
      </c>
    </row>
    <row r="136" spans="1:11" ht="12" customHeight="1" thickBot="1">
      <c r="A136" s="445" t="s">
        <v>6</v>
      </c>
      <c r="B136" s="528" t="s">
        <v>371</v>
      </c>
      <c r="C136" s="447">
        <f>+C137+C138+C139</f>
        <v>0</v>
      </c>
      <c r="D136" s="529">
        <f aca="true" t="shared" si="36" ref="D136:K136">+D137+D138+D139</f>
        <v>0</v>
      </c>
      <c r="E136" s="529">
        <f t="shared" si="36"/>
        <v>0</v>
      </c>
      <c r="F136" s="529">
        <f t="shared" si="36"/>
        <v>0</v>
      </c>
      <c r="G136" s="529">
        <f t="shared" si="36"/>
        <v>0</v>
      </c>
      <c r="H136" s="529">
        <f t="shared" si="36"/>
        <v>0</v>
      </c>
      <c r="I136" s="447">
        <f t="shared" si="36"/>
        <v>0</v>
      </c>
      <c r="J136" s="447">
        <f t="shared" si="36"/>
        <v>0</v>
      </c>
      <c r="K136" s="448">
        <f t="shared" si="36"/>
        <v>0</v>
      </c>
    </row>
    <row r="137" spans="1:11" ht="12" customHeight="1">
      <c r="A137" s="450" t="s">
        <v>152</v>
      </c>
      <c r="B137" s="524" t="s">
        <v>314</v>
      </c>
      <c r="C137" s="456"/>
      <c r="D137" s="525"/>
      <c r="E137" s="525"/>
      <c r="F137" s="525"/>
      <c r="G137" s="525"/>
      <c r="H137" s="525"/>
      <c r="I137" s="456"/>
      <c r="J137" s="452">
        <f>D137+E137+F137+G137+H137+I137</f>
        <v>0</v>
      </c>
      <c r="K137" s="507">
        <f>C137+J137</f>
        <v>0</v>
      </c>
    </row>
    <row r="138" spans="1:11" ht="12" customHeight="1">
      <c r="A138" s="450" t="s">
        <v>153</v>
      </c>
      <c r="B138" s="524" t="s">
        <v>315</v>
      </c>
      <c r="C138" s="456"/>
      <c r="D138" s="525"/>
      <c r="E138" s="525"/>
      <c r="F138" s="525"/>
      <c r="G138" s="525"/>
      <c r="H138" s="525"/>
      <c r="I138" s="456"/>
      <c r="J138" s="452">
        <f>D138+E138+F138+G138+H138+I138</f>
        <v>0</v>
      </c>
      <c r="K138" s="507">
        <f>C138+J138</f>
        <v>0</v>
      </c>
    </row>
    <row r="139" spans="1:11" ht="12" customHeight="1" thickBot="1">
      <c r="A139" s="515" t="s">
        <v>154</v>
      </c>
      <c r="B139" s="524" t="s">
        <v>316</v>
      </c>
      <c r="C139" s="456"/>
      <c r="D139" s="525"/>
      <c r="E139" s="525"/>
      <c r="F139" s="525"/>
      <c r="G139" s="525"/>
      <c r="H139" s="525"/>
      <c r="I139" s="456"/>
      <c r="J139" s="452">
        <f>D139+E139+F139+G139+H139+I139</f>
        <v>0</v>
      </c>
      <c r="K139" s="507">
        <f>C139+J139</f>
        <v>0</v>
      </c>
    </row>
    <row r="140" spans="1:11" ht="12" customHeight="1" thickBot="1">
      <c r="A140" s="445" t="s">
        <v>7</v>
      </c>
      <c r="B140" s="528" t="s">
        <v>308</v>
      </c>
      <c r="C140" s="447">
        <f>SUM(C141:C146)</f>
        <v>0</v>
      </c>
      <c r="D140" s="529">
        <f aca="true" t="shared" si="37" ref="D140:K140">SUM(D141:D146)</f>
        <v>0</v>
      </c>
      <c r="E140" s="529">
        <f t="shared" si="37"/>
        <v>0</v>
      </c>
      <c r="F140" s="529">
        <f t="shared" si="37"/>
        <v>0</v>
      </c>
      <c r="G140" s="529">
        <f t="shared" si="37"/>
        <v>0</v>
      </c>
      <c r="H140" s="529">
        <f t="shared" si="37"/>
        <v>0</v>
      </c>
      <c r="I140" s="447">
        <f t="shared" si="37"/>
        <v>0</v>
      </c>
      <c r="J140" s="447">
        <f t="shared" si="37"/>
        <v>0</v>
      </c>
      <c r="K140" s="448">
        <f t="shared" si="37"/>
        <v>0</v>
      </c>
    </row>
    <row r="141" spans="1:11" ht="12" customHeight="1">
      <c r="A141" s="450" t="s">
        <v>51</v>
      </c>
      <c r="B141" s="530" t="s">
        <v>317</v>
      </c>
      <c r="C141" s="456"/>
      <c r="D141" s="525"/>
      <c r="E141" s="525"/>
      <c r="F141" s="525"/>
      <c r="G141" s="525"/>
      <c r="H141" s="525"/>
      <c r="I141" s="456"/>
      <c r="J141" s="506">
        <f aca="true" t="shared" si="38" ref="J141:J146">D141+E141+F141+G141+H141+I141</f>
        <v>0</v>
      </c>
      <c r="K141" s="507">
        <f aca="true" t="shared" si="39" ref="K141:K146">C141+J141</f>
        <v>0</v>
      </c>
    </row>
    <row r="142" spans="1:11" ht="12" customHeight="1">
      <c r="A142" s="450" t="s">
        <v>52</v>
      </c>
      <c r="B142" s="530" t="s">
        <v>309</v>
      </c>
      <c r="C142" s="456"/>
      <c r="D142" s="525"/>
      <c r="E142" s="525"/>
      <c r="F142" s="525"/>
      <c r="G142" s="525"/>
      <c r="H142" s="525"/>
      <c r="I142" s="456"/>
      <c r="J142" s="506">
        <f t="shared" si="38"/>
        <v>0</v>
      </c>
      <c r="K142" s="507">
        <f t="shared" si="39"/>
        <v>0</v>
      </c>
    </row>
    <row r="143" spans="1:11" ht="12" customHeight="1">
      <c r="A143" s="450" t="s">
        <v>53</v>
      </c>
      <c r="B143" s="530" t="s">
        <v>310</v>
      </c>
      <c r="C143" s="456"/>
      <c r="D143" s="525"/>
      <c r="E143" s="525"/>
      <c r="F143" s="525"/>
      <c r="G143" s="525"/>
      <c r="H143" s="525"/>
      <c r="I143" s="456"/>
      <c r="J143" s="506">
        <f t="shared" si="38"/>
        <v>0</v>
      </c>
      <c r="K143" s="507">
        <f t="shared" si="39"/>
        <v>0</v>
      </c>
    </row>
    <row r="144" spans="1:11" ht="12" customHeight="1">
      <c r="A144" s="450" t="s">
        <v>93</v>
      </c>
      <c r="B144" s="530" t="s">
        <v>311</v>
      </c>
      <c r="C144" s="456"/>
      <c r="D144" s="525"/>
      <c r="E144" s="525"/>
      <c r="F144" s="525"/>
      <c r="G144" s="525"/>
      <c r="H144" s="525"/>
      <c r="I144" s="456"/>
      <c r="J144" s="506">
        <f t="shared" si="38"/>
        <v>0</v>
      </c>
      <c r="K144" s="507">
        <f t="shared" si="39"/>
        <v>0</v>
      </c>
    </row>
    <row r="145" spans="1:11" ht="12" customHeight="1">
      <c r="A145" s="450" t="s">
        <v>94</v>
      </c>
      <c r="B145" s="530" t="s">
        <v>312</v>
      </c>
      <c r="C145" s="456"/>
      <c r="D145" s="525"/>
      <c r="E145" s="525"/>
      <c r="F145" s="525"/>
      <c r="G145" s="525"/>
      <c r="H145" s="525"/>
      <c r="I145" s="456"/>
      <c r="J145" s="506">
        <f t="shared" si="38"/>
        <v>0</v>
      </c>
      <c r="K145" s="507">
        <f t="shared" si="39"/>
        <v>0</v>
      </c>
    </row>
    <row r="146" spans="1:11" ht="12" customHeight="1" thickBot="1">
      <c r="A146" s="515" t="s">
        <v>95</v>
      </c>
      <c r="B146" s="530" t="s">
        <v>313</v>
      </c>
      <c r="C146" s="456"/>
      <c r="D146" s="525"/>
      <c r="E146" s="525"/>
      <c r="F146" s="525"/>
      <c r="G146" s="525"/>
      <c r="H146" s="525"/>
      <c r="I146" s="456"/>
      <c r="J146" s="506">
        <f t="shared" si="38"/>
        <v>0</v>
      </c>
      <c r="K146" s="507">
        <f t="shared" si="39"/>
        <v>0</v>
      </c>
    </row>
    <row r="147" spans="1:11" ht="12" customHeight="1" thickBot="1">
      <c r="A147" s="445" t="s">
        <v>8</v>
      </c>
      <c r="B147" s="528" t="s">
        <v>321</v>
      </c>
      <c r="C147" s="464">
        <f>+C148+C149+C150+C151</f>
        <v>16506</v>
      </c>
      <c r="D147" s="531">
        <f aca="true" t="shared" si="40" ref="D147:K147">+D148+D149+D150+D151</f>
        <v>0</v>
      </c>
      <c r="E147" s="531">
        <f t="shared" si="40"/>
        <v>0</v>
      </c>
      <c r="F147" s="531">
        <f t="shared" si="40"/>
        <v>0</v>
      </c>
      <c r="G147" s="531">
        <f t="shared" si="40"/>
        <v>24</v>
      </c>
      <c r="H147" s="531">
        <f t="shared" si="40"/>
        <v>0</v>
      </c>
      <c r="I147" s="464">
        <f t="shared" si="40"/>
        <v>0</v>
      </c>
      <c r="J147" s="464">
        <f t="shared" si="40"/>
        <v>24</v>
      </c>
      <c r="K147" s="465">
        <f t="shared" si="40"/>
        <v>16530</v>
      </c>
    </row>
    <row r="148" spans="1:11" ht="12" customHeight="1">
      <c r="A148" s="450" t="s">
        <v>54</v>
      </c>
      <c r="B148" s="530" t="s">
        <v>255</v>
      </c>
      <c r="C148" s="456"/>
      <c r="D148" s="525"/>
      <c r="E148" s="525"/>
      <c r="F148" s="525"/>
      <c r="G148" s="525"/>
      <c r="H148" s="525"/>
      <c r="I148" s="456"/>
      <c r="J148" s="506">
        <f>D148+E148+F148+G148+H148+I148</f>
        <v>0</v>
      </c>
      <c r="K148" s="507">
        <f>C148+J148</f>
        <v>0</v>
      </c>
    </row>
    <row r="149" spans="1:11" ht="12" customHeight="1">
      <c r="A149" s="450" t="s">
        <v>55</v>
      </c>
      <c r="B149" s="530" t="s">
        <v>256</v>
      </c>
      <c r="C149" s="456">
        <v>16506</v>
      </c>
      <c r="D149" s="525"/>
      <c r="E149" s="525"/>
      <c r="F149" s="525"/>
      <c r="G149" s="525">
        <v>24</v>
      </c>
      <c r="H149" s="525"/>
      <c r="I149" s="456"/>
      <c r="J149" s="506">
        <f>D149+E149+F149+G149+H149+I149</f>
        <v>24</v>
      </c>
      <c r="K149" s="507">
        <f>C149+J149</f>
        <v>16530</v>
      </c>
    </row>
    <row r="150" spans="1:11" ht="12" customHeight="1">
      <c r="A150" s="450" t="s">
        <v>172</v>
      </c>
      <c r="B150" s="530" t="s">
        <v>322</v>
      </c>
      <c r="C150" s="456"/>
      <c r="D150" s="525"/>
      <c r="E150" s="525"/>
      <c r="F150" s="525"/>
      <c r="G150" s="525"/>
      <c r="H150" s="525"/>
      <c r="I150" s="456"/>
      <c r="J150" s="506">
        <f>D150+E150+F150+G150+H150+I150</f>
        <v>0</v>
      </c>
      <c r="K150" s="507">
        <f>C150+J150</f>
        <v>0</v>
      </c>
    </row>
    <row r="151" spans="1:11" ht="12" customHeight="1" thickBot="1">
      <c r="A151" s="515" t="s">
        <v>173</v>
      </c>
      <c r="B151" s="532" t="s">
        <v>274</v>
      </c>
      <c r="C151" s="456"/>
      <c r="D151" s="525"/>
      <c r="E151" s="525"/>
      <c r="F151" s="525"/>
      <c r="G151" s="525"/>
      <c r="H151" s="525"/>
      <c r="I151" s="456"/>
      <c r="J151" s="506">
        <f>D151+E151+F151+G151+H151+I151</f>
        <v>0</v>
      </c>
      <c r="K151" s="507">
        <f>C151+J151</f>
        <v>0</v>
      </c>
    </row>
    <row r="152" spans="1:11" ht="12" customHeight="1" thickBot="1">
      <c r="A152" s="445" t="s">
        <v>9</v>
      </c>
      <c r="B152" s="528" t="s">
        <v>323</v>
      </c>
      <c r="C152" s="533">
        <f>SUM(C153:C157)</f>
        <v>0</v>
      </c>
      <c r="D152" s="534">
        <f aca="true" t="shared" si="41" ref="D152:K152">SUM(D153:D157)</f>
        <v>0</v>
      </c>
      <c r="E152" s="534">
        <f t="shared" si="41"/>
        <v>0</v>
      </c>
      <c r="F152" s="534">
        <f t="shared" si="41"/>
        <v>0</v>
      </c>
      <c r="G152" s="534">
        <f t="shared" si="41"/>
        <v>0</v>
      </c>
      <c r="H152" s="534">
        <f t="shared" si="41"/>
        <v>0</v>
      </c>
      <c r="I152" s="533">
        <f t="shared" si="41"/>
        <v>0</v>
      </c>
      <c r="J152" s="533">
        <f t="shared" si="41"/>
        <v>0</v>
      </c>
      <c r="K152" s="535">
        <f t="shared" si="41"/>
        <v>0</v>
      </c>
    </row>
    <row r="153" spans="1:11" ht="12" customHeight="1">
      <c r="A153" s="450" t="s">
        <v>56</v>
      </c>
      <c r="B153" s="530" t="s">
        <v>318</v>
      </c>
      <c r="C153" s="456"/>
      <c r="D153" s="525"/>
      <c r="E153" s="525"/>
      <c r="F153" s="525"/>
      <c r="G153" s="525"/>
      <c r="H153" s="525"/>
      <c r="I153" s="456"/>
      <c r="J153" s="506">
        <f aca="true" t="shared" si="42" ref="J153:J159">D153+E153+F153+G153+H153+I153</f>
        <v>0</v>
      </c>
      <c r="K153" s="507">
        <f aca="true" t="shared" si="43" ref="K153:K159">C153+J153</f>
        <v>0</v>
      </c>
    </row>
    <row r="154" spans="1:11" ht="12" customHeight="1">
      <c r="A154" s="450" t="s">
        <v>57</v>
      </c>
      <c r="B154" s="530" t="s">
        <v>325</v>
      </c>
      <c r="C154" s="456"/>
      <c r="D154" s="525"/>
      <c r="E154" s="525"/>
      <c r="F154" s="525"/>
      <c r="G154" s="525"/>
      <c r="H154" s="525"/>
      <c r="I154" s="456"/>
      <c r="J154" s="506">
        <f t="shared" si="42"/>
        <v>0</v>
      </c>
      <c r="K154" s="507">
        <f t="shared" si="43"/>
        <v>0</v>
      </c>
    </row>
    <row r="155" spans="1:11" ht="12" customHeight="1">
      <c r="A155" s="450" t="s">
        <v>184</v>
      </c>
      <c r="B155" s="530" t="s">
        <v>320</v>
      </c>
      <c r="C155" s="456"/>
      <c r="D155" s="525"/>
      <c r="E155" s="525"/>
      <c r="F155" s="525"/>
      <c r="G155" s="525"/>
      <c r="H155" s="525"/>
      <c r="I155" s="456"/>
      <c r="J155" s="506">
        <f t="shared" si="42"/>
        <v>0</v>
      </c>
      <c r="K155" s="507">
        <f t="shared" si="43"/>
        <v>0</v>
      </c>
    </row>
    <row r="156" spans="1:11" ht="12" customHeight="1">
      <c r="A156" s="450" t="s">
        <v>185</v>
      </c>
      <c r="B156" s="530" t="s">
        <v>326</v>
      </c>
      <c r="C156" s="456"/>
      <c r="D156" s="525"/>
      <c r="E156" s="525"/>
      <c r="F156" s="525"/>
      <c r="G156" s="525"/>
      <c r="H156" s="525"/>
      <c r="I156" s="456"/>
      <c r="J156" s="506">
        <f t="shared" si="42"/>
        <v>0</v>
      </c>
      <c r="K156" s="507">
        <f t="shared" si="43"/>
        <v>0</v>
      </c>
    </row>
    <row r="157" spans="1:11" ht="12" customHeight="1" thickBot="1">
      <c r="A157" s="450" t="s">
        <v>324</v>
      </c>
      <c r="B157" s="530" t="s">
        <v>327</v>
      </c>
      <c r="C157" s="456"/>
      <c r="D157" s="525"/>
      <c r="E157" s="527"/>
      <c r="F157" s="527"/>
      <c r="G157" s="527"/>
      <c r="H157" s="527"/>
      <c r="I157" s="460"/>
      <c r="J157" s="508">
        <f t="shared" si="42"/>
        <v>0</v>
      </c>
      <c r="K157" s="509">
        <f t="shared" si="43"/>
        <v>0</v>
      </c>
    </row>
    <row r="158" spans="1:11" ht="12" customHeight="1" thickBot="1">
      <c r="A158" s="445" t="s">
        <v>10</v>
      </c>
      <c r="B158" s="528" t="s">
        <v>328</v>
      </c>
      <c r="C158" s="187"/>
      <c r="D158" s="196"/>
      <c r="E158" s="196"/>
      <c r="F158" s="196"/>
      <c r="G158" s="196"/>
      <c r="H158" s="196"/>
      <c r="I158" s="187"/>
      <c r="J158" s="533">
        <f t="shared" si="42"/>
        <v>0</v>
      </c>
      <c r="K158" s="536">
        <f t="shared" si="43"/>
        <v>0</v>
      </c>
    </row>
    <row r="159" spans="1:11" ht="12" customHeight="1" thickBot="1">
      <c r="A159" s="445" t="s">
        <v>11</v>
      </c>
      <c r="B159" s="528" t="s">
        <v>329</v>
      </c>
      <c r="C159" s="187"/>
      <c r="D159" s="196"/>
      <c r="E159" s="298"/>
      <c r="F159" s="298"/>
      <c r="G159" s="298"/>
      <c r="H159" s="298"/>
      <c r="I159" s="248"/>
      <c r="J159" s="537">
        <f t="shared" si="42"/>
        <v>0</v>
      </c>
      <c r="K159" s="453">
        <f t="shared" si="43"/>
        <v>0</v>
      </c>
    </row>
    <row r="160" spans="1:15" ht="15" customHeight="1" thickBot="1">
      <c r="A160" s="445" t="s">
        <v>12</v>
      </c>
      <c r="B160" s="528" t="s">
        <v>331</v>
      </c>
      <c r="C160" s="538">
        <f>+C136+C140+C147+C152+C158+C159</f>
        <v>16506</v>
      </c>
      <c r="D160" s="539">
        <f aca="true" t="shared" si="44" ref="D160:K160">+D136+D140+D147+D152+D158+D159</f>
        <v>0</v>
      </c>
      <c r="E160" s="539">
        <f t="shared" si="44"/>
        <v>0</v>
      </c>
      <c r="F160" s="539">
        <f t="shared" si="44"/>
        <v>0</v>
      </c>
      <c r="G160" s="539">
        <f t="shared" si="44"/>
        <v>24</v>
      </c>
      <c r="H160" s="539">
        <f t="shared" si="44"/>
        <v>0</v>
      </c>
      <c r="I160" s="538">
        <f t="shared" si="44"/>
        <v>0</v>
      </c>
      <c r="J160" s="538">
        <f t="shared" si="44"/>
        <v>24</v>
      </c>
      <c r="K160" s="540">
        <f t="shared" si="44"/>
        <v>16530</v>
      </c>
      <c r="L160" s="541"/>
      <c r="M160" s="542"/>
      <c r="N160" s="542"/>
      <c r="O160" s="542"/>
    </row>
    <row r="161" spans="1:11" s="449" customFormat="1" ht="12.75" customHeight="1" thickBot="1">
      <c r="A161" s="543" t="s">
        <v>13</v>
      </c>
      <c r="B161" s="544" t="s">
        <v>330</v>
      </c>
      <c r="C161" s="538">
        <f>+C135+C160</f>
        <v>727436</v>
      </c>
      <c r="D161" s="539">
        <f aca="true" t="shared" si="45" ref="D161:K161">+D135+D160</f>
        <v>27369</v>
      </c>
      <c r="E161" s="539">
        <f t="shared" si="45"/>
        <v>5260</v>
      </c>
      <c r="F161" s="539">
        <f t="shared" si="45"/>
        <v>11057</v>
      </c>
      <c r="G161" s="539">
        <f t="shared" si="45"/>
        <v>32695</v>
      </c>
      <c r="H161" s="539">
        <f t="shared" si="45"/>
        <v>0</v>
      </c>
      <c r="I161" s="538">
        <f t="shared" si="45"/>
        <v>0</v>
      </c>
      <c r="J161" s="538">
        <f t="shared" si="45"/>
        <v>76381</v>
      </c>
      <c r="K161" s="540">
        <f t="shared" si="45"/>
        <v>803865</v>
      </c>
    </row>
    <row r="162" spans="3:11" ht="13.5" customHeight="1">
      <c r="C162" s="545">
        <f>C93-C161</f>
        <v>-48653</v>
      </c>
      <c r="D162" s="546"/>
      <c r="E162" s="546"/>
      <c r="F162" s="546"/>
      <c r="G162" s="546"/>
      <c r="H162" s="546"/>
      <c r="I162" s="546"/>
      <c r="J162" s="546"/>
      <c r="K162" s="547">
        <f>K93-K161</f>
        <v>-77326</v>
      </c>
    </row>
    <row r="163" spans="1:11" ht="15.75">
      <c r="A163" s="733" t="s">
        <v>257</v>
      </c>
      <c r="B163" s="733"/>
      <c r="C163" s="733"/>
      <c r="D163" s="733"/>
      <c r="E163" s="733"/>
      <c r="F163" s="733"/>
      <c r="G163" s="733"/>
      <c r="H163" s="733"/>
      <c r="I163" s="733"/>
      <c r="J163" s="733"/>
      <c r="K163" s="733"/>
    </row>
    <row r="164" spans="1:11" ht="15" customHeight="1" thickBot="1">
      <c r="A164" s="730" t="s">
        <v>83</v>
      </c>
      <c r="B164" s="730"/>
      <c r="C164" s="548"/>
      <c r="K164" s="548" t="str">
        <f>K96</f>
        <v>ezer Forintban!</v>
      </c>
    </row>
    <row r="165" spans="1:11" ht="25.5" customHeight="1" thickBot="1">
      <c r="A165" s="445">
        <v>1</v>
      </c>
      <c r="B165" s="549" t="s">
        <v>332</v>
      </c>
      <c r="C165" s="550">
        <f>+C68-C135</f>
        <v>-32147</v>
      </c>
      <c r="D165" s="447">
        <f aca="true" t="shared" si="46" ref="D165:K165">+D68-D135</f>
        <v>8145</v>
      </c>
      <c r="E165" s="447">
        <f t="shared" si="46"/>
        <v>3823</v>
      </c>
      <c r="F165" s="447">
        <f t="shared" si="46"/>
        <v>8610</v>
      </c>
      <c r="G165" s="447">
        <f t="shared" si="46"/>
        <v>-67815</v>
      </c>
      <c r="H165" s="447">
        <f t="shared" si="46"/>
        <v>0</v>
      </c>
      <c r="I165" s="447">
        <f t="shared" si="46"/>
        <v>0</v>
      </c>
      <c r="J165" s="447">
        <f t="shared" si="46"/>
        <v>-47237</v>
      </c>
      <c r="K165" s="448">
        <f t="shared" si="46"/>
        <v>-79432</v>
      </c>
    </row>
    <row r="166" spans="1:11" ht="32.25" customHeight="1" thickBot="1">
      <c r="A166" s="445" t="s">
        <v>4</v>
      </c>
      <c r="B166" s="549" t="s">
        <v>338</v>
      </c>
      <c r="C166" s="447">
        <f>+C92-C160</f>
        <v>-16506</v>
      </c>
      <c r="D166" s="447">
        <f aca="true" t="shared" si="47" ref="D166:K166">+D92-D160</f>
        <v>0</v>
      </c>
      <c r="E166" s="447">
        <f t="shared" si="47"/>
        <v>0</v>
      </c>
      <c r="F166" s="447">
        <f t="shared" si="47"/>
        <v>0</v>
      </c>
      <c r="G166" s="447">
        <f t="shared" si="47"/>
        <v>18612</v>
      </c>
      <c r="H166" s="447">
        <f t="shared" si="47"/>
        <v>0</v>
      </c>
      <c r="I166" s="447">
        <f t="shared" si="47"/>
        <v>0</v>
      </c>
      <c r="J166" s="447">
        <f t="shared" si="47"/>
        <v>18612</v>
      </c>
      <c r="K166" s="448">
        <f t="shared" si="47"/>
        <v>2106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C142">
      <selection activeCell="G131" sqref="G131"/>
    </sheetView>
  </sheetViews>
  <sheetFormatPr defaultColWidth="9.00390625" defaultRowHeight="12.75"/>
  <cols>
    <col min="1" max="1" width="7.50390625" style="433" customWidth="1"/>
    <col min="2" max="2" width="59.625" style="433" customWidth="1"/>
    <col min="3" max="3" width="14.875" style="551" customWidth="1"/>
    <col min="4" max="11" width="14.875" style="433" customWidth="1"/>
    <col min="12" max="16384" width="9.375" style="433" customWidth="1"/>
  </cols>
  <sheetData>
    <row r="1" spans="1:11" ht="15.75">
      <c r="A1" s="432"/>
      <c r="B1" s="704" t="str">
        <f>CONCATENATE("1.3. melléklet ",RM_ALAPADATOK!A7," ",RM_ALAPADATOK!B7," ",RM_ALAPADATOK!C7," ",RM_ALAPADATOK!D7," ",RM_ALAPADATOK!E7," ",RM_ALAPADATOK!F7," ",RM_ALAPADATOK!G7," ",RM_ALAPADATOK!H7)</f>
        <v>1.3. melléklet a  / 2020 (  ) önkormányzati rendelethez</v>
      </c>
      <c r="C1" s="705"/>
      <c r="D1" s="705"/>
      <c r="E1" s="705"/>
      <c r="F1" s="705"/>
      <c r="G1" s="705"/>
      <c r="H1" s="705"/>
      <c r="I1" s="705"/>
      <c r="J1" s="705"/>
      <c r="K1" s="705"/>
    </row>
    <row r="2" spans="1:11" ht="15.75">
      <c r="A2" s="432"/>
      <c r="B2" s="432"/>
      <c r="C2" s="434"/>
      <c r="D2" s="432"/>
      <c r="E2" s="432"/>
      <c r="F2" s="432"/>
      <c r="G2" s="432"/>
      <c r="H2" s="432"/>
      <c r="I2" s="432"/>
      <c r="J2" s="432"/>
      <c r="K2" s="432"/>
    </row>
    <row r="3" spans="1:11" ht="15.75">
      <c r="A3" s="728" t="e">
        <f>CONCATENATE('[1]RM_ALAPADATOK'!A4)</f>
        <v>#REF!</v>
      </c>
      <c r="B3" s="728"/>
      <c r="C3" s="729"/>
      <c r="D3" s="728"/>
      <c r="E3" s="728"/>
      <c r="F3" s="728"/>
      <c r="G3" s="728"/>
      <c r="H3" s="728"/>
      <c r="I3" s="728"/>
      <c r="J3" s="728"/>
      <c r="K3" s="728"/>
    </row>
    <row r="4" spans="1:11" ht="15.75">
      <c r="A4" s="728" t="s">
        <v>444</v>
      </c>
      <c r="B4" s="728"/>
      <c r="C4" s="729"/>
      <c r="D4" s="728"/>
      <c r="E4" s="728"/>
      <c r="F4" s="728"/>
      <c r="G4" s="728"/>
      <c r="H4" s="728"/>
      <c r="I4" s="728"/>
      <c r="J4" s="728"/>
      <c r="K4" s="728"/>
    </row>
    <row r="5" spans="1:11" ht="15.75">
      <c r="A5" s="432"/>
      <c r="B5" s="432"/>
      <c r="C5" s="434"/>
      <c r="D5" s="432"/>
      <c r="E5" s="432"/>
      <c r="F5" s="432"/>
      <c r="G5" s="432"/>
      <c r="H5" s="432"/>
      <c r="I5" s="432"/>
      <c r="J5" s="432"/>
      <c r="K5" s="432"/>
    </row>
    <row r="6" spans="1:11" ht="15.75" customHeight="1">
      <c r="A6" s="718" t="s">
        <v>1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</row>
    <row r="7" spans="1:11" ht="15.75" customHeight="1" thickBot="1">
      <c r="A7" s="719" t="s">
        <v>81</v>
      </c>
      <c r="B7" s="719"/>
      <c r="C7" s="435"/>
      <c r="D7" s="432"/>
      <c r="E7" s="432"/>
      <c r="F7" s="432"/>
      <c r="G7" s="432"/>
      <c r="H7" s="432"/>
      <c r="I7" s="432"/>
      <c r="J7" s="432"/>
      <c r="K7" s="435" t="s">
        <v>639</v>
      </c>
    </row>
    <row r="8" spans="1:11" ht="15.75">
      <c r="A8" s="720" t="s">
        <v>46</v>
      </c>
      <c r="B8" s="722" t="s">
        <v>2</v>
      </c>
      <c r="C8" s="724" t="str">
        <f>+CONCATENATE(LEFT('[1]RM_ÖSSZEFÜGGÉSEK'!A6,4),". évi")</f>
        <v>2019. évi</v>
      </c>
      <c r="D8" s="725"/>
      <c r="E8" s="726"/>
      <c r="F8" s="726"/>
      <c r="G8" s="726"/>
      <c r="H8" s="726"/>
      <c r="I8" s="726"/>
      <c r="J8" s="726"/>
      <c r="K8" s="727"/>
    </row>
    <row r="9" spans="1:11" ht="38.25" customHeight="1" thickBot="1">
      <c r="A9" s="721"/>
      <c r="B9" s="723"/>
      <c r="C9" s="436" t="s">
        <v>369</v>
      </c>
      <c r="D9" s="437" t="str">
        <f>CONCATENATE('[1]RM_1.2.sz.mell'!D9)</f>
        <v>1. sz. módosítás </v>
      </c>
      <c r="E9" s="437" t="str">
        <f>CONCATENATE('[1]RM_1.2.sz.mell'!E9)</f>
        <v>.2. sz. módosítás </v>
      </c>
      <c r="F9" s="437" t="str">
        <f>CONCATENATE('[1]RM_1.2.sz.mell'!F9)</f>
        <v>3. sz. módosítás </v>
      </c>
      <c r="G9" s="437" t="str">
        <f>CONCATENATE('[1]RM_1.2.sz.mell'!G9)</f>
        <v>4. sz. módosítás </v>
      </c>
      <c r="H9" s="437" t="str">
        <f>CONCATENATE('[1]RM_1.2.sz.mell'!H9)</f>
        <v>.5. sz. módosítás </v>
      </c>
      <c r="I9" s="437" t="str">
        <f>CONCATENATE('[1]RM_1.2.sz.mell'!I9)</f>
        <v>6. sz. módosítás </v>
      </c>
      <c r="J9" s="302" t="s">
        <v>433</v>
      </c>
      <c r="K9" s="438" t="str">
        <f>CONCATENATE('[1]RM_1.2.sz.mell'!K9)</f>
        <v>….számú módosítás utáni előirányzat</v>
      </c>
    </row>
    <row r="10" spans="1:11" s="444" customFormat="1" ht="12" customHeight="1" thickBot="1">
      <c r="A10" s="439" t="s">
        <v>345</v>
      </c>
      <c r="B10" s="440" t="s">
        <v>346</v>
      </c>
      <c r="C10" s="441" t="s">
        <v>347</v>
      </c>
      <c r="D10" s="441" t="s">
        <v>349</v>
      </c>
      <c r="E10" s="442" t="s">
        <v>348</v>
      </c>
      <c r="F10" s="442" t="s">
        <v>350</v>
      </c>
      <c r="G10" s="442" t="s">
        <v>351</v>
      </c>
      <c r="H10" s="442" t="s">
        <v>352</v>
      </c>
      <c r="I10" s="442" t="s">
        <v>440</v>
      </c>
      <c r="J10" s="442" t="s">
        <v>441</v>
      </c>
      <c r="K10" s="443" t="s">
        <v>442</v>
      </c>
    </row>
    <row r="11" spans="1:11" s="449" customFormat="1" ht="12" customHeight="1" thickBot="1">
      <c r="A11" s="445" t="s">
        <v>3</v>
      </c>
      <c r="B11" s="446" t="s">
        <v>137</v>
      </c>
      <c r="C11" s="447">
        <f>+C12+C13+C14+C15+C16+C17</f>
        <v>0</v>
      </c>
      <c r="D11" s="447">
        <f aca="true" t="shared" si="0" ref="D11:K11">+D12+D13+D14+D15+D16+D17</f>
        <v>0</v>
      </c>
      <c r="E11" s="447">
        <f t="shared" si="0"/>
        <v>0</v>
      </c>
      <c r="F11" s="447">
        <f t="shared" si="0"/>
        <v>0</v>
      </c>
      <c r="G11" s="447">
        <f t="shared" si="0"/>
        <v>0</v>
      </c>
      <c r="H11" s="447">
        <f t="shared" si="0"/>
        <v>0</v>
      </c>
      <c r="I11" s="447">
        <f t="shared" si="0"/>
        <v>0</v>
      </c>
      <c r="J11" s="447">
        <f t="shared" si="0"/>
        <v>0</v>
      </c>
      <c r="K11" s="448">
        <f t="shared" si="0"/>
        <v>0</v>
      </c>
    </row>
    <row r="12" spans="1:11" s="449" customFormat="1" ht="12" customHeight="1">
      <c r="A12" s="450" t="s">
        <v>58</v>
      </c>
      <c r="B12" s="242" t="s">
        <v>138</v>
      </c>
      <c r="C12" s="451"/>
      <c r="D12" s="451"/>
      <c r="E12" s="451"/>
      <c r="F12" s="451"/>
      <c r="G12" s="451"/>
      <c r="H12" s="451"/>
      <c r="I12" s="451"/>
      <c r="J12" s="452">
        <f aca="true" t="shared" si="1" ref="J12:J17">D12+E12+F12+G12+H12+I12</f>
        <v>0</v>
      </c>
      <c r="K12" s="453">
        <f aca="true" t="shared" si="2" ref="K12:K17">C12+J12</f>
        <v>0</v>
      </c>
    </row>
    <row r="13" spans="1:11" s="449" customFormat="1" ht="12" customHeight="1">
      <c r="A13" s="454" t="s">
        <v>59</v>
      </c>
      <c r="B13" s="455" t="s">
        <v>139</v>
      </c>
      <c r="C13" s="456"/>
      <c r="D13" s="456"/>
      <c r="E13" s="451"/>
      <c r="F13" s="451"/>
      <c r="G13" s="451"/>
      <c r="H13" s="451"/>
      <c r="I13" s="451"/>
      <c r="J13" s="452">
        <f t="shared" si="1"/>
        <v>0</v>
      </c>
      <c r="K13" s="453">
        <f t="shared" si="2"/>
        <v>0</v>
      </c>
    </row>
    <row r="14" spans="1:11" s="449" customFormat="1" ht="12" customHeight="1">
      <c r="A14" s="454" t="s">
        <v>60</v>
      </c>
      <c r="B14" s="455" t="s">
        <v>140</v>
      </c>
      <c r="C14" s="456"/>
      <c r="D14" s="456"/>
      <c r="E14" s="451"/>
      <c r="F14" s="451"/>
      <c r="G14" s="451"/>
      <c r="H14" s="451"/>
      <c r="I14" s="451"/>
      <c r="J14" s="452">
        <f t="shared" si="1"/>
        <v>0</v>
      </c>
      <c r="K14" s="453">
        <f t="shared" si="2"/>
        <v>0</v>
      </c>
    </row>
    <row r="15" spans="1:11" s="449" customFormat="1" ht="12" customHeight="1">
      <c r="A15" s="454" t="s">
        <v>61</v>
      </c>
      <c r="B15" s="455" t="s">
        <v>141</v>
      </c>
      <c r="C15" s="456"/>
      <c r="D15" s="456"/>
      <c r="E15" s="451"/>
      <c r="F15" s="451"/>
      <c r="G15" s="451"/>
      <c r="H15" s="451"/>
      <c r="I15" s="451"/>
      <c r="J15" s="452">
        <f t="shared" si="1"/>
        <v>0</v>
      </c>
      <c r="K15" s="453">
        <f t="shared" si="2"/>
        <v>0</v>
      </c>
    </row>
    <row r="16" spans="1:11" s="449" customFormat="1" ht="12" customHeight="1">
      <c r="A16" s="454" t="s">
        <v>78</v>
      </c>
      <c r="B16" s="457" t="s">
        <v>290</v>
      </c>
      <c r="C16" s="456"/>
      <c r="D16" s="456"/>
      <c r="E16" s="451"/>
      <c r="F16" s="451"/>
      <c r="G16" s="451"/>
      <c r="H16" s="451"/>
      <c r="I16" s="451"/>
      <c r="J16" s="452">
        <f t="shared" si="1"/>
        <v>0</v>
      </c>
      <c r="K16" s="453">
        <f t="shared" si="2"/>
        <v>0</v>
      </c>
    </row>
    <row r="17" spans="1:11" s="449" customFormat="1" ht="12" customHeight="1" thickBot="1">
      <c r="A17" s="458" t="s">
        <v>62</v>
      </c>
      <c r="B17" s="244" t="s">
        <v>291</v>
      </c>
      <c r="C17" s="456"/>
      <c r="D17" s="456"/>
      <c r="E17" s="451"/>
      <c r="F17" s="451"/>
      <c r="G17" s="451"/>
      <c r="H17" s="451"/>
      <c r="I17" s="451"/>
      <c r="J17" s="452">
        <f t="shared" si="1"/>
        <v>0</v>
      </c>
      <c r="K17" s="453">
        <f t="shared" si="2"/>
        <v>0</v>
      </c>
    </row>
    <row r="18" spans="1:11" s="449" customFormat="1" ht="12" customHeight="1" thickBot="1">
      <c r="A18" s="445" t="s">
        <v>4</v>
      </c>
      <c r="B18" s="459" t="s">
        <v>142</v>
      </c>
      <c r="C18" s="447">
        <f>+C19+C20+C21+C22+C23</f>
        <v>50075</v>
      </c>
      <c r="D18" s="447">
        <f aca="true" t="shared" si="3" ref="D18:K18">+D19+D20+D21+D22+D23</f>
        <v>0</v>
      </c>
      <c r="E18" s="447">
        <f t="shared" si="3"/>
        <v>14000</v>
      </c>
      <c r="F18" s="447">
        <f t="shared" si="3"/>
        <v>500</v>
      </c>
      <c r="G18" s="447">
        <f t="shared" si="3"/>
        <v>1008</v>
      </c>
      <c r="H18" s="447">
        <f t="shared" si="3"/>
        <v>0</v>
      </c>
      <c r="I18" s="447">
        <f t="shared" si="3"/>
        <v>0</v>
      </c>
      <c r="J18" s="447">
        <f t="shared" si="3"/>
        <v>15508</v>
      </c>
      <c r="K18" s="448">
        <f t="shared" si="3"/>
        <v>65583</v>
      </c>
    </row>
    <row r="19" spans="1:11" s="449" customFormat="1" ht="12" customHeight="1">
      <c r="A19" s="450" t="s">
        <v>64</v>
      </c>
      <c r="B19" s="242" t="s">
        <v>143</v>
      </c>
      <c r="C19" s="451"/>
      <c r="D19" s="451"/>
      <c r="E19" s="451"/>
      <c r="F19" s="451"/>
      <c r="G19" s="451"/>
      <c r="H19" s="451"/>
      <c r="I19" s="451"/>
      <c r="J19" s="452">
        <f aca="true" t="shared" si="4" ref="J19:J24">D19+E19+F19+G19+H19+I19</f>
        <v>0</v>
      </c>
      <c r="K19" s="453">
        <f aca="true" t="shared" si="5" ref="K19:K24">C19+J19</f>
        <v>0</v>
      </c>
    </row>
    <row r="20" spans="1:11" s="449" customFormat="1" ht="12" customHeight="1">
      <c r="A20" s="454" t="s">
        <v>65</v>
      </c>
      <c r="B20" s="455" t="s">
        <v>144</v>
      </c>
      <c r="C20" s="456"/>
      <c r="D20" s="456"/>
      <c r="E20" s="451"/>
      <c r="F20" s="451"/>
      <c r="G20" s="451"/>
      <c r="H20" s="451"/>
      <c r="I20" s="451"/>
      <c r="J20" s="452">
        <f t="shared" si="4"/>
        <v>0</v>
      </c>
      <c r="K20" s="453">
        <f t="shared" si="5"/>
        <v>0</v>
      </c>
    </row>
    <row r="21" spans="1:11" s="449" customFormat="1" ht="12" customHeight="1">
      <c r="A21" s="454" t="s">
        <v>66</v>
      </c>
      <c r="B21" s="455" t="s">
        <v>283</v>
      </c>
      <c r="C21" s="456"/>
      <c r="D21" s="456"/>
      <c r="E21" s="451"/>
      <c r="F21" s="451"/>
      <c r="G21" s="451"/>
      <c r="H21" s="451"/>
      <c r="I21" s="451"/>
      <c r="J21" s="452">
        <f t="shared" si="4"/>
        <v>0</v>
      </c>
      <c r="K21" s="453">
        <f t="shared" si="5"/>
        <v>0</v>
      </c>
    </row>
    <row r="22" spans="1:11" s="449" customFormat="1" ht="12" customHeight="1">
      <c r="A22" s="454" t="s">
        <v>67</v>
      </c>
      <c r="B22" s="455" t="s">
        <v>284</v>
      </c>
      <c r="C22" s="456"/>
      <c r="D22" s="456"/>
      <c r="E22" s="451"/>
      <c r="F22" s="451"/>
      <c r="G22" s="451"/>
      <c r="H22" s="451"/>
      <c r="I22" s="451"/>
      <c r="J22" s="452">
        <f t="shared" si="4"/>
        <v>0</v>
      </c>
      <c r="K22" s="453">
        <f t="shared" si="5"/>
        <v>0</v>
      </c>
    </row>
    <row r="23" spans="1:11" s="449" customFormat="1" ht="12" customHeight="1">
      <c r="A23" s="454" t="s">
        <v>68</v>
      </c>
      <c r="B23" s="455" t="s">
        <v>145</v>
      </c>
      <c r="C23" s="456">
        <v>50075</v>
      </c>
      <c r="D23" s="456"/>
      <c r="E23" s="451">
        <v>14000</v>
      </c>
      <c r="F23" s="451">
        <v>500</v>
      </c>
      <c r="G23" s="451">
        <v>1008</v>
      </c>
      <c r="H23" s="451"/>
      <c r="I23" s="451"/>
      <c r="J23" s="452">
        <f t="shared" si="4"/>
        <v>15508</v>
      </c>
      <c r="K23" s="453">
        <f t="shared" si="5"/>
        <v>65583</v>
      </c>
    </row>
    <row r="24" spans="1:11" s="449" customFormat="1" ht="12" customHeight="1" thickBot="1">
      <c r="A24" s="458" t="s">
        <v>74</v>
      </c>
      <c r="B24" s="244" t="s">
        <v>146</v>
      </c>
      <c r="C24" s="460"/>
      <c r="D24" s="460"/>
      <c r="E24" s="461"/>
      <c r="F24" s="461"/>
      <c r="G24" s="461">
        <v>1008</v>
      </c>
      <c r="H24" s="461"/>
      <c r="I24" s="461"/>
      <c r="J24" s="452">
        <f t="shared" si="4"/>
        <v>1008</v>
      </c>
      <c r="K24" s="453">
        <f t="shared" si="5"/>
        <v>1008</v>
      </c>
    </row>
    <row r="25" spans="1:11" s="449" customFormat="1" ht="12" customHeight="1" thickBot="1">
      <c r="A25" s="445" t="s">
        <v>5</v>
      </c>
      <c r="B25" s="446" t="s">
        <v>147</v>
      </c>
      <c r="C25" s="447">
        <f>+C26+C27+C28+C29+C30</f>
        <v>91231</v>
      </c>
      <c r="D25" s="447">
        <f aca="true" t="shared" si="6" ref="D25:K25">+D26+D27+D28+D29+D30</f>
        <v>77550</v>
      </c>
      <c r="E25" s="447">
        <f t="shared" si="6"/>
        <v>-11000</v>
      </c>
      <c r="F25" s="447">
        <f t="shared" si="6"/>
        <v>0</v>
      </c>
      <c r="G25" s="447">
        <f t="shared" si="6"/>
        <v>-57226</v>
      </c>
      <c r="H25" s="447">
        <f t="shared" si="6"/>
        <v>0</v>
      </c>
      <c r="I25" s="447">
        <f t="shared" si="6"/>
        <v>0</v>
      </c>
      <c r="J25" s="447">
        <f t="shared" si="6"/>
        <v>9324</v>
      </c>
      <c r="K25" s="448">
        <f t="shared" si="6"/>
        <v>100555</v>
      </c>
    </row>
    <row r="26" spans="1:11" s="449" customFormat="1" ht="12" customHeight="1">
      <c r="A26" s="450" t="s">
        <v>47</v>
      </c>
      <c r="B26" s="242" t="s">
        <v>148</v>
      </c>
      <c r="C26" s="451"/>
      <c r="D26" s="451"/>
      <c r="E26" s="451"/>
      <c r="F26" s="451"/>
      <c r="G26" s="451"/>
      <c r="H26" s="451"/>
      <c r="I26" s="451"/>
      <c r="J26" s="452">
        <f aca="true" t="shared" si="7" ref="J26:J31">D26+E26+F26+G26+H26+I26</f>
        <v>0</v>
      </c>
      <c r="K26" s="453">
        <f aca="true" t="shared" si="8" ref="K26:K31">C26+J26</f>
        <v>0</v>
      </c>
    </row>
    <row r="27" spans="1:11" s="449" customFormat="1" ht="12" customHeight="1">
      <c r="A27" s="454" t="s">
        <v>48</v>
      </c>
      <c r="B27" s="455" t="s">
        <v>149</v>
      </c>
      <c r="C27" s="456"/>
      <c r="D27" s="456"/>
      <c r="E27" s="451"/>
      <c r="F27" s="451"/>
      <c r="G27" s="451"/>
      <c r="H27" s="451"/>
      <c r="I27" s="451"/>
      <c r="J27" s="452">
        <f t="shared" si="7"/>
        <v>0</v>
      </c>
      <c r="K27" s="453">
        <f t="shared" si="8"/>
        <v>0</v>
      </c>
    </row>
    <row r="28" spans="1:11" s="449" customFormat="1" ht="12" customHeight="1">
      <c r="A28" s="454" t="s">
        <v>49</v>
      </c>
      <c r="B28" s="455" t="s">
        <v>285</v>
      </c>
      <c r="C28" s="456"/>
      <c r="D28" s="456"/>
      <c r="E28" s="451"/>
      <c r="F28" s="451"/>
      <c r="G28" s="451"/>
      <c r="H28" s="451"/>
      <c r="I28" s="451"/>
      <c r="J28" s="452">
        <f t="shared" si="7"/>
        <v>0</v>
      </c>
      <c r="K28" s="453">
        <f t="shared" si="8"/>
        <v>0</v>
      </c>
    </row>
    <row r="29" spans="1:11" s="449" customFormat="1" ht="12" customHeight="1">
      <c r="A29" s="454" t="s">
        <v>50</v>
      </c>
      <c r="B29" s="455" t="s">
        <v>286</v>
      </c>
      <c r="C29" s="456"/>
      <c r="D29" s="456"/>
      <c r="E29" s="451"/>
      <c r="F29" s="451"/>
      <c r="G29" s="451"/>
      <c r="H29" s="451"/>
      <c r="I29" s="451"/>
      <c r="J29" s="452">
        <f t="shared" si="7"/>
        <v>0</v>
      </c>
      <c r="K29" s="453">
        <f t="shared" si="8"/>
        <v>0</v>
      </c>
    </row>
    <row r="30" spans="1:11" s="449" customFormat="1" ht="12" customHeight="1">
      <c r="A30" s="454" t="s">
        <v>89</v>
      </c>
      <c r="B30" s="455" t="s">
        <v>150</v>
      </c>
      <c r="C30" s="456">
        <v>91231</v>
      </c>
      <c r="D30" s="456">
        <v>77550</v>
      </c>
      <c r="E30" s="451">
        <v>-11000</v>
      </c>
      <c r="F30" s="451"/>
      <c r="G30" s="451">
        <v>-57226</v>
      </c>
      <c r="H30" s="451"/>
      <c r="I30" s="451"/>
      <c r="J30" s="452">
        <f t="shared" si="7"/>
        <v>9324</v>
      </c>
      <c r="K30" s="453">
        <f t="shared" si="8"/>
        <v>100555</v>
      </c>
    </row>
    <row r="31" spans="1:11" s="449" customFormat="1" ht="12" customHeight="1" thickBot="1">
      <c r="A31" s="458" t="s">
        <v>90</v>
      </c>
      <c r="B31" s="462" t="s">
        <v>151</v>
      </c>
      <c r="C31" s="460">
        <v>61231</v>
      </c>
      <c r="D31" s="460">
        <v>62163</v>
      </c>
      <c r="E31" s="461"/>
      <c r="F31" s="461"/>
      <c r="G31" s="461">
        <v>-57226</v>
      </c>
      <c r="H31" s="461"/>
      <c r="I31" s="461"/>
      <c r="J31" s="463">
        <f t="shared" si="7"/>
        <v>4937</v>
      </c>
      <c r="K31" s="453">
        <f t="shared" si="8"/>
        <v>66168</v>
      </c>
    </row>
    <row r="32" spans="1:11" s="449" customFormat="1" ht="12" customHeight="1" thickBot="1">
      <c r="A32" s="445" t="s">
        <v>91</v>
      </c>
      <c r="B32" s="446" t="s">
        <v>419</v>
      </c>
      <c r="C32" s="464">
        <f>+C33+C34+C35+C36+C37+C38+C39</f>
        <v>295800</v>
      </c>
      <c r="D32" s="464">
        <f aca="true" t="shared" si="9" ref="D32:K32">+D33+D34+D35+D36+D37+D38+D39</f>
        <v>0</v>
      </c>
      <c r="E32" s="464">
        <f t="shared" si="9"/>
        <v>0</v>
      </c>
      <c r="F32" s="464">
        <f t="shared" si="9"/>
        <v>0</v>
      </c>
      <c r="G32" s="464">
        <f t="shared" si="9"/>
        <v>46000</v>
      </c>
      <c r="H32" s="464">
        <f t="shared" si="9"/>
        <v>0</v>
      </c>
      <c r="I32" s="464">
        <f t="shared" si="9"/>
        <v>0</v>
      </c>
      <c r="J32" s="464">
        <f t="shared" si="9"/>
        <v>46000</v>
      </c>
      <c r="K32" s="465">
        <f t="shared" si="9"/>
        <v>341800</v>
      </c>
    </row>
    <row r="33" spans="1:11" s="449" customFormat="1" ht="12" customHeight="1">
      <c r="A33" s="450" t="s">
        <v>152</v>
      </c>
      <c r="B33" s="242" t="s">
        <v>413</v>
      </c>
      <c r="C33" s="452"/>
      <c r="D33" s="452"/>
      <c r="E33" s="452"/>
      <c r="F33" s="452"/>
      <c r="G33" s="452"/>
      <c r="H33" s="452"/>
      <c r="I33" s="452"/>
      <c r="J33" s="452">
        <f aca="true" t="shared" si="10" ref="J33:J39">D33+E33+F33+G33+H33+I33</f>
        <v>0</v>
      </c>
      <c r="K33" s="453">
        <f aca="true" t="shared" si="11" ref="K33:K39">C33+J33</f>
        <v>0</v>
      </c>
    </row>
    <row r="34" spans="1:11" s="449" customFormat="1" ht="12" customHeight="1">
      <c r="A34" s="454" t="s">
        <v>153</v>
      </c>
      <c r="B34" s="455" t="s">
        <v>568</v>
      </c>
      <c r="C34" s="456">
        <v>32000</v>
      </c>
      <c r="D34" s="456"/>
      <c r="E34" s="451"/>
      <c r="F34" s="451"/>
      <c r="G34" s="451"/>
      <c r="H34" s="451"/>
      <c r="I34" s="451"/>
      <c r="J34" s="452">
        <f t="shared" si="10"/>
        <v>0</v>
      </c>
      <c r="K34" s="453">
        <f t="shared" si="11"/>
        <v>32000</v>
      </c>
    </row>
    <row r="35" spans="1:11" s="449" customFormat="1" ht="12" customHeight="1">
      <c r="A35" s="454" t="s">
        <v>154</v>
      </c>
      <c r="B35" s="455" t="s">
        <v>414</v>
      </c>
      <c r="C35" s="456">
        <v>262000</v>
      </c>
      <c r="D35" s="456"/>
      <c r="E35" s="451"/>
      <c r="F35" s="451"/>
      <c r="G35" s="451">
        <v>46000</v>
      </c>
      <c r="H35" s="451"/>
      <c r="I35" s="451"/>
      <c r="J35" s="452">
        <f t="shared" si="10"/>
        <v>46000</v>
      </c>
      <c r="K35" s="453">
        <f t="shared" si="11"/>
        <v>308000</v>
      </c>
    </row>
    <row r="36" spans="1:11" s="449" customFormat="1" ht="12" customHeight="1">
      <c r="A36" s="454" t="s">
        <v>155</v>
      </c>
      <c r="B36" s="455" t="s">
        <v>415</v>
      </c>
      <c r="C36" s="456">
        <v>200</v>
      </c>
      <c r="D36" s="456"/>
      <c r="E36" s="451"/>
      <c r="F36" s="451"/>
      <c r="G36" s="451"/>
      <c r="H36" s="451"/>
      <c r="I36" s="451"/>
      <c r="J36" s="452">
        <f t="shared" si="10"/>
        <v>0</v>
      </c>
      <c r="K36" s="453">
        <f t="shared" si="11"/>
        <v>200</v>
      </c>
    </row>
    <row r="37" spans="1:11" s="449" customFormat="1" ht="12" customHeight="1">
      <c r="A37" s="454" t="s">
        <v>416</v>
      </c>
      <c r="B37" s="455" t="s">
        <v>156</v>
      </c>
      <c r="C37" s="456"/>
      <c r="D37" s="456"/>
      <c r="E37" s="451"/>
      <c r="F37" s="451"/>
      <c r="G37" s="451"/>
      <c r="H37" s="451"/>
      <c r="I37" s="451"/>
      <c r="J37" s="452">
        <f t="shared" si="10"/>
        <v>0</v>
      </c>
      <c r="K37" s="453">
        <f t="shared" si="11"/>
        <v>0</v>
      </c>
    </row>
    <row r="38" spans="1:11" s="449" customFormat="1" ht="12" customHeight="1">
      <c r="A38" s="454" t="s">
        <v>417</v>
      </c>
      <c r="B38" s="455" t="s">
        <v>157</v>
      </c>
      <c r="C38" s="456"/>
      <c r="D38" s="456"/>
      <c r="E38" s="451"/>
      <c r="F38" s="451"/>
      <c r="G38" s="451"/>
      <c r="H38" s="451"/>
      <c r="I38" s="451"/>
      <c r="J38" s="452">
        <f t="shared" si="10"/>
        <v>0</v>
      </c>
      <c r="K38" s="453">
        <f t="shared" si="11"/>
        <v>0</v>
      </c>
    </row>
    <row r="39" spans="1:11" s="449" customFormat="1" ht="12" customHeight="1" thickBot="1">
      <c r="A39" s="458" t="s">
        <v>418</v>
      </c>
      <c r="B39" s="462" t="s">
        <v>158</v>
      </c>
      <c r="C39" s="460">
        <v>1600</v>
      </c>
      <c r="D39" s="460"/>
      <c r="E39" s="461"/>
      <c r="F39" s="461"/>
      <c r="G39" s="461"/>
      <c r="H39" s="461"/>
      <c r="I39" s="461"/>
      <c r="J39" s="463">
        <f t="shared" si="10"/>
        <v>0</v>
      </c>
      <c r="K39" s="453">
        <f t="shared" si="11"/>
        <v>1600</v>
      </c>
    </row>
    <row r="40" spans="1:11" s="449" customFormat="1" ht="12" customHeight="1" thickBot="1">
      <c r="A40" s="445" t="s">
        <v>7</v>
      </c>
      <c r="B40" s="446" t="s">
        <v>292</v>
      </c>
      <c r="C40" s="447">
        <f>SUM(C41:C51)</f>
        <v>192452</v>
      </c>
      <c r="D40" s="447">
        <f aca="true" t="shared" si="12" ref="D40:K40">SUM(D41:D51)</f>
        <v>20938</v>
      </c>
      <c r="E40" s="447">
        <f t="shared" si="12"/>
        <v>4674</v>
      </c>
      <c r="F40" s="447">
        <f t="shared" si="12"/>
        <v>3729</v>
      </c>
      <c r="G40" s="447">
        <f t="shared" si="12"/>
        <v>-103225</v>
      </c>
      <c r="H40" s="447">
        <f t="shared" si="12"/>
        <v>0</v>
      </c>
      <c r="I40" s="447">
        <f t="shared" si="12"/>
        <v>0</v>
      </c>
      <c r="J40" s="447">
        <f t="shared" si="12"/>
        <v>-73884</v>
      </c>
      <c r="K40" s="448">
        <f t="shared" si="12"/>
        <v>118568</v>
      </c>
    </row>
    <row r="41" spans="1:11" s="449" customFormat="1" ht="12" customHeight="1">
      <c r="A41" s="450" t="s">
        <v>51</v>
      </c>
      <c r="B41" s="242" t="s">
        <v>161</v>
      </c>
      <c r="C41" s="451"/>
      <c r="D41" s="451"/>
      <c r="E41" s="451"/>
      <c r="F41" s="451"/>
      <c r="G41" s="451"/>
      <c r="H41" s="451"/>
      <c r="I41" s="451"/>
      <c r="J41" s="452">
        <f aca="true" t="shared" si="13" ref="J41:J51">D41+E41+F41+G41+H41+I41</f>
        <v>0</v>
      </c>
      <c r="K41" s="453">
        <f aca="true" t="shared" si="14" ref="K41:K51">C41+J41</f>
        <v>0</v>
      </c>
    </row>
    <row r="42" spans="1:11" s="449" customFormat="1" ht="12" customHeight="1">
      <c r="A42" s="454" t="s">
        <v>52</v>
      </c>
      <c r="B42" s="455" t="s">
        <v>162</v>
      </c>
      <c r="C42" s="456"/>
      <c r="D42" s="456"/>
      <c r="E42" s="451"/>
      <c r="F42" s="451"/>
      <c r="G42" s="451"/>
      <c r="H42" s="451"/>
      <c r="I42" s="451"/>
      <c r="J42" s="452">
        <f t="shared" si="13"/>
        <v>0</v>
      </c>
      <c r="K42" s="453">
        <f t="shared" si="14"/>
        <v>0</v>
      </c>
    </row>
    <row r="43" spans="1:11" s="449" customFormat="1" ht="12" customHeight="1">
      <c r="A43" s="454" t="s">
        <v>53</v>
      </c>
      <c r="B43" s="455" t="s">
        <v>163</v>
      </c>
      <c r="C43" s="456">
        <v>250</v>
      </c>
      <c r="D43" s="456"/>
      <c r="E43" s="451">
        <v>4674</v>
      </c>
      <c r="F43" s="451"/>
      <c r="G43" s="451"/>
      <c r="H43" s="451"/>
      <c r="I43" s="451"/>
      <c r="J43" s="452">
        <f t="shared" si="13"/>
        <v>4674</v>
      </c>
      <c r="K43" s="453">
        <f t="shared" si="14"/>
        <v>4924</v>
      </c>
    </row>
    <row r="44" spans="1:11" s="449" customFormat="1" ht="12" customHeight="1">
      <c r="A44" s="454" t="s">
        <v>93</v>
      </c>
      <c r="B44" s="455" t="s">
        <v>164</v>
      </c>
      <c r="C44" s="456">
        <v>50</v>
      </c>
      <c r="D44" s="456"/>
      <c r="E44" s="451"/>
      <c r="F44" s="451"/>
      <c r="G44" s="451"/>
      <c r="H44" s="451"/>
      <c r="I44" s="451"/>
      <c r="J44" s="452">
        <f t="shared" si="13"/>
        <v>0</v>
      </c>
      <c r="K44" s="453">
        <f t="shared" si="14"/>
        <v>50</v>
      </c>
    </row>
    <row r="45" spans="1:11" s="449" customFormat="1" ht="12" customHeight="1">
      <c r="A45" s="454" t="s">
        <v>94</v>
      </c>
      <c r="B45" s="455" t="s">
        <v>165</v>
      </c>
      <c r="C45" s="456"/>
      <c r="D45" s="456"/>
      <c r="E45" s="451"/>
      <c r="F45" s="451"/>
      <c r="G45" s="451"/>
      <c r="H45" s="451"/>
      <c r="I45" s="451"/>
      <c r="J45" s="452">
        <f t="shared" si="13"/>
        <v>0</v>
      </c>
      <c r="K45" s="453">
        <f t="shared" si="14"/>
        <v>0</v>
      </c>
    </row>
    <row r="46" spans="1:11" s="449" customFormat="1" ht="12" customHeight="1">
      <c r="A46" s="454" t="s">
        <v>95</v>
      </c>
      <c r="B46" s="455" t="s">
        <v>166</v>
      </c>
      <c r="C46" s="456">
        <v>67</v>
      </c>
      <c r="D46" s="456"/>
      <c r="E46" s="451"/>
      <c r="F46" s="451">
        <v>3729</v>
      </c>
      <c r="G46" s="691"/>
      <c r="H46" s="451"/>
      <c r="I46" s="451"/>
      <c r="J46" s="452">
        <f t="shared" si="13"/>
        <v>3729</v>
      </c>
      <c r="K46" s="453">
        <f t="shared" si="14"/>
        <v>3796</v>
      </c>
    </row>
    <row r="47" spans="1:11" s="449" customFormat="1" ht="12" customHeight="1">
      <c r="A47" s="454" t="s">
        <v>96</v>
      </c>
      <c r="B47" s="455" t="s">
        <v>167</v>
      </c>
      <c r="C47" s="456">
        <v>192085</v>
      </c>
      <c r="D47" s="456">
        <v>20938</v>
      </c>
      <c r="E47" s="451"/>
      <c r="F47" s="451"/>
      <c r="G47" s="451">
        <v>-103225</v>
      </c>
      <c r="H47" s="451"/>
      <c r="I47" s="451"/>
      <c r="J47" s="452">
        <f t="shared" si="13"/>
        <v>-82287</v>
      </c>
      <c r="K47" s="453">
        <f t="shared" si="14"/>
        <v>109798</v>
      </c>
    </row>
    <row r="48" spans="1:11" s="449" customFormat="1" ht="12" customHeight="1">
      <c r="A48" s="454" t="s">
        <v>97</v>
      </c>
      <c r="B48" s="455" t="s">
        <v>420</v>
      </c>
      <c r="C48" s="456"/>
      <c r="D48" s="456"/>
      <c r="E48" s="451"/>
      <c r="F48" s="451"/>
      <c r="G48" s="451"/>
      <c r="H48" s="451"/>
      <c r="I48" s="451"/>
      <c r="J48" s="452">
        <f t="shared" si="13"/>
        <v>0</v>
      </c>
      <c r="K48" s="453">
        <f t="shared" si="14"/>
        <v>0</v>
      </c>
    </row>
    <row r="49" spans="1:11" s="449" customFormat="1" ht="12" customHeight="1">
      <c r="A49" s="454" t="s">
        <v>159</v>
      </c>
      <c r="B49" s="455" t="s">
        <v>169</v>
      </c>
      <c r="C49" s="466"/>
      <c r="D49" s="466"/>
      <c r="E49" s="467"/>
      <c r="F49" s="467"/>
      <c r="G49" s="467"/>
      <c r="H49" s="467"/>
      <c r="I49" s="467"/>
      <c r="J49" s="468">
        <f t="shared" si="13"/>
        <v>0</v>
      </c>
      <c r="K49" s="453">
        <f t="shared" si="14"/>
        <v>0</v>
      </c>
    </row>
    <row r="50" spans="1:11" s="449" customFormat="1" ht="12" customHeight="1">
      <c r="A50" s="458" t="s">
        <v>160</v>
      </c>
      <c r="B50" s="462" t="s">
        <v>294</v>
      </c>
      <c r="C50" s="469"/>
      <c r="D50" s="469"/>
      <c r="E50" s="470"/>
      <c r="F50" s="470"/>
      <c r="G50" s="470"/>
      <c r="H50" s="470"/>
      <c r="I50" s="470"/>
      <c r="J50" s="471">
        <f t="shared" si="13"/>
        <v>0</v>
      </c>
      <c r="K50" s="453">
        <f t="shared" si="14"/>
        <v>0</v>
      </c>
    </row>
    <row r="51" spans="1:11" s="449" customFormat="1" ht="12" customHeight="1" thickBot="1">
      <c r="A51" s="472" t="s">
        <v>293</v>
      </c>
      <c r="B51" s="473" t="s">
        <v>170</v>
      </c>
      <c r="C51" s="474"/>
      <c r="D51" s="474"/>
      <c r="E51" s="474"/>
      <c r="F51" s="474"/>
      <c r="G51" s="474"/>
      <c r="H51" s="474"/>
      <c r="I51" s="474"/>
      <c r="J51" s="475">
        <f t="shared" si="13"/>
        <v>0</v>
      </c>
      <c r="K51" s="476">
        <f t="shared" si="14"/>
        <v>0</v>
      </c>
    </row>
    <row r="52" spans="1:11" s="449" customFormat="1" ht="12" customHeight="1" thickBot="1">
      <c r="A52" s="445" t="s">
        <v>8</v>
      </c>
      <c r="B52" s="446" t="s">
        <v>171</v>
      </c>
      <c r="C52" s="447">
        <f>SUM(C53:C57)</f>
        <v>0</v>
      </c>
      <c r="D52" s="447">
        <f aca="true" t="shared" si="15" ref="D52:K52">SUM(D53:D57)</f>
        <v>23316</v>
      </c>
      <c r="E52" s="447">
        <f t="shared" si="15"/>
        <v>0</v>
      </c>
      <c r="F52" s="447">
        <f t="shared" si="15"/>
        <v>-9500</v>
      </c>
      <c r="G52" s="447">
        <f t="shared" si="15"/>
        <v>697</v>
      </c>
      <c r="H52" s="447">
        <f t="shared" si="15"/>
        <v>0</v>
      </c>
      <c r="I52" s="447">
        <f t="shared" si="15"/>
        <v>0</v>
      </c>
      <c r="J52" s="447">
        <f t="shared" si="15"/>
        <v>14513</v>
      </c>
      <c r="K52" s="448">
        <f t="shared" si="15"/>
        <v>14513</v>
      </c>
    </row>
    <row r="53" spans="1:11" s="449" customFormat="1" ht="12" customHeight="1">
      <c r="A53" s="450" t="s">
        <v>54</v>
      </c>
      <c r="B53" s="242" t="s">
        <v>175</v>
      </c>
      <c r="C53" s="467"/>
      <c r="D53" s="467"/>
      <c r="E53" s="467"/>
      <c r="F53" s="467"/>
      <c r="G53" s="467"/>
      <c r="H53" s="467"/>
      <c r="I53" s="467"/>
      <c r="J53" s="468">
        <f>D53+E53+F53+G53+H53+I53</f>
        <v>0</v>
      </c>
      <c r="K53" s="477">
        <f>C53+J53</f>
        <v>0</v>
      </c>
    </row>
    <row r="54" spans="1:11" s="449" customFormat="1" ht="12" customHeight="1">
      <c r="A54" s="454" t="s">
        <v>55</v>
      </c>
      <c r="B54" s="455" t="s">
        <v>176</v>
      </c>
      <c r="C54" s="466"/>
      <c r="D54" s="466">
        <v>23316</v>
      </c>
      <c r="E54" s="467"/>
      <c r="F54" s="467">
        <v>-9500</v>
      </c>
      <c r="G54" s="467">
        <v>697</v>
      </c>
      <c r="H54" s="467"/>
      <c r="I54" s="467"/>
      <c r="J54" s="468">
        <f>D54+E54+F54+G54+H54+I54</f>
        <v>14513</v>
      </c>
      <c r="K54" s="477">
        <f>C54+J54</f>
        <v>14513</v>
      </c>
    </row>
    <row r="55" spans="1:11" s="449" customFormat="1" ht="12" customHeight="1">
      <c r="A55" s="454" t="s">
        <v>172</v>
      </c>
      <c r="B55" s="455" t="s">
        <v>177</v>
      </c>
      <c r="C55" s="466"/>
      <c r="D55" s="466"/>
      <c r="E55" s="467"/>
      <c r="F55" s="467"/>
      <c r="G55" s="467"/>
      <c r="H55" s="467"/>
      <c r="I55" s="467"/>
      <c r="J55" s="468">
        <f>D55+E55+F55+G55+H55+I55</f>
        <v>0</v>
      </c>
      <c r="K55" s="477">
        <f>C55+J55</f>
        <v>0</v>
      </c>
    </row>
    <row r="56" spans="1:11" s="449" customFormat="1" ht="12" customHeight="1">
      <c r="A56" s="454" t="s">
        <v>173</v>
      </c>
      <c r="B56" s="455" t="s">
        <v>178</v>
      </c>
      <c r="C56" s="466"/>
      <c r="D56" s="466"/>
      <c r="E56" s="467"/>
      <c r="F56" s="467"/>
      <c r="G56" s="467"/>
      <c r="H56" s="467"/>
      <c r="I56" s="467"/>
      <c r="J56" s="468">
        <f>D56+E56+F56+G56+H56+I56</f>
        <v>0</v>
      </c>
      <c r="K56" s="477">
        <f>C56+J56</f>
        <v>0</v>
      </c>
    </row>
    <row r="57" spans="1:11" s="449" customFormat="1" ht="12" customHeight="1" thickBot="1">
      <c r="A57" s="458" t="s">
        <v>174</v>
      </c>
      <c r="B57" s="244" t="s">
        <v>179</v>
      </c>
      <c r="C57" s="469"/>
      <c r="D57" s="469"/>
      <c r="E57" s="470"/>
      <c r="F57" s="470"/>
      <c r="G57" s="470"/>
      <c r="H57" s="470"/>
      <c r="I57" s="470"/>
      <c r="J57" s="471">
        <f>D57+E57+F57+G57+H57+I57</f>
        <v>0</v>
      </c>
      <c r="K57" s="477">
        <f>C57+J57</f>
        <v>0</v>
      </c>
    </row>
    <row r="58" spans="1:11" s="449" customFormat="1" ht="12" customHeight="1" thickBot="1">
      <c r="A58" s="445" t="s">
        <v>98</v>
      </c>
      <c r="B58" s="446" t="s">
        <v>180</v>
      </c>
      <c r="C58" s="447">
        <f>SUM(C59:C61)</f>
        <v>0</v>
      </c>
      <c r="D58" s="447">
        <f aca="true" t="shared" si="16" ref="D58:K58">SUM(D59:D61)</f>
        <v>0</v>
      </c>
      <c r="E58" s="447">
        <f t="shared" si="16"/>
        <v>500</v>
      </c>
      <c r="F58" s="447">
        <f t="shared" si="16"/>
        <v>0</v>
      </c>
      <c r="G58" s="447">
        <f t="shared" si="16"/>
        <v>3810</v>
      </c>
      <c r="H58" s="447">
        <f t="shared" si="16"/>
        <v>0</v>
      </c>
      <c r="I58" s="447">
        <f t="shared" si="16"/>
        <v>0</v>
      </c>
      <c r="J58" s="447">
        <f t="shared" si="16"/>
        <v>4310</v>
      </c>
      <c r="K58" s="448">
        <f t="shared" si="16"/>
        <v>4310</v>
      </c>
    </row>
    <row r="59" spans="1:11" s="449" customFormat="1" ht="12" customHeight="1">
      <c r="A59" s="450" t="s">
        <v>56</v>
      </c>
      <c r="B59" s="242" t="s">
        <v>181</v>
      </c>
      <c r="C59" s="451"/>
      <c r="D59" s="451"/>
      <c r="E59" s="451"/>
      <c r="F59" s="451"/>
      <c r="G59" s="451"/>
      <c r="H59" s="451"/>
      <c r="I59" s="451"/>
      <c r="J59" s="452">
        <f>D59+E59+F59+G59+H59+I59</f>
        <v>0</v>
      </c>
      <c r="K59" s="453">
        <f>C59+J59</f>
        <v>0</v>
      </c>
    </row>
    <row r="60" spans="1:11" s="449" customFormat="1" ht="12" customHeight="1">
      <c r="A60" s="454" t="s">
        <v>57</v>
      </c>
      <c r="B60" s="455" t="s">
        <v>287</v>
      </c>
      <c r="C60" s="456"/>
      <c r="D60" s="456"/>
      <c r="E60" s="451"/>
      <c r="F60" s="451"/>
      <c r="G60" s="451"/>
      <c r="H60" s="451"/>
      <c r="I60" s="451"/>
      <c r="J60" s="452">
        <f>D60+E60+F60+G60+H60+I60</f>
        <v>0</v>
      </c>
      <c r="K60" s="453">
        <f>C60+J60</f>
        <v>0</v>
      </c>
    </row>
    <row r="61" spans="1:11" s="449" customFormat="1" ht="12" customHeight="1">
      <c r="A61" s="454" t="s">
        <v>184</v>
      </c>
      <c r="B61" s="455" t="s">
        <v>182</v>
      </c>
      <c r="C61" s="456"/>
      <c r="D61" s="456"/>
      <c r="E61" s="451">
        <v>500</v>
      </c>
      <c r="F61" s="451"/>
      <c r="G61" s="451">
        <v>3810</v>
      </c>
      <c r="H61" s="451"/>
      <c r="I61" s="451"/>
      <c r="J61" s="452">
        <f>D61+E61+F61+G61+H61+I61</f>
        <v>4310</v>
      </c>
      <c r="K61" s="453">
        <f>C61+J61</f>
        <v>4310</v>
      </c>
    </row>
    <row r="62" spans="1:11" s="449" customFormat="1" ht="12" customHeight="1" thickBot="1">
      <c r="A62" s="458" t="s">
        <v>185</v>
      </c>
      <c r="B62" s="244" t="s">
        <v>183</v>
      </c>
      <c r="C62" s="460"/>
      <c r="D62" s="460"/>
      <c r="E62" s="461"/>
      <c r="F62" s="461"/>
      <c r="G62" s="461"/>
      <c r="H62" s="461"/>
      <c r="I62" s="461"/>
      <c r="J62" s="463">
        <f>D62+E62+F62+G62+H62+I62</f>
        <v>0</v>
      </c>
      <c r="K62" s="453">
        <f>C62+J62</f>
        <v>0</v>
      </c>
    </row>
    <row r="63" spans="1:11" s="449" customFormat="1" ht="12" customHeight="1" thickBot="1">
      <c r="A63" s="445" t="s">
        <v>10</v>
      </c>
      <c r="B63" s="459" t="s">
        <v>186</v>
      </c>
      <c r="C63" s="447">
        <f>SUM(C64:C66)</f>
        <v>0</v>
      </c>
      <c r="D63" s="447">
        <f aca="true" t="shared" si="17" ref="D63:K63">SUM(D64:D66)</f>
        <v>0</v>
      </c>
      <c r="E63" s="447">
        <f t="shared" si="17"/>
        <v>0</v>
      </c>
      <c r="F63" s="447">
        <f t="shared" si="17"/>
        <v>0</v>
      </c>
      <c r="G63" s="447">
        <f t="shared" si="17"/>
        <v>0</v>
      </c>
      <c r="H63" s="447">
        <f t="shared" si="17"/>
        <v>0</v>
      </c>
      <c r="I63" s="447">
        <f t="shared" si="17"/>
        <v>0</v>
      </c>
      <c r="J63" s="447">
        <f t="shared" si="17"/>
        <v>0</v>
      </c>
      <c r="K63" s="448">
        <f t="shared" si="17"/>
        <v>0</v>
      </c>
    </row>
    <row r="64" spans="1:11" s="449" customFormat="1" ht="12" customHeight="1">
      <c r="A64" s="450" t="s">
        <v>99</v>
      </c>
      <c r="B64" s="242" t="s">
        <v>188</v>
      </c>
      <c r="C64" s="466"/>
      <c r="D64" s="466"/>
      <c r="E64" s="466"/>
      <c r="F64" s="466"/>
      <c r="G64" s="466"/>
      <c r="H64" s="466"/>
      <c r="I64" s="466"/>
      <c r="J64" s="478">
        <f>D64+E64+F64+G64+H64+I64</f>
        <v>0</v>
      </c>
      <c r="K64" s="479">
        <f>C64+J64</f>
        <v>0</v>
      </c>
    </row>
    <row r="65" spans="1:11" s="449" customFormat="1" ht="12" customHeight="1">
      <c r="A65" s="454" t="s">
        <v>100</v>
      </c>
      <c r="B65" s="455" t="s">
        <v>288</v>
      </c>
      <c r="C65" s="466"/>
      <c r="D65" s="466"/>
      <c r="E65" s="466"/>
      <c r="F65" s="466"/>
      <c r="G65" s="466"/>
      <c r="H65" s="466"/>
      <c r="I65" s="466"/>
      <c r="J65" s="478">
        <f>D65+E65+F65+G65+H65+I65</f>
        <v>0</v>
      </c>
      <c r="K65" s="479">
        <f>C65+J65</f>
        <v>0</v>
      </c>
    </row>
    <row r="66" spans="1:11" s="449" customFormat="1" ht="12" customHeight="1">
      <c r="A66" s="454" t="s">
        <v>120</v>
      </c>
      <c r="B66" s="455" t="s">
        <v>189</v>
      </c>
      <c r="C66" s="466"/>
      <c r="D66" s="466"/>
      <c r="E66" s="466"/>
      <c r="F66" s="466"/>
      <c r="G66" s="466"/>
      <c r="H66" s="466"/>
      <c r="I66" s="466"/>
      <c r="J66" s="478">
        <f>D66+E66+F66+G66+H66+I66</f>
        <v>0</v>
      </c>
      <c r="K66" s="479">
        <f>C66+J66</f>
        <v>0</v>
      </c>
    </row>
    <row r="67" spans="1:11" s="449" customFormat="1" ht="12" customHeight="1" thickBot="1">
      <c r="A67" s="458" t="s">
        <v>187</v>
      </c>
      <c r="B67" s="244" t="s">
        <v>190</v>
      </c>
      <c r="C67" s="466"/>
      <c r="D67" s="466"/>
      <c r="E67" s="466"/>
      <c r="F67" s="466"/>
      <c r="G67" s="466"/>
      <c r="H67" s="466"/>
      <c r="I67" s="466"/>
      <c r="J67" s="478">
        <f>D67+E67+F67+G67+H67+I67</f>
        <v>0</v>
      </c>
      <c r="K67" s="479">
        <f>C67+J67</f>
        <v>0</v>
      </c>
    </row>
    <row r="68" spans="1:11" s="449" customFormat="1" ht="12" customHeight="1" thickBot="1">
      <c r="A68" s="480" t="s">
        <v>334</v>
      </c>
      <c r="B68" s="446" t="s">
        <v>191</v>
      </c>
      <c r="C68" s="464">
        <f>+C11+C18+C25+C32+C40+C52+C58+C63</f>
        <v>629558</v>
      </c>
      <c r="D68" s="464">
        <f aca="true" t="shared" si="18" ref="D68:K68">+D11+D18+D25+D32+D40+D52+D58+D63</f>
        <v>121804</v>
      </c>
      <c r="E68" s="464">
        <f t="shared" si="18"/>
        <v>8174</v>
      </c>
      <c r="F68" s="464">
        <f t="shared" si="18"/>
        <v>-5271</v>
      </c>
      <c r="G68" s="464">
        <f t="shared" si="18"/>
        <v>-108936</v>
      </c>
      <c r="H68" s="464">
        <f t="shared" si="18"/>
        <v>0</v>
      </c>
      <c r="I68" s="464">
        <f t="shared" si="18"/>
        <v>0</v>
      </c>
      <c r="J68" s="464">
        <f t="shared" si="18"/>
        <v>15771</v>
      </c>
      <c r="K68" s="465">
        <f t="shared" si="18"/>
        <v>645329</v>
      </c>
    </row>
    <row r="69" spans="1:11" s="449" customFormat="1" ht="12" customHeight="1" thickBot="1">
      <c r="A69" s="481" t="s">
        <v>192</v>
      </c>
      <c r="B69" s="459" t="s">
        <v>193</v>
      </c>
      <c r="C69" s="447">
        <f>SUM(C70:C72)</f>
        <v>0</v>
      </c>
      <c r="D69" s="447">
        <f aca="true" t="shared" si="19" ref="D69:K69">SUM(D70:D72)</f>
        <v>0</v>
      </c>
      <c r="E69" s="447">
        <f t="shared" si="19"/>
        <v>0</v>
      </c>
      <c r="F69" s="447">
        <f t="shared" si="19"/>
        <v>0</v>
      </c>
      <c r="G69" s="447">
        <f t="shared" si="19"/>
        <v>0</v>
      </c>
      <c r="H69" s="447">
        <f t="shared" si="19"/>
        <v>0</v>
      </c>
      <c r="I69" s="447">
        <f t="shared" si="19"/>
        <v>0</v>
      </c>
      <c r="J69" s="447">
        <f t="shared" si="19"/>
        <v>0</v>
      </c>
      <c r="K69" s="448">
        <f t="shared" si="19"/>
        <v>0</v>
      </c>
    </row>
    <row r="70" spans="1:11" s="449" customFormat="1" ht="12" customHeight="1">
      <c r="A70" s="450" t="s">
        <v>221</v>
      </c>
      <c r="B70" s="242" t="s">
        <v>194</v>
      </c>
      <c r="C70" s="466"/>
      <c r="D70" s="466"/>
      <c r="E70" s="466"/>
      <c r="F70" s="466"/>
      <c r="G70" s="466"/>
      <c r="H70" s="466"/>
      <c r="I70" s="466"/>
      <c r="J70" s="478">
        <f>D70+E70+F70+G70+H70+I70</f>
        <v>0</v>
      </c>
      <c r="K70" s="479">
        <f>C70+J70</f>
        <v>0</v>
      </c>
    </row>
    <row r="71" spans="1:11" s="449" customFormat="1" ht="12" customHeight="1">
      <c r="A71" s="454" t="s">
        <v>230</v>
      </c>
      <c r="B71" s="455" t="s">
        <v>195</v>
      </c>
      <c r="C71" s="466"/>
      <c r="D71" s="466"/>
      <c r="E71" s="466"/>
      <c r="F71" s="466"/>
      <c r="G71" s="466"/>
      <c r="H71" s="466"/>
      <c r="I71" s="466"/>
      <c r="J71" s="478">
        <f>D71+E71+F71+G71+H71+I71</f>
        <v>0</v>
      </c>
      <c r="K71" s="479">
        <f>C71+J71</f>
        <v>0</v>
      </c>
    </row>
    <row r="72" spans="1:11" s="449" customFormat="1" ht="12" customHeight="1" thickBot="1">
      <c r="A72" s="472" t="s">
        <v>231</v>
      </c>
      <c r="B72" s="482" t="s">
        <v>319</v>
      </c>
      <c r="C72" s="474"/>
      <c r="D72" s="474"/>
      <c r="E72" s="474"/>
      <c r="F72" s="474"/>
      <c r="G72" s="474"/>
      <c r="H72" s="474"/>
      <c r="I72" s="474"/>
      <c r="J72" s="475">
        <f>D72+E72+F72+G72+H72+I72</f>
        <v>0</v>
      </c>
      <c r="K72" s="483">
        <f>C72+J72</f>
        <v>0</v>
      </c>
    </row>
    <row r="73" spans="1:11" s="449" customFormat="1" ht="12" customHeight="1" thickBot="1">
      <c r="A73" s="481" t="s">
        <v>197</v>
      </c>
      <c r="B73" s="459" t="s">
        <v>198</v>
      </c>
      <c r="C73" s="447">
        <f>SUM(C74:C77)</f>
        <v>0</v>
      </c>
      <c r="D73" s="447">
        <f aca="true" t="shared" si="20" ref="D73:K73">SUM(D74:D77)</f>
        <v>0</v>
      </c>
      <c r="E73" s="447">
        <f t="shared" si="20"/>
        <v>0</v>
      </c>
      <c r="F73" s="447">
        <f t="shared" si="20"/>
        <v>0</v>
      </c>
      <c r="G73" s="447">
        <f t="shared" si="20"/>
        <v>0</v>
      </c>
      <c r="H73" s="447">
        <f t="shared" si="20"/>
        <v>0</v>
      </c>
      <c r="I73" s="447">
        <f t="shared" si="20"/>
        <v>0</v>
      </c>
      <c r="J73" s="447">
        <f t="shared" si="20"/>
        <v>0</v>
      </c>
      <c r="K73" s="448">
        <f t="shared" si="20"/>
        <v>0</v>
      </c>
    </row>
    <row r="74" spans="1:11" s="449" customFormat="1" ht="12" customHeight="1">
      <c r="A74" s="450" t="s">
        <v>79</v>
      </c>
      <c r="B74" s="242" t="s">
        <v>199</v>
      </c>
      <c r="C74" s="466"/>
      <c r="D74" s="466"/>
      <c r="E74" s="466"/>
      <c r="F74" s="466"/>
      <c r="G74" s="466"/>
      <c r="H74" s="466"/>
      <c r="I74" s="466"/>
      <c r="J74" s="478">
        <f>D74+E74+F74+G74+H74+I74</f>
        <v>0</v>
      </c>
      <c r="K74" s="479">
        <f>C74+J74</f>
        <v>0</v>
      </c>
    </row>
    <row r="75" spans="1:11" s="449" customFormat="1" ht="12" customHeight="1">
      <c r="A75" s="454" t="s">
        <v>80</v>
      </c>
      <c r="B75" s="242" t="s">
        <v>430</v>
      </c>
      <c r="C75" s="466"/>
      <c r="D75" s="466"/>
      <c r="E75" s="466"/>
      <c r="F75" s="466"/>
      <c r="G75" s="466"/>
      <c r="H75" s="466"/>
      <c r="I75" s="466"/>
      <c r="J75" s="478">
        <f>D75+E75+F75+G75+H75+I75</f>
        <v>0</v>
      </c>
      <c r="K75" s="479">
        <f>C75+J75</f>
        <v>0</v>
      </c>
    </row>
    <row r="76" spans="1:11" s="449" customFormat="1" ht="12" customHeight="1">
      <c r="A76" s="454" t="s">
        <v>222</v>
      </c>
      <c r="B76" s="242" t="s">
        <v>200</v>
      </c>
      <c r="C76" s="466"/>
      <c r="D76" s="466"/>
      <c r="E76" s="466"/>
      <c r="F76" s="466"/>
      <c r="G76" s="466"/>
      <c r="H76" s="466"/>
      <c r="I76" s="466"/>
      <c r="J76" s="478">
        <f>D76+E76+F76+G76+H76+I76</f>
        <v>0</v>
      </c>
      <c r="K76" s="479">
        <f>C76+J76</f>
        <v>0</v>
      </c>
    </row>
    <row r="77" spans="1:11" s="449" customFormat="1" ht="12" customHeight="1" thickBot="1">
      <c r="A77" s="458" t="s">
        <v>223</v>
      </c>
      <c r="B77" s="243" t="s">
        <v>431</v>
      </c>
      <c r="C77" s="466"/>
      <c r="D77" s="466"/>
      <c r="E77" s="466"/>
      <c r="F77" s="466"/>
      <c r="G77" s="466"/>
      <c r="H77" s="466"/>
      <c r="I77" s="466"/>
      <c r="J77" s="478">
        <f>D77+E77+F77+G77+H77+I77</f>
        <v>0</v>
      </c>
      <c r="K77" s="479">
        <f>C77+J77</f>
        <v>0</v>
      </c>
    </row>
    <row r="78" spans="1:11" s="449" customFormat="1" ht="12" customHeight="1" thickBot="1">
      <c r="A78" s="481" t="s">
        <v>201</v>
      </c>
      <c r="B78" s="459" t="s">
        <v>202</v>
      </c>
      <c r="C78" s="447">
        <f>SUM(C79:C80)</f>
        <v>876390</v>
      </c>
      <c r="D78" s="447">
        <f aca="true" t="shared" si="21" ref="D78:K78">SUM(D79:D80)</f>
        <v>45</v>
      </c>
      <c r="E78" s="447">
        <f t="shared" si="21"/>
        <v>0</v>
      </c>
      <c r="F78" s="447">
        <f t="shared" si="21"/>
        <v>0</v>
      </c>
      <c r="G78" s="447">
        <f t="shared" si="21"/>
        <v>0</v>
      </c>
      <c r="H78" s="447">
        <f t="shared" si="21"/>
        <v>0</v>
      </c>
      <c r="I78" s="447">
        <f t="shared" si="21"/>
        <v>0</v>
      </c>
      <c r="J78" s="447">
        <f t="shared" si="21"/>
        <v>45</v>
      </c>
      <c r="K78" s="448">
        <f t="shared" si="21"/>
        <v>876435</v>
      </c>
    </row>
    <row r="79" spans="1:11" s="449" customFormat="1" ht="12" customHeight="1">
      <c r="A79" s="450" t="s">
        <v>224</v>
      </c>
      <c r="B79" s="242" t="s">
        <v>203</v>
      </c>
      <c r="C79" s="466">
        <v>876390</v>
      </c>
      <c r="D79" s="466">
        <v>45</v>
      </c>
      <c r="E79" s="466"/>
      <c r="F79" s="466"/>
      <c r="G79" s="466"/>
      <c r="H79" s="466"/>
      <c r="I79" s="466"/>
      <c r="J79" s="478">
        <f>D79+E79+F79+G79+H79+I79</f>
        <v>45</v>
      </c>
      <c r="K79" s="479">
        <f>C79+J79</f>
        <v>876435</v>
      </c>
    </row>
    <row r="80" spans="1:11" s="449" customFormat="1" ht="12" customHeight="1" thickBot="1">
      <c r="A80" s="458" t="s">
        <v>225</v>
      </c>
      <c r="B80" s="244" t="s">
        <v>204</v>
      </c>
      <c r="C80" s="466"/>
      <c r="D80" s="466"/>
      <c r="E80" s="466"/>
      <c r="F80" s="466"/>
      <c r="G80" s="466"/>
      <c r="H80" s="466"/>
      <c r="I80" s="466"/>
      <c r="J80" s="478">
        <f>D80+E80+F80+G80+H80+I80</f>
        <v>0</v>
      </c>
      <c r="K80" s="479">
        <f>C80+J80</f>
        <v>0</v>
      </c>
    </row>
    <row r="81" spans="1:11" s="449" customFormat="1" ht="12" customHeight="1" thickBot="1">
      <c r="A81" s="481" t="s">
        <v>205</v>
      </c>
      <c r="B81" s="459" t="s">
        <v>206</v>
      </c>
      <c r="C81" s="447">
        <f>SUM(C82:C84)</f>
        <v>0</v>
      </c>
      <c r="D81" s="447">
        <f aca="true" t="shared" si="22" ref="D81:K81">SUM(D82:D84)</f>
        <v>0</v>
      </c>
      <c r="E81" s="447">
        <f t="shared" si="22"/>
        <v>0</v>
      </c>
      <c r="F81" s="447">
        <f t="shared" si="22"/>
        <v>0</v>
      </c>
      <c r="G81" s="447">
        <f t="shared" si="22"/>
        <v>0</v>
      </c>
      <c r="H81" s="447">
        <f t="shared" si="22"/>
        <v>0</v>
      </c>
      <c r="I81" s="447">
        <f t="shared" si="22"/>
        <v>0</v>
      </c>
      <c r="J81" s="447">
        <f t="shared" si="22"/>
        <v>0</v>
      </c>
      <c r="K81" s="448">
        <f t="shared" si="22"/>
        <v>0</v>
      </c>
    </row>
    <row r="82" spans="1:11" s="449" customFormat="1" ht="12" customHeight="1">
      <c r="A82" s="450" t="s">
        <v>226</v>
      </c>
      <c r="B82" s="242" t="s">
        <v>207</v>
      </c>
      <c r="C82" s="466"/>
      <c r="D82" s="466"/>
      <c r="E82" s="466"/>
      <c r="F82" s="466"/>
      <c r="G82" s="466"/>
      <c r="H82" s="466"/>
      <c r="I82" s="466"/>
      <c r="J82" s="478">
        <f>D82+E82+F82+G82+H82+I82</f>
        <v>0</v>
      </c>
      <c r="K82" s="479">
        <f>C82+J82</f>
        <v>0</v>
      </c>
    </row>
    <row r="83" spans="1:11" s="449" customFormat="1" ht="12" customHeight="1">
      <c r="A83" s="454" t="s">
        <v>227</v>
      </c>
      <c r="B83" s="455" t="s">
        <v>208</v>
      </c>
      <c r="C83" s="466"/>
      <c r="D83" s="466"/>
      <c r="E83" s="466"/>
      <c r="F83" s="466"/>
      <c r="G83" s="466"/>
      <c r="H83" s="466"/>
      <c r="I83" s="466"/>
      <c r="J83" s="478">
        <f>D83+E83+F83+G83+H83+I83</f>
        <v>0</v>
      </c>
      <c r="K83" s="479">
        <f>C83+J83</f>
        <v>0</v>
      </c>
    </row>
    <row r="84" spans="1:11" s="449" customFormat="1" ht="12" customHeight="1" thickBot="1">
      <c r="A84" s="458" t="s">
        <v>228</v>
      </c>
      <c r="B84" s="244" t="s">
        <v>432</v>
      </c>
      <c r="C84" s="466"/>
      <c r="D84" s="466"/>
      <c r="E84" s="466"/>
      <c r="F84" s="466"/>
      <c r="G84" s="466"/>
      <c r="H84" s="466"/>
      <c r="I84" s="466"/>
      <c r="J84" s="478">
        <f>D84+E84+F84+G84+H84+I84</f>
        <v>0</v>
      </c>
      <c r="K84" s="479">
        <f>C84+J84</f>
        <v>0</v>
      </c>
    </row>
    <row r="85" spans="1:11" s="449" customFormat="1" ht="12" customHeight="1" thickBot="1">
      <c r="A85" s="481" t="s">
        <v>209</v>
      </c>
      <c r="B85" s="459" t="s">
        <v>229</v>
      </c>
      <c r="C85" s="447">
        <f>SUM(C86:C89)</f>
        <v>0</v>
      </c>
      <c r="D85" s="447">
        <f aca="true" t="shared" si="23" ref="D85:K85">SUM(D86:D89)</f>
        <v>0</v>
      </c>
      <c r="E85" s="447">
        <f t="shared" si="23"/>
        <v>0</v>
      </c>
      <c r="F85" s="447">
        <f t="shared" si="23"/>
        <v>0</v>
      </c>
      <c r="G85" s="447">
        <f t="shared" si="23"/>
        <v>0</v>
      </c>
      <c r="H85" s="447">
        <f t="shared" si="23"/>
        <v>0</v>
      </c>
      <c r="I85" s="447">
        <f t="shared" si="23"/>
        <v>0</v>
      </c>
      <c r="J85" s="447">
        <f t="shared" si="23"/>
        <v>0</v>
      </c>
      <c r="K85" s="448">
        <f t="shared" si="23"/>
        <v>0</v>
      </c>
    </row>
    <row r="86" spans="1:11" s="449" customFormat="1" ht="12" customHeight="1">
      <c r="A86" s="484" t="s">
        <v>210</v>
      </c>
      <c r="B86" s="242" t="s">
        <v>211</v>
      </c>
      <c r="C86" s="466"/>
      <c r="D86" s="466"/>
      <c r="E86" s="466"/>
      <c r="F86" s="466"/>
      <c r="G86" s="466"/>
      <c r="H86" s="466"/>
      <c r="I86" s="466"/>
      <c r="J86" s="478">
        <f aca="true" t="shared" si="24" ref="J86:J91">D86+E86+F86+G86+H86+I86</f>
        <v>0</v>
      </c>
      <c r="K86" s="479">
        <f aca="true" t="shared" si="25" ref="K86:K91">C86+J86</f>
        <v>0</v>
      </c>
    </row>
    <row r="87" spans="1:11" s="449" customFormat="1" ht="12" customHeight="1">
      <c r="A87" s="485" t="s">
        <v>212</v>
      </c>
      <c r="B87" s="455" t="s">
        <v>213</v>
      </c>
      <c r="C87" s="466"/>
      <c r="D87" s="466"/>
      <c r="E87" s="466"/>
      <c r="F87" s="466"/>
      <c r="G87" s="466"/>
      <c r="H87" s="466"/>
      <c r="I87" s="466"/>
      <c r="J87" s="478">
        <f t="shared" si="24"/>
        <v>0</v>
      </c>
      <c r="K87" s="479">
        <f t="shared" si="25"/>
        <v>0</v>
      </c>
    </row>
    <row r="88" spans="1:11" s="449" customFormat="1" ht="12" customHeight="1">
      <c r="A88" s="485" t="s">
        <v>214</v>
      </c>
      <c r="B88" s="455" t="s">
        <v>215</v>
      </c>
      <c r="C88" s="466"/>
      <c r="D88" s="466"/>
      <c r="E88" s="466"/>
      <c r="F88" s="466"/>
      <c r="G88" s="466"/>
      <c r="H88" s="466"/>
      <c r="I88" s="466"/>
      <c r="J88" s="478">
        <f t="shared" si="24"/>
        <v>0</v>
      </c>
      <c r="K88" s="479">
        <f t="shared" si="25"/>
        <v>0</v>
      </c>
    </row>
    <row r="89" spans="1:11" s="449" customFormat="1" ht="12" customHeight="1" thickBot="1">
      <c r="A89" s="486" t="s">
        <v>216</v>
      </c>
      <c r="B89" s="244" t="s">
        <v>217</v>
      </c>
      <c r="C89" s="466"/>
      <c r="D89" s="466"/>
      <c r="E89" s="466"/>
      <c r="F89" s="466"/>
      <c r="G89" s="466"/>
      <c r="H89" s="466"/>
      <c r="I89" s="466"/>
      <c r="J89" s="478">
        <f t="shared" si="24"/>
        <v>0</v>
      </c>
      <c r="K89" s="479">
        <f t="shared" si="25"/>
        <v>0</v>
      </c>
    </row>
    <row r="90" spans="1:11" s="449" customFormat="1" ht="12" customHeight="1" thickBot="1">
      <c r="A90" s="481" t="s">
        <v>218</v>
      </c>
      <c r="B90" s="459" t="s">
        <v>333</v>
      </c>
      <c r="C90" s="487"/>
      <c r="D90" s="487"/>
      <c r="E90" s="487"/>
      <c r="F90" s="487"/>
      <c r="G90" s="487"/>
      <c r="H90" s="487"/>
      <c r="I90" s="487"/>
      <c r="J90" s="447">
        <f t="shared" si="24"/>
        <v>0</v>
      </c>
      <c r="K90" s="448">
        <f t="shared" si="25"/>
        <v>0</v>
      </c>
    </row>
    <row r="91" spans="1:11" s="449" customFormat="1" ht="13.5" customHeight="1" thickBot="1">
      <c r="A91" s="481" t="s">
        <v>220</v>
      </c>
      <c r="B91" s="459" t="s">
        <v>219</v>
      </c>
      <c r="C91" s="487"/>
      <c r="D91" s="487"/>
      <c r="E91" s="487"/>
      <c r="F91" s="487"/>
      <c r="G91" s="487"/>
      <c r="H91" s="487"/>
      <c r="I91" s="487"/>
      <c r="J91" s="447">
        <f t="shared" si="24"/>
        <v>0</v>
      </c>
      <c r="K91" s="448">
        <f t="shared" si="25"/>
        <v>0</v>
      </c>
    </row>
    <row r="92" spans="1:11" s="449" customFormat="1" ht="15.75" customHeight="1" thickBot="1">
      <c r="A92" s="552" t="s">
        <v>232</v>
      </c>
      <c r="B92" s="553" t="s">
        <v>336</v>
      </c>
      <c r="C92" s="554">
        <f>+C69+C73+C78+C81+C85+C91+C90</f>
        <v>876390</v>
      </c>
      <c r="D92" s="554">
        <f aca="true" t="shared" si="26" ref="D92:K92">+D69+D73+D78+D81+D85+D91+D90</f>
        <v>45</v>
      </c>
      <c r="E92" s="464">
        <f t="shared" si="26"/>
        <v>0</v>
      </c>
      <c r="F92" s="464">
        <f t="shared" si="26"/>
        <v>0</v>
      </c>
      <c r="G92" s="464">
        <f t="shared" si="26"/>
        <v>0</v>
      </c>
      <c r="H92" s="464">
        <f t="shared" si="26"/>
        <v>0</v>
      </c>
      <c r="I92" s="464">
        <f t="shared" si="26"/>
        <v>0</v>
      </c>
      <c r="J92" s="464">
        <f t="shared" si="26"/>
        <v>45</v>
      </c>
      <c r="K92" s="465">
        <f t="shared" si="26"/>
        <v>876435</v>
      </c>
    </row>
    <row r="93" spans="1:11" s="449" customFormat="1" ht="25.5" customHeight="1" thickBot="1">
      <c r="A93" s="481" t="s">
        <v>335</v>
      </c>
      <c r="B93" s="459" t="s">
        <v>337</v>
      </c>
      <c r="C93" s="464">
        <f>+C68+C92</f>
        <v>1505948</v>
      </c>
      <c r="D93" s="464">
        <f aca="true" t="shared" si="27" ref="D93:K93">+D68+D92</f>
        <v>121849</v>
      </c>
      <c r="E93" s="464">
        <f t="shared" si="27"/>
        <v>8174</v>
      </c>
      <c r="F93" s="464">
        <f t="shared" si="27"/>
        <v>-5271</v>
      </c>
      <c r="G93" s="464">
        <f t="shared" si="27"/>
        <v>-108936</v>
      </c>
      <c r="H93" s="464">
        <f t="shared" si="27"/>
        <v>0</v>
      </c>
      <c r="I93" s="464">
        <f t="shared" si="27"/>
        <v>0</v>
      </c>
      <c r="J93" s="464">
        <f t="shared" si="27"/>
        <v>15816</v>
      </c>
      <c r="K93" s="465">
        <f t="shared" si="27"/>
        <v>1521764</v>
      </c>
    </row>
    <row r="94" spans="1:3" s="449" customFormat="1" ht="30.75" customHeight="1">
      <c r="A94" s="490"/>
      <c r="B94" s="491"/>
      <c r="C94" s="492"/>
    </row>
    <row r="95" spans="1:11" ht="16.5" customHeight="1">
      <c r="A95" s="731" t="s">
        <v>31</v>
      </c>
      <c r="B95" s="731"/>
      <c r="C95" s="731"/>
      <c r="D95" s="731"/>
      <c r="E95" s="731"/>
      <c r="F95" s="731"/>
      <c r="G95" s="731"/>
      <c r="H95" s="731"/>
      <c r="I95" s="731"/>
      <c r="J95" s="731"/>
      <c r="K95" s="731"/>
    </row>
    <row r="96" spans="1:11" ht="16.5" customHeight="1" thickBot="1">
      <c r="A96" s="732" t="s">
        <v>82</v>
      </c>
      <c r="B96" s="732"/>
      <c r="C96" s="493"/>
      <c r="K96" s="493" t="str">
        <f>K7</f>
        <v>ezer Forintban!</v>
      </c>
    </row>
    <row r="97" spans="1:11" ht="15.75">
      <c r="A97" s="720" t="s">
        <v>46</v>
      </c>
      <c r="B97" s="722" t="s">
        <v>370</v>
      </c>
      <c r="C97" s="724" t="str">
        <f>+CONCATENATE(LEFT('[1]RM_ÖSSZEFÜGGÉSEK'!A6,4),". évi")</f>
        <v>2019. évi</v>
      </c>
      <c r="D97" s="725"/>
      <c r="E97" s="726"/>
      <c r="F97" s="726"/>
      <c r="G97" s="726"/>
      <c r="H97" s="726"/>
      <c r="I97" s="726"/>
      <c r="J97" s="726"/>
      <c r="K97" s="727"/>
    </row>
    <row r="98" spans="1:11" ht="48.75" thickBot="1">
      <c r="A98" s="721"/>
      <c r="B98" s="723"/>
      <c r="C98" s="436" t="s">
        <v>369</v>
      </c>
      <c r="D98" s="437" t="str">
        <f aca="true" t="shared" si="28" ref="D98:I98">D9</f>
        <v>1. sz. módosítás </v>
      </c>
      <c r="E98" s="437" t="str">
        <f t="shared" si="28"/>
        <v>.2. sz. módosítás </v>
      </c>
      <c r="F98" s="437" t="str">
        <f t="shared" si="28"/>
        <v>3. sz. módosítás </v>
      </c>
      <c r="G98" s="437" t="str">
        <f t="shared" si="28"/>
        <v>4. sz. módosítás </v>
      </c>
      <c r="H98" s="437" t="str">
        <f t="shared" si="28"/>
        <v>.5. sz. módosítás </v>
      </c>
      <c r="I98" s="437" t="str">
        <f t="shared" si="28"/>
        <v>6. sz. módosítás </v>
      </c>
      <c r="J98" s="302" t="s">
        <v>433</v>
      </c>
      <c r="K98" s="438" t="str">
        <f>K9</f>
        <v>….számú módosítás utáni előirányzat</v>
      </c>
    </row>
    <row r="99" spans="1:11" s="444" customFormat="1" ht="12" customHeight="1" thickBot="1">
      <c r="A99" s="494" t="s">
        <v>345</v>
      </c>
      <c r="B99" s="495" t="s">
        <v>346</v>
      </c>
      <c r="C99" s="441" t="s">
        <v>347</v>
      </c>
      <c r="D99" s="441" t="s">
        <v>349</v>
      </c>
      <c r="E99" s="442" t="s">
        <v>348</v>
      </c>
      <c r="F99" s="442" t="s">
        <v>350</v>
      </c>
      <c r="G99" s="442" t="s">
        <v>351</v>
      </c>
      <c r="H99" s="442" t="s">
        <v>352</v>
      </c>
      <c r="I99" s="442" t="s">
        <v>440</v>
      </c>
      <c r="J99" s="442" t="s">
        <v>441</v>
      </c>
      <c r="K99" s="443" t="s">
        <v>442</v>
      </c>
    </row>
    <row r="100" spans="1:11" ht="12" customHeight="1" thickBot="1">
      <c r="A100" s="496" t="s">
        <v>3</v>
      </c>
      <c r="B100" s="497" t="s">
        <v>295</v>
      </c>
      <c r="C100" s="498">
        <f>C101+C102+C103+C104+C105+C118</f>
        <v>733788</v>
      </c>
      <c r="D100" s="498">
        <f aca="true" t="shared" si="29" ref="D100:K100">D101+D102+D103+D104+D105+D118</f>
        <v>51903</v>
      </c>
      <c r="E100" s="498">
        <f t="shared" si="29"/>
        <v>-23832</v>
      </c>
      <c r="F100" s="498">
        <f t="shared" si="29"/>
        <v>11082</v>
      </c>
      <c r="G100" s="498">
        <f t="shared" si="29"/>
        <v>121868</v>
      </c>
      <c r="H100" s="498">
        <f t="shared" si="29"/>
        <v>0</v>
      </c>
      <c r="I100" s="498">
        <f t="shared" si="29"/>
        <v>0</v>
      </c>
      <c r="J100" s="498">
        <f t="shared" si="29"/>
        <v>161021</v>
      </c>
      <c r="K100" s="499">
        <f t="shared" si="29"/>
        <v>894809</v>
      </c>
    </row>
    <row r="101" spans="1:11" ht="12" customHeight="1">
      <c r="A101" s="500" t="s">
        <v>58</v>
      </c>
      <c r="B101" s="501" t="s">
        <v>32</v>
      </c>
      <c r="C101" s="266"/>
      <c r="D101" s="502"/>
      <c r="E101" s="502"/>
      <c r="F101" s="502"/>
      <c r="G101" s="502"/>
      <c r="H101" s="502"/>
      <c r="I101" s="502"/>
      <c r="J101" s="503">
        <f aca="true" t="shared" si="30" ref="J101:J120">D101+E101+F101+G101+H101+I101</f>
        <v>0</v>
      </c>
      <c r="K101" s="504">
        <f aca="true" t="shared" si="31" ref="K101:K120">C101+J101</f>
        <v>0</v>
      </c>
    </row>
    <row r="102" spans="1:11" ht="12" customHeight="1">
      <c r="A102" s="454" t="s">
        <v>59</v>
      </c>
      <c r="B102" s="505" t="s">
        <v>101</v>
      </c>
      <c r="C102" s="456"/>
      <c r="D102" s="456"/>
      <c r="E102" s="456"/>
      <c r="F102" s="456"/>
      <c r="G102" s="456"/>
      <c r="H102" s="456"/>
      <c r="I102" s="456"/>
      <c r="J102" s="506">
        <f t="shared" si="30"/>
        <v>0</v>
      </c>
      <c r="K102" s="507">
        <f t="shared" si="31"/>
        <v>0</v>
      </c>
    </row>
    <row r="103" spans="1:11" ht="12" customHeight="1">
      <c r="A103" s="454" t="s">
        <v>60</v>
      </c>
      <c r="B103" s="505" t="s">
        <v>77</v>
      </c>
      <c r="C103" s="460">
        <v>292120</v>
      </c>
      <c r="D103" s="460">
        <v>20938</v>
      </c>
      <c r="E103" s="460">
        <v>8278</v>
      </c>
      <c r="F103" s="460">
        <v>612</v>
      </c>
      <c r="G103" s="460">
        <v>-164491</v>
      </c>
      <c r="H103" s="460"/>
      <c r="I103" s="460"/>
      <c r="J103" s="508">
        <f t="shared" si="30"/>
        <v>-134663</v>
      </c>
      <c r="K103" s="509">
        <f t="shared" si="31"/>
        <v>157457</v>
      </c>
    </row>
    <row r="104" spans="1:11" ht="12" customHeight="1">
      <c r="A104" s="454" t="s">
        <v>61</v>
      </c>
      <c r="B104" s="510" t="s">
        <v>102</v>
      </c>
      <c r="C104" s="460">
        <v>21631</v>
      </c>
      <c r="D104" s="460"/>
      <c r="E104" s="460"/>
      <c r="F104" s="460"/>
      <c r="G104" s="460">
        <v>-5611</v>
      </c>
      <c r="H104" s="460"/>
      <c r="I104" s="460"/>
      <c r="J104" s="508">
        <f t="shared" si="30"/>
        <v>-5611</v>
      </c>
      <c r="K104" s="509">
        <f t="shared" si="31"/>
        <v>16020</v>
      </c>
    </row>
    <row r="105" spans="1:11" ht="12" customHeight="1">
      <c r="A105" s="454" t="s">
        <v>69</v>
      </c>
      <c r="B105" s="511" t="s">
        <v>103</v>
      </c>
      <c r="C105" s="460">
        <v>401127</v>
      </c>
      <c r="D105" s="460">
        <v>8649</v>
      </c>
      <c r="E105" s="460">
        <v>2642</v>
      </c>
      <c r="F105" s="460">
        <v>4785</v>
      </c>
      <c r="G105" s="460">
        <v>-8049</v>
      </c>
      <c r="H105" s="460"/>
      <c r="I105" s="460"/>
      <c r="J105" s="508">
        <f t="shared" si="30"/>
        <v>8027</v>
      </c>
      <c r="K105" s="509">
        <f t="shared" si="31"/>
        <v>409154</v>
      </c>
    </row>
    <row r="106" spans="1:11" ht="12" customHeight="1">
      <c r="A106" s="454" t="s">
        <v>62</v>
      </c>
      <c r="B106" s="505" t="s">
        <v>300</v>
      </c>
      <c r="C106" s="460"/>
      <c r="D106" s="460"/>
      <c r="E106" s="460"/>
      <c r="F106" s="460"/>
      <c r="G106" s="460"/>
      <c r="H106" s="460"/>
      <c r="I106" s="460"/>
      <c r="J106" s="508">
        <f t="shared" si="30"/>
        <v>0</v>
      </c>
      <c r="K106" s="509">
        <f t="shared" si="31"/>
        <v>0</v>
      </c>
    </row>
    <row r="107" spans="1:11" ht="12" customHeight="1">
      <c r="A107" s="454" t="s">
        <v>63</v>
      </c>
      <c r="B107" s="512" t="s">
        <v>299</v>
      </c>
      <c r="C107" s="460"/>
      <c r="D107" s="460"/>
      <c r="E107" s="460"/>
      <c r="F107" s="460"/>
      <c r="G107" s="460"/>
      <c r="H107" s="460"/>
      <c r="I107" s="460"/>
      <c r="J107" s="508">
        <f t="shared" si="30"/>
        <v>0</v>
      </c>
      <c r="K107" s="509">
        <f t="shared" si="31"/>
        <v>0</v>
      </c>
    </row>
    <row r="108" spans="1:11" ht="12" customHeight="1">
      <c r="A108" s="454" t="s">
        <v>70</v>
      </c>
      <c r="B108" s="512" t="s">
        <v>298</v>
      </c>
      <c r="C108" s="460"/>
      <c r="D108" s="460"/>
      <c r="E108" s="460"/>
      <c r="F108" s="460"/>
      <c r="G108" s="460"/>
      <c r="H108" s="460"/>
      <c r="I108" s="460"/>
      <c r="J108" s="508">
        <f t="shared" si="30"/>
        <v>0</v>
      </c>
      <c r="K108" s="509">
        <f t="shared" si="31"/>
        <v>0</v>
      </c>
    </row>
    <row r="109" spans="1:11" ht="12" customHeight="1">
      <c r="A109" s="454" t="s">
        <v>71</v>
      </c>
      <c r="B109" s="513" t="s">
        <v>235</v>
      </c>
      <c r="C109" s="460"/>
      <c r="D109" s="460"/>
      <c r="E109" s="460"/>
      <c r="F109" s="460"/>
      <c r="G109" s="460"/>
      <c r="H109" s="460"/>
      <c r="I109" s="460"/>
      <c r="J109" s="508">
        <f t="shared" si="30"/>
        <v>0</v>
      </c>
      <c r="K109" s="509">
        <f t="shared" si="31"/>
        <v>0</v>
      </c>
    </row>
    <row r="110" spans="1:11" ht="12" customHeight="1">
      <c r="A110" s="454" t="s">
        <v>72</v>
      </c>
      <c r="B110" s="514" t="s">
        <v>236</v>
      </c>
      <c r="C110" s="460"/>
      <c r="D110" s="460"/>
      <c r="E110" s="460"/>
      <c r="F110" s="460"/>
      <c r="G110" s="460"/>
      <c r="H110" s="460"/>
      <c r="I110" s="460"/>
      <c r="J110" s="508">
        <f t="shared" si="30"/>
        <v>0</v>
      </c>
      <c r="K110" s="509">
        <f t="shared" si="31"/>
        <v>0</v>
      </c>
    </row>
    <row r="111" spans="1:11" ht="12" customHeight="1">
      <c r="A111" s="454" t="s">
        <v>73</v>
      </c>
      <c r="B111" s="514" t="s">
        <v>237</v>
      </c>
      <c r="C111" s="460"/>
      <c r="D111" s="460"/>
      <c r="E111" s="460"/>
      <c r="F111" s="460"/>
      <c r="G111" s="460"/>
      <c r="H111" s="460"/>
      <c r="I111" s="460"/>
      <c r="J111" s="508">
        <f t="shared" si="30"/>
        <v>0</v>
      </c>
      <c r="K111" s="509">
        <f t="shared" si="31"/>
        <v>0</v>
      </c>
    </row>
    <row r="112" spans="1:11" ht="12" customHeight="1">
      <c r="A112" s="454" t="s">
        <v>75</v>
      </c>
      <c r="B112" s="513" t="s">
        <v>238</v>
      </c>
      <c r="C112" s="460">
        <v>381627</v>
      </c>
      <c r="D112" s="460">
        <v>2718</v>
      </c>
      <c r="E112" s="460">
        <v>3692</v>
      </c>
      <c r="F112" s="460">
        <v>1785</v>
      </c>
      <c r="G112" s="460">
        <v>-8614</v>
      </c>
      <c r="H112" s="460"/>
      <c r="I112" s="460"/>
      <c r="J112" s="508">
        <f t="shared" si="30"/>
        <v>-419</v>
      </c>
      <c r="K112" s="509">
        <f t="shared" si="31"/>
        <v>381208</v>
      </c>
    </row>
    <row r="113" spans="1:11" ht="12" customHeight="1">
      <c r="A113" s="454" t="s">
        <v>104</v>
      </c>
      <c r="B113" s="513" t="s">
        <v>239</v>
      </c>
      <c r="C113" s="460"/>
      <c r="D113" s="460"/>
      <c r="E113" s="460"/>
      <c r="F113" s="460"/>
      <c r="G113" s="460"/>
      <c r="H113" s="460"/>
      <c r="I113" s="460"/>
      <c r="J113" s="508">
        <f t="shared" si="30"/>
        <v>0</v>
      </c>
      <c r="K113" s="509">
        <f t="shared" si="31"/>
        <v>0</v>
      </c>
    </row>
    <row r="114" spans="1:11" ht="12" customHeight="1">
      <c r="A114" s="454" t="s">
        <v>233</v>
      </c>
      <c r="B114" s="514" t="s">
        <v>240</v>
      </c>
      <c r="C114" s="460"/>
      <c r="D114" s="460"/>
      <c r="E114" s="460"/>
      <c r="F114" s="460"/>
      <c r="G114" s="460"/>
      <c r="H114" s="460"/>
      <c r="I114" s="460"/>
      <c r="J114" s="508">
        <f t="shared" si="30"/>
        <v>0</v>
      </c>
      <c r="K114" s="509">
        <f t="shared" si="31"/>
        <v>0</v>
      </c>
    </row>
    <row r="115" spans="1:11" ht="12" customHeight="1">
      <c r="A115" s="515" t="s">
        <v>234</v>
      </c>
      <c r="B115" s="512" t="s">
        <v>241</v>
      </c>
      <c r="C115" s="460"/>
      <c r="D115" s="460"/>
      <c r="E115" s="460"/>
      <c r="F115" s="460"/>
      <c r="G115" s="460"/>
      <c r="H115" s="460"/>
      <c r="I115" s="460"/>
      <c r="J115" s="508">
        <f t="shared" si="30"/>
        <v>0</v>
      </c>
      <c r="K115" s="509">
        <f t="shared" si="31"/>
        <v>0</v>
      </c>
    </row>
    <row r="116" spans="1:11" ht="12" customHeight="1">
      <c r="A116" s="454" t="s">
        <v>296</v>
      </c>
      <c r="B116" s="512" t="s">
        <v>242</v>
      </c>
      <c r="C116" s="460"/>
      <c r="D116" s="460"/>
      <c r="E116" s="460"/>
      <c r="F116" s="460"/>
      <c r="G116" s="460"/>
      <c r="H116" s="460"/>
      <c r="I116" s="460"/>
      <c r="J116" s="508">
        <f t="shared" si="30"/>
        <v>0</v>
      </c>
      <c r="K116" s="509">
        <f t="shared" si="31"/>
        <v>0</v>
      </c>
    </row>
    <row r="117" spans="1:11" ht="12" customHeight="1">
      <c r="A117" s="458" t="s">
        <v>297</v>
      </c>
      <c r="B117" s="512" t="s">
        <v>243</v>
      </c>
      <c r="C117" s="460">
        <v>19500</v>
      </c>
      <c r="D117" s="460">
        <v>5931</v>
      </c>
      <c r="E117" s="460">
        <v>-1050</v>
      </c>
      <c r="F117" s="460">
        <v>3000</v>
      </c>
      <c r="G117" s="460">
        <v>565</v>
      </c>
      <c r="H117" s="460"/>
      <c r="I117" s="460"/>
      <c r="J117" s="508">
        <f t="shared" si="30"/>
        <v>8446</v>
      </c>
      <c r="K117" s="509">
        <f t="shared" si="31"/>
        <v>27946</v>
      </c>
    </row>
    <row r="118" spans="1:11" ht="12" customHeight="1">
      <c r="A118" s="454" t="s">
        <v>301</v>
      </c>
      <c r="B118" s="510" t="s">
        <v>33</v>
      </c>
      <c r="C118" s="456">
        <v>18910</v>
      </c>
      <c r="D118" s="456">
        <v>22316</v>
      </c>
      <c r="E118" s="456">
        <v>-34752</v>
      </c>
      <c r="F118" s="456">
        <v>5685</v>
      </c>
      <c r="G118" s="456">
        <v>300019</v>
      </c>
      <c r="H118" s="456"/>
      <c r="I118" s="456"/>
      <c r="J118" s="506">
        <f t="shared" si="30"/>
        <v>293268</v>
      </c>
      <c r="K118" s="507">
        <f t="shared" si="31"/>
        <v>312178</v>
      </c>
    </row>
    <row r="119" spans="1:11" ht="12" customHeight="1">
      <c r="A119" s="454" t="s">
        <v>302</v>
      </c>
      <c r="B119" s="505" t="s">
        <v>304</v>
      </c>
      <c r="C119" s="456"/>
      <c r="D119" s="456">
        <v>30316</v>
      </c>
      <c r="E119" s="456">
        <v>-29108</v>
      </c>
      <c r="F119" s="456">
        <v>3346</v>
      </c>
      <c r="G119" s="456"/>
      <c r="H119" s="456"/>
      <c r="I119" s="456"/>
      <c r="J119" s="506">
        <f t="shared" si="30"/>
        <v>4554</v>
      </c>
      <c r="K119" s="507">
        <f t="shared" si="31"/>
        <v>4554</v>
      </c>
    </row>
    <row r="120" spans="1:11" ht="12" customHeight="1" thickBot="1">
      <c r="A120" s="472" t="s">
        <v>303</v>
      </c>
      <c r="B120" s="516" t="s">
        <v>305</v>
      </c>
      <c r="C120" s="517">
        <v>18910</v>
      </c>
      <c r="D120" s="517">
        <v>-8000</v>
      </c>
      <c r="E120" s="517">
        <v>-5644</v>
      </c>
      <c r="F120" s="517">
        <v>2339</v>
      </c>
      <c r="G120" s="517">
        <v>300019</v>
      </c>
      <c r="H120" s="517"/>
      <c r="I120" s="517"/>
      <c r="J120" s="518">
        <f t="shared" si="30"/>
        <v>288714</v>
      </c>
      <c r="K120" s="476">
        <f t="shared" si="31"/>
        <v>307624</v>
      </c>
    </row>
    <row r="121" spans="1:11" ht="12" customHeight="1" thickBot="1">
      <c r="A121" s="519" t="s">
        <v>4</v>
      </c>
      <c r="B121" s="520" t="s">
        <v>244</v>
      </c>
      <c r="C121" s="521">
        <f>+C122+C124+C126</f>
        <v>666730</v>
      </c>
      <c r="D121" s="447">
        <f aca="true" t="shared" si="32" ref="D121:K121">+D122+D124+D126</f>
        <v>78091</v>
      </c>
      <c r="E121" s="521">
        <f t="shared" si="32"/>
        <v>35775</v>
      </c>
      <c r="F121" s="521">
        <f t="shared" si="32"/>
        <v>-88</v>
      </c>
      <c r="G121" s="521">
        <f t="shared" si="32"/>
        <v>-277291</v>
      </c>
      <c r="H121" s="521">
        <f t="shared" si="32"/>
        <v>0</v>
      </c>
      <c r="I121" s="521">
        <f t="shared" si="32"/>
        <v>0</v>
      </c>
      <c r="J121" s="521">
        <f t="shared" si="32"/>
        <v>-163513</v>
      </c>
      <c r="K121" s="522">
        <f t="shared" si="32"/>
        <v>503217</v>
      </c>
    </row>
    <row r="122" spans="1:11" ht="12" customHeight="1">
      <c r="A122" s="450" t="s">
        <v>64</v>
      </c>
      <c r="B122" s="505" t="s">
        <v>119</v>
      </c>
      <c r="C122" s="451">
        <v>660515</v>
      </c>
      <c r="D122" s="523">
        <v>78950</v>
      </c>
      <c r="E122" s="523"/>
      <c r="F122" s="523">
        <v>521</v>
      </c>
      <c r="G122" s="523">
        <v>-277900</v>
      </c>
      <c r="H122" s="523"/>
      <c r="I122" s="451"/>
      <c r="J122" s="452">
        <f aca="true" t="shared" si="33" ref="J122:J134">D122+E122+F122+G122+H122+I122</f>
        <v>-198429</v>
      </c>
      <c r="K122" s="453">
        <f aca="true" t="shared" si="34" ref="K122:K134">C122+J122</f>
        <v>462086</v>
      </c>
    </row>
    <row r="123" spans="1:11" ht="12" customHeight="1">
      <c r="A123" s="450" t="s">
        <v>65</v>
      </c>
      <c r="B123" s="524" t="s">
        <v>248</v>
      </c>
      <c r="C123" s="451">
        <v>635515</v>
      </c>
      <c r="D123" s="523">
        <v>82167</v>
      </c>
      <c r="E123" s="523"/>
      <c r="F123" s="523"/>
      <c r="G123" s="523">
        <v>-357348</v>
      </c>
      <c r="H123" s="523"/>
      <c r="I123" s="451"/>
      <c r="J123" s="452">
        <f t="shared" si="33"/>
        <v>-275181</v>
      </c>
      <c r="K123" s="453">
        <f t="shared" si="34"/>
        <v>360334</v>
      </c>
    </row>
    <row r="124" spans="1:11" ht="12" customHeight="1">
      <c r="A124" s="450" t="s">
        <v>66</v>
      </c>
      <c r="B124" s="524" t="s">
        <v>105</v>
      </c>
      <c r="C124" s="456"/>
      <c r="D124" s="525"/>
      <c r="E124" s="525"/>
      <c r="F124" s="525">
        <v>-609</v>
      </c>
      <c r="G124" s="525">
        <v>609</v>
      </c>
      <c r="H124" s="525"/>
      <c r="I124" s="456"/>
      <c r="J124" s="506">
        <f t="shared" si="33"/>
        <v>0</v>
      </c>
      <c r="K124" s="507">
        <f t="shared" si="34"/>
        <v>0</v>
      </c>
    </row>
    <row r="125" spans="1:11" ht="12" customHeight="1">
      <c r="A125" s="450" t="s">
        <v>67</v>
      </c>
      <c r="B125" s="524" t="s">
        <v>249</v>
      </c>
      <c r="C125" s="456"/>
      <c r="D125" s="525"/>
      <c r="E125" s="525"/>
      <c r="F125" s="525"/>
      <c r="G125" s="525"/>
      <c r="H125" s="525"/>
      <c r="I125" s="456"/>
      <c r="J125" s="506">
        <f t="shared" si="33"/>
        <v>0</v>
      </c>
      <c r="K125" s="507">
        <f t="shared" si="34"/>
        <v>0</v>
      </c>
    </row>
    <row r="126" spans="1:11" ht="12" customHeight="1">
      <c r="A126" s="450" t="s">
        <v>68</v>
      </c>
      <c r="B126" s="244" t="s">
        <v>121</v>
      </c>
      <c r="C126" s="456">
        <v>6215</v>
      </c>
      <c r="D126" s="525">
        <v>-859</v>
      </c>
      <c r="E126" s="525">
        <v>35775</v>
      </c>
      <c r="F126" s="525"/>
      <c r="G126" s="525"/>
      <c r="H126" s="525"/>
      <c r="I126" s="456"/>
      <c r="J126" s="506">
        <f t="shared" si="33"/>
        <v>34916</v>
      </c>
      <c r="K126" s="507">
        <f t="shared" si="34"/>
        <v>41131</v>
      </c>
    </row>
    <row r="127" spans="1:11" ht="12" customHeight="1">
      <c r="A127" s="450" t="s">
        <v>74</v>
      </c>
      <c r="B127" s="457" t="s">
        <v>289</v>
      </c>
      <c r="C127" s="456"/>
      <c r="D127" s="525"/>
      <c r="E127" s="525"/>
      <c r="F127" s="525"/>
      <c r="G127" s="525"/>
      <c r="H127" s="525"/>
      <c r="I127" s="456"/>
      <c r="J127" s="506">
        <f t="shared" si="33"/>
        <v>0</v>
      </c>
      <c r="K127" s="507">
        <f t="shared" si="34"/>
        <v>0</v>
      </c>
    </row>
    <row r="128" spans="1:11" ht="12" customHeight="1">
      <c r="A128" s="450" t="s">
        <v>76</v>
      </c>
      <c r="B128" s="526" t="s">
        <v>254</v>
      </c>
      <c r="C128" s="456"/>
      <c r="D128" s="525"/>
      <c r="E128" s="525"/>
      <c r="F128" s="525"/>
      <c r="G128" s="525"/>
      <c r="H128" s="525"/>
      <c r="I128" s="456"/>
      <c r="J128" s="506">
        <f t="shared" si="33"/>
        <v>0</v>
      </c>
      <c r="K128" s="507">
        <f t="shared" si="34"/>
        <v>0</v>
      </c>
    </row>
    <row r="129" spans="1:11" ht="22.5">
      <c r="A129" s="450" t="s">
        <v>106</v>
      </c>
      <c r="B129" s="514" t="s">
        <v>237</v>
      </c>
      <c r="C129" s="456"/>
      <c r="D129" s="525"/>
      <c r="E129" s="525"/>
      <c r="F129" s="525"/>
      <c r="G129" s="525"/>
      <c r="H129" s="525"/>
      <c r="I129" s="456"/>
      <c r="J129" s="506">
        <f t="shared" si="33"/>
        <v>0</v>
      </c>
      <c r="K129" s="507">
        <f t="shared" si="34"/>
        <v>0</v>
      </c>
    </row>
    <row r="130" spans="1:11" ht="12" customHeight="1">
      <c r="A130" s="450" t="s">
        <v>107</v>
      </c>
      <c r="B130" s="514" t="s">
        <v>253</v>
      </c>
      <c r="C130" s="456">
        <v>3769</v>
      </c>
      <c r="D130" s="525"/>
      <c r="E130" s="525"/>
      <c r="F130" s="525"/>
      <c r="G130" s="525">
        <v>-6</v>
      </c>
      <c r="H130" s="525"/>
      <c r="I130" s="456"/>
      <c r="J130" s="506">
        <f t="shared" si="33"/>
        <v>-6</v>
      </c>
      <c r="K130" s="507">
        <f t="shared" si="34"/>
        <v>3763</v>
      </c>
    </row>
    <row r="131" spans="1:11" ht="12" customHeight="1">
      <c r="A131" s="450" t="s">
        <v>108</v>
      </c>
      <c r="B131" s="514" t="s">
        <v>252</v>
      </c>
      <c r="C131" s="456"/>
      <c r="D131" s="525"/>
      <c r="E131" s="525"/>
      <c r="F131" s="525"/>
      <c r="G131" s="525"/>
      <c r="H131" s="525"/>
      <c r="I131" s="456"/>
      <c r="J131" s="506">
        <f t="shared" si="33"/>
        <v>0</v>
      </c>
      <c r="K131" s="507">
        <f t="shared" si="34"/>
        <v>0</v>
      </c>
    </row>
    <row r="132" spans="1:11" ht="12" customHeight="1">
      <c r="A132" s="450" t="s">
        <v>245</v>
      </c>
      <c r="B132" s="514" t="s">
        <v>240</v>
      </c>
      <c r="C132" s="456"/>
      <c r="D132" s="525"/>
      <c r="E132" s="525"/>
      <c r="F132" s="525"/>
      <c r="G132" s="525"/>
      <c r="H132" s="525"/>
      <c r="I132" s="456"/>
      <c r="J132" s="506">
        <f t="shared" si="33"/>
        <v>0</v>
      </c>
      <c r="K132" s="507">
        <f t="shared" si="34"/>
        <v>0</v>
      </c>
    </row>
    <row r="133" spans="1:11" ht="12" customHeight="1">
      <c r="A133" s="450" t="s">
        <v>246</v>
      </c>
      <c r="B133" s="514" t="s">
        <v>251</v>
      </c>
      <c r="C133" s="456"/>
      <c r="D133" s="525"/>
      <c r="E133" s="525"/>
      <c r="F133" s="525"/>
      <c r="G133" s="525"/>
      <c r="H133" s="525"/>
      <c r="I133" s="456"/>
      <c r="J133" s="506">
        <f t="shared" si="33"/>
        <v>0</v>
      </c>
      <c r="K133" s="507">
        <f t="shared" si="34"/>
        <v>0</v>
      </c>
    </row>
    <row r="134" spans="1:11" ht="23.25" thickBot="1">
      <c r="A134" s="515" t="s">
        <v>247</v>
      </c>
      <c r="B134" s="514" t="s">
        <v>250</v>
      </c>
      <c r="C134" s="460">
        <v>2446</v>
      </c>
      <c r="D134" s="527">
        <v>-859</v>
      </c>
      <c r="E134" s="527">
        <v>35775</v>
      </c>
      <c r="F134" s="527"/>
      <c r="G134" s="527"/>
      <c r="H134" s="527"/>
      <c r="I134" s="460"/>
      <c r="J134" s="508">
        <f t="shared" si="33"/>
        <v>34916</v>
      </c>
      <c r="K134" s="509">
        <f t="shared" si="34"/>
        <v>37362</v>
      </c>
    </row>
    <row r="135" spans="1:11" ht="12" customHeight="1" thickBot="1">
      <c r="A135" s="445" t="s">
        <v>5</v>
      </c>
      <c r="B135" s="528" t="s">
        <v>306</v>
      </c>
      <c r="C135" s="447">
        <f>+C100+C121</f>
        <v>1400518</v>
      </c>
      <c r="D135" s="529">
        <f aca="true" t="shared" si="35" ref="D135:K135">+D100+D121</f>
        <v>129994</v>
      </c>
      <c r="E135" s="529">
        <f t="shared" si="35"/>
        <v>11943</v>
      </c>
      <c r="F135" s="529">
        <f t="shared" si="35"/>
        <v>10994</v>
      </c>
      <c r="G135" s="529">
        <f t="shared" si="35"/>
        <v>-155423</v>
      </c>
      <c r="H135" s="529">
        <f t="shared" si="35"/>
        <v>0</v>
      </c>
      <c r="I135" s="447">
        <f t="shared" si="35"/>
        <v>0</v>
      </c>
      <c r="J135" s="447">
        <f t="shared" si="35"/>
        <v>-2492</v>
      </c>
      <c r="K135" s="448">
        <f t="shared" si="35"/>
        <v>1398026</v>
      </c>
    </row>
    <row r="136" spans="1:11" ht="12" customHeight="1" thickBot="1">
      <c r="A136" s="445" t="s">
        <v>6</v>
      </c>
      <c r="B136" s="528" t="s">
        <v>371</v>
      </c>
      <c r="C136" s="447">
        <f>+C137+C138+C139</f>
        <v>0</v>
      </c>
      <c r="D136" s="529">
        <f aca="true" t="shared" si="36" ref="D136:K136">+D137+D138+D139</f>
        <v>0</v>
      </c>
      <c r="E136" s="529">
        <f t="shared" si="36"/>
        <v>0</v>
      </c>
      <c r="F136" s="529">
        <f t="shared" si="36"/>
        <v>0</v>
      </c>
      <c r="G136" s="529">
        <f t="shared" si="36"/>
        <v>0</v>
      </c>
      <c r="H136" s="529">
        <f t="shared" si="36"/>
        <v>0</v>
      </c>
      <c r="I136" s="447">
        <f t="shared" si="36"/>
        <v>0</v>
      </c>
      <c r="J136" s="447">
        <f t="shared" si="36"/>
        <v>0</v>
      </c>
      <c r="K136" s="448">
        <f t="shared" si="36"/>
        <v>0</v>
      </c>
    </row>
    <row r="137" spans="1:11" ht="12" customHeight="1">
      <c r="A137" s="450" t="s">
        <v>152</v>
      </c>
      <c r="B137" s="524" t="s">
        <v>314</v>
      </c>
      <c r="C137" s="456"/>
      <c r="D137" s="525"/>
      <c r="E137" s="525"/>
      <c r="F137" s="525"/>
      <c r="G137" s="525"/>
      <c r="H137" s="525"/>
      <c r="I137" s="456"/>
      <c r="J137" s="452">
        <f>D137+E137+F137+G137+H137+I137</f>
        <v>0</v>
      </c>
      <c r="K137" s="507">
        <f>C137+J137</f>
        <v>0</v>
      </c>
    </row>
    <row r="138" spans="1:11" ht="12" customHeight="1">
      <c r="A138" s="450" t="s">
        <v>153</v>
      </c>
      <c r="B138" s="524" t="s">
        <v>315</v>
      </c>
      <c r="C138" s="456"/>
      <c r="D138" s="525"/>
      <c r="E138" s="525"/>
      <c r="F138" s="525"/>
      <c r="G138" s="525"/>
      <c r="H138" s="525"/>
      <c r="I138" s="456"/>
      <c r="J138" s="452">
        <f>D138+E138+F138+G138+H138+I138</f>
        <v>0</v>
      </c>
      <c r="K138" s="507">
        <f>C138+J138</f>
        <v>0</v>
      </c>
    </row>
    <row r="139" spans="1:11" ht="12" customHeight="1" thickBot="1">
      <c r="A139" s="515" t="s">
        <v>154</v>
      </c>
      <c r="B139" s="524" t="s">
        <v>316</v>
      </c>
      <c r="C139" s="456"/>
      <c r="D139" s="525"/>
      <c r="E139" s="525"/>
      <c r="F139" s="525"/>
      <c r="G139" s="525"/>
      <c r="H139" s="525"/>
      <c r="I139" s="456"/>
      <c r="J139" s="452">
        <f>D139+E139+F139+G139+H139+I139</f>
        <v>0</v>
      </c>
      <c r="K139" s="507">
        <f>C139+J139</f>
        <v>0</v>
      </c>
    </row>
    <row r="140" spans="1:11" ht="12" customHeight="1" thickBot="1">
      <c r="A140" s="445" t="s">
        <v>7</v>
      </c>
      <c r="B140" s="528" t="s">
        <v>308</v>
      </c>
      <c r="C140" s="447">
        <f>SUM(C141:C146)</f>
        <v>0</v>
      </c>
      <c r="D140" s="529">
        <f aca="true" t="shared" si="37" ref="D140:K140">SUM(D141:D146)</f>
        <v>0</v>
      </c>
      <c r="E140" s="529">
        <f t="shared" si="37"/>
        <v>0</v>
      </c>
      <c r="F140" s="529">
        <f t="shared" si="37"/>
        <v>0</v>
      </c>
      <c r="G140" s="529">
        <f t="shared" si="37"/>
        <v>0</v>
      </c>
      <c r="H140" s="529">
        <f t="shared" si="37"/>
        <v>0</v>
      </c>
      <c r="I140" s="447">
        <f t="shared" si="37"/>
        <v>0</v>
      </c>
      <c r="J140" s="447">
        <f t="shared" si="37"/>
        <v>0</v>
      </c>
      <c r="K140" s="448">
        <f t="shared" si="37"/>
        <v>0</v>
      </c>
    </row>
    <row r="141" spans="1:11" ht="12" customHeight="1">
      <c r="A141" s="450" t="s">
        <v>51</v>
      </c>
      <c r="B141" s="530" t="s">
        <v>317</v>
      </c>
      <c r="C141" s="456"/>
      <c r="D141" s="525"/>
      <c r="E141" s="525"/>
      <c r="F141" s="525"/>
      <c r="G141" s="525"/>
      <c r="H141" s="525"/>
      <c r="I141" s="456"/>
      <c r="J141" s="506">
        <f aca="true" t="shared" si="38" ref="J141:J146">D141+E141+F141+G141+H141+I141</f>
        <v>0</v>
      </c>
      <c r="K141" s="507">
        <f aca="true" t="shared" si="39" ref="K141:K146">C141+J141</f>
        <v>0</v>
      </c>
    </row>
    <row r="142" spans="1:11" ht="12" customHeight="1">
      <c r="A142" s="450" t="s">
        <v>52</v>
      </c>
      <c r="B142" s="530" t="s">
        <v>309</v>
      </c>
      <c r="C142" s="456"/>
      <c r="D142" s="525"/>
      <c r="E142" s="525"/>
      <c r="F142" s="525"/>
      <c r="G142" s="525"/>
      <c r="H142" s="525"/>
      <c r="I142" s="456"/>
      <c r="J142" s="506">
        <f t="shared" si="38"/>
        <v>0</v>
      </c>
      <c r="K142" s="507">
        <f t="shared" si="39"/>
        <v>0</v>
      </c>
    </row>
    <row r="143" spans="1:11" ht="12" customHeight="1">
      <c r="A143" s="450" t="s">
        <v>53</v>
      </c>
      <c r="B143" s="530" t="s">
        <v>310</v>
      </c>
      <c r="C143" s="456"/>
      <c r="D143" s="525"/>
      <c r="E143" s="525"/>
      <c r="F143" s="525"/>
      <c r="G143" s="525"/>
      <c r="H143" s="525"/>
      <c r="I143" s="456"/>
      <c r="J143" s="506">
        <f t="shared" si="38"/>
        <v>0</v>
      </c>
      <c r="K143" s="507">
        <f t="shared" si="39"/>
        <v>0</v>
      </c>
    </row>
    <row r="144" spans="1:11" ht="12" customHeight="1">
      <c r="A144" s="450" t="s">
        <v>93</v>
      </c>
      <c r="B144" s="530" t="s">
        <v>311</v>
      </c>
      <c r="C144" s="456"/>
      <c r="D144" s="525"/>
      <c r="E144" s="525"/>
      <c r="F144" s="525"/>
      <c r="G144" s="525"/>
      <c r="H144" s="525"/>
      <c r="I144" s="456"/>
      <c r="J144" s="506">
        <f t="shared" si="38"/>
        <v>0</v>
      </c>
      <c r="K144" s="507">
        <f t="shared" si="39"/>
        <v>0</v>
      </c>
    </row>
    <row r="145" spans="1:11" ht="12" customHeight="1">
      <c r="A145" s="450" t="s">
        <v>94</v>
      </c>
      <c r="B145" s="530" t="s">
        <v>312</v>
      </c>
      <c r="C145" s="456"/>
      <c r="D145" s="525"/>
      <c r="E145" s="525"/>
      <c r="F145" s="525"/>
      <c r="G145" s="525"/>
      <c r="H145" s="525"/>
      <c r="I145" s="456"/>
      <c r="J145" s="506">
        <f t="shared" si="38"/>
        <v>0</v>
      </c>
      <c r="K145" s="507">
        <f t="shared" si="39"/>
        <v>0</v>
      </c>
    </row>
    <row r="146" spans="1:11" ht="12" customHeight="1" thickBot="1">
      <c r="A146" s="515" t="s">
        <v>95</v>
      </c>
      <c r="B146" s="530" t="s">
        <v>313</v>
      </c>
      <c r="C146" s="456"/>
      <c r="D146" s="525"/>
      <c r="E146" s="525"/>
      <c r="F146" s="525"/>
      <c r="G146" s="525"/>
      <c r="H146" s="525"/>
      <c r="I146" s="456"/>
      <c r="J146" s="506">
        <f t="shared" si="38"/>
        <v>0</v>
      </c>
      <c r="K146" s="507">
        <f t="shared" si="39"/>
        <v>0</v>
      </c>
    </row>
    <row r="147" spans="1:11" ht="12" customHeight="1" thickBot="1">
      <c r="A147" s="445" t="s">
        <v>8</v>
      </c>
      <c r="B147" s="528" t="s">
        <v>321</v>
      </c>
      <c r="C147" s="464">
        <f>+C148+C149+C150+C151</f>
        <v>0</v>
      </c>
      <c r="D147" s="531">
        <f aca="true" t="shared" si="40" ref="D147:K147">+D148+D149+D150+D151</f>
        <v>0</v>
      </c>
      <c r="E147" s="531">
        <f t="shared" si="40"/>
        <v>0</v>
      </c>
      <c r="F147" s="531">
        <f t="shared" si="40"/>
        <v>0</v>
      </c>
      <c r="G147" s="531">
        <f t="shared" si="40"/>
        <v>0</v>
      </c>
      <c r="H147" s="531">
        <f t="shared" si="40"/>
        <v>0</v>
      </c>
      <c r="I147" s="464">
        <f t="shared" si="40"/>
        <v>0</v>
      </c>
      <c r="J147" s="464">
        <f t="shared" si="40"/>
        <v>0</v>
      </c>
      <c r="K147" s="465">
        <f t="shared" si="40"/>
        <v>0</v>
      </c>
    </row>
    <row r="148" spans="1:11" ht="12" customHeight="1">
      <c r="A148" s="450" t="s">
        <v>54</v>
      </c>
      <c r="B148" s="530" t="s">
        <v>255</v>
      </c>
      <c r="C148" s="456"/>
      <c r="D148" s="525"/>
      <c r="E148" s="525"/>
      <c r="F148" s="525"/>
      <c r="G148" s="525"/>
      <c r="H148" s="525"/>
      <c r="I148" s="456"/>
      <c r="J148" s="506">
        <f>D148+E148+F148+G148+H148+I148</f>
        <v>0</v>
      </c>
      <c r="K148" s="507">
        <f>C148+J148</f>
        <v>0</v>
      </c>
    </row>
    <row r="149" spans="1:11" ht="12" customHeight="1">
      <c r="A149" s="450" t="s">
        <v>55</v>
      </c>
      <c r="B149" s="530" t="s">
        <v>256</v>
      </c>
      <c r="C149" s="456"/>
      <c r="D149" s="525"/>
      <c r="E149" s="525"/>
      <c r="F149" s="525"/>
      <c r="G149" s="525"/>
      <c r="H149" s="525"/>
      <c r="I149" s="456"/>
      <c r="J149" s="506">
        <f>D149+E149+F149+G149+H149+I149</f>
        <v>0</v>
      </c>
      <c r="K149" s="507">
        <f>C149+J149</f>
        <v>0</v>
      </c>
    </row>
    <row r="150" spans="1:11" ht="12" customHeight="1">
      <c r="A150" s="450" t="s">
        <v>172</v>
      </c>
      <c r="B150" s="530" t="s">
        <v>322</v>
      </c>
      <c r="C150" s="456"/>
      <c r="D150" s="525"/>
      <c r="E150" s="525"/>
      <c r="F150" s="525"/>
      <c r="G150" s="525"/>
      <c r="H150" s="525"/>
      <c r="I150" s="456"/>
      <c r="J150" s="506">
        <f>D150+E150+F150+G150+H150+I150</f>
        <v>0</v>
      </c>
      <c r="K150" s="507">
        <f>C150+J150</f>
        <v>0</v>
      </c>
    </row>
    <row r="151" spans="1:11" ht="12" customHeight="1" thickBot="1">
      <c r="A151" s="515" t="s">
        <v>173</v>
      </c>
      <c r="B151" s="532" t="s">
        <v>274</v>
      </c>
      <c r="C151" s="456"/>
      <c r="D151" s="525"/>
      <c r="E151" s="525"/>
      <c r="F151" s="525"/>
      <c r="G151" s="525"/>
      <c r="H151" s="525"/>
      <c r="I151" s="456"/>
      <c r="J151" s="506">
        <f>D151+E151+F151+G151+H151+I151</f>
        <v>0</v>
      </c>
      <c r="K151" s="507">
        <f>C151+J151</f>
        <v>0</v>
      </c>
    </row>
    <row r="152" spans="1:11" ht="12" customHeight="1" thickBot="1">
      <c r="A152" s="445" t="s">
        <v>9</v>
      </c>
      <c r="B152" s="528" t="s">
        <v>323</v>
      </c>
      <c r="C152" s="533">
        <f>SUM(C153:C157)</f>
        <v>0</v>
      </c>
      <c r="D152" s="534">
        <f aca="true" t="shared" si="41" ref="D152:K152">SUM(D153:D157)</f>
        <v>0</v>
      </c>
      <c r="E152" s="534">
        <f t="shared" si="41"/>
        <v>0</v>
      </c>
      <c r="F152" s="534">
        <f t="shared" si="41"/>
        <v>0</v>
      </c>
      <c r="G152" s="534">
        <f t="shared" si="41"/>
        <v>0</v>
      </c>
      <c r="H152" s="534">
        <f t="shared" si="41"/>
        <v>0</v>
      </c>
      <c r="I152" s="533">
        <f t="shared" si="41"/>
        <v>0</v>
      </c>
      <c r="J152" s="533">
        <f t="shared" si="41"/>
        <v>0</v>
      </c>
      <c r="K152" s="535">
        <f t="shared" si="41"/>
        <v>0</v>
      </c>
    </row>
    <row r="153" spans="1:11" ht="12" customHeight="1">
      <c r="A153" s="450" t="s">
        <v>56</v>
      </c>
      <c r="B153" s="530" t="s">
        <v>318</v>
      </c>
      <c r="C153" s="456"/>
      <c r="D153" s="525"/>
      <c r="E153" s="525"/>
      <c r="F153" s="525"/>
      <c r="G153" s="525"/>
      <c r="H153" s="525"/>
      <c r="I153" s="456"/>
      <c r="J153" s="506">
        <f aca="true" t="shared" si="42" ref="J153:J159">D153+E153+F153+G153+H153+I153</f>
        <v>0</v>
      </c>
      <c r="K153" s="507">
        <f aca="true" t="shared" si="43" ref="K153:K159">C153+J153</f>
        <v>0</v>
      </c>
    </row>
    <row r="154" spans="1:11" ht="12" customHeight="1">
      <c r="A154" s="450" t="s">
        <v>57</v>
      </c>
      <c r="B154" s="530" t="s">
        <v>325</v>
      </c>
      <c r="C154" s="456"/>
      <c r="D154" s="525"/>
      <c r="E154" s="525"/>
      <c r="F154" s="525"/>
      <c r="G154" s="525"/>
      <c r="H154" s="525"/>
      <c r="I154" s="456"/>
      <c r="J154" s="506">
        <f t="shared" si="42"/>
        <v>0</v>
      </c>
      <c r="K154" s="507">
        <f t="shared" si="43"/>
        <v>0</v>
      </c>
    </row>
    <row r="155" spans="1:11" ht="12" customHeight="1">
      <c r="A155" s="450" t="s">
        <v>184</v>
      </c>
      <c r="B155" s="530" t="s">
        <v>320</v>
      </c>
      <c r="C155" s="456"/>
      <c r="D155" s="525"/>
      <c r="E155" s="525"/>
      <c r="F155" s="525"/>
      <c r="G155" s="525"/>
      <c r="H155" s="525"/>
      <c r="I155" s="456"/>
      <c r="J155" s="506">
        <f t="shared" si="42"/>
        <v>0</v>
      </c>
      <c r="K155" s="507">
        <f t="shared" si="43"/>
        <v>0</v>
      </c>
    </row>
    <row r="156" spans="1:11" ht="12" customHeight="1">
      <c r="A156" s="450" t="s">
        <v>185</v>
      </c>
      <c r="B156" s="530" t="s">
        <v>326</v>
      </c>
      <c r="C156" s="456"/>
      <c r="D156" s="525"/>
      <c r="E156" s="525"/>
      <c r="F156" s="525"/>
      <c r="G156" s="525"/>
      <c r="H156" s="525"/>
      <c r="I156" s="456"/>
      <c r="J156" s="506">
        <f t="shared" si="42"/>
        <v>0</v>
      </c>
      <c r="K156" s="507">
        <f t="shared" si="43"/>
        <v>0</v>
      </c>
    </row>
    <row r="157" spans="1:11" ht="12" customHeight="1" thickBot="1">
      <c r="A157" s="450" t="s">
        <v>324</v>
      </c>
      <c r="B157" s="530" t="s">
        <v>327</v>
      </c>
      <c r="C157" s="456"/>
      <c r="D157" s="525"/>
      <c r="E157" s="527"/>
      <c r="F157" s="527"/>
      <c r="G157" s="527"/>
      <c r="H157" s="527"/>
      <c r="I157" s="460"/>
      <c r="J157" s="508">
        <f t="shared" si="42"/>
        <v>0</v>
      </c>
      <c r="K157" s="509">
        <f t="shared" si="43"/>
        <v>0</v>
      </c>
    </row>
    <row r="158" spans="1:11" ht="12" customHeight="1" thickBot="1">
      <c r="A158" s="445" t="s">
        <v>10</v>
      </c>
      <c r="B158" s="528" t="s">
        <v>328</v>
      </c>
      <c r="C158" s="187"/>
      <c r="D158" s="196"/>
      <c r="E158" s="196"/>
      <c r="F158" s="196"/>
      <c r="G158" s="196"/>
      <c r="H158" s="196"/>
      <c r="I158" s="187"/>
      <c r="J158" s="533">
        <f t="shared" si="42"/>
        <v>0</v>
      </c>
      <c r="K158" s="536">
        <f t="shared" si="43"/>
        <v>0</v>
      </c>
    </row>
    <row r="159" spans="1:11" ht="12" customHeight="1" thickBot="1">
      <c r="A159" s="445" t="s">
        <v>11</v>
      </c>
      <c r="B159" s="528" t="s">
        <v>329</v>
      </c>
      <c r="C159" s="187"/>
      <c r="D159" s="196"/>
      <c r="E159" s="298"/>
      <c r="F159" s="298"/>
      <c r="G159" s="298"/>
      <c r="H159" s="298"/>
      <c r="I159" s="248"/>
      <c r="J159" s="537">
        <f t="shared" si="42"/>
        <v>0</v>
      </c>
      <c r="K159" s="453">
        <f t="shared" si="43"/>
        <v>0</v>
      </c>
    </row>
    <row r="160" spans="1:15" ht="15" customHeight="1" thickBot="1">
      <c r="A160" s="445" t="s">
        <v>12</v>
      </c>
      <c r="B160" s="528" t="s">
        <v>331</v>
      </c>
      <c r="C160" s="538">
        <f>+C136+C140+C147+C152+C158+C159</f>
        <v>0</v>
      </c>
      <c r="D160" s="539">
        <f aca="true" t="shared" si="44" ref="D160:K160">+D136+D140+D147+D152+D158+D159</f>
        <v>0</v>
      </c>
      <c r="E160" s="539">
        <f t="shared" si="44"/>
        <v>0</v>
      </c>
      <c r="F160" s="539">
        <f t="shared" si="44"/>
        <v>0</v>
      </c>
      <c r="G160" s="539">
        <f t="shared" si="44"/>
        <v>0</v>
      </c>
      <c r="H160" s="539">
        <f t="shared" si="44"/>
        <v>0</v>
      </c>
      <c r="I160" s="538">
        <f t="shared" si="44"/>
        <v>0</v>
      </c>
      <c r="J160" s="538">
        <f t="shared" si="44"/>
        <v>0</v>
      </c>
      <c r="K160" s="540">
        <f t="shared" si="44"/>
        <v>0</v>
      </c>
      <c r="L160" s="541"/>
      <c r="M160" s="542"/>
      <c r="N160" s="542"/>
      <c r="O160" s="542"/>
    </row>
    <row r="161" spans="1:11" s="449" customFormat="1" ht="12.75" customHeight="1" thickBot="1">
      <c r="A161" s="543" t="s">
        <v>13</v>
      </c>
      <c r="B161" s="544" t="s">
        <v>330</v>
      </c>
      <c r="C161" s="538">
        <f>+C135+C160</f>
        <v>1400518</v>
      </c>
      <c r="D161" s="539">
        <f aca="true" t="shared" si="45" ref="D161:K161">+D135+D160</f>
        <v>129994</v>
      </c>
      <c r="E161" s="539">
        <f t="shared" si="45"/>
        <v>11943</v>
      </c>
      <c r="F161" s="539">
        <f t="shared" si="45"/>
        <v>10994</v>
      </c>
      <c r="G161" s="539">
        <f t="shared" si="45"/>
        <v>-155423</v>
      </c>
      <c r="H161" s="539">
        <f t="shared" si="45"/>
        <v>0</v>
      </c>
      <c r="I161" s="538">
        <f t="shared" si="45"/>
        <v>0</v>
      </c>
      <c r="J161" s="538">
        <f t="shared" si="45"/>
        <v>-2492</v>
      </c>
      <c r="K161" s="540">
        <f t="shared" si="45"/>
        <v>1398026</v>
      </c>
    </row>
    <row r="162" spans="3:11" ht="13.5" customHeight="1">
      <c r="C162" s="545">
        <f>C93-C161</f>
        <v>105430</v>
      </c>
      <c r="D162" s="546"/>
      <c r="E162" s="546"/>
      <c r="F162" s="546"/>
      <c r="G162" s="546"/>
      <c r="H162" s="546"/>
      <c r="I162" s="546"/>
      <c r="J162" s="546"/>
      <c r="K162" s="547">
        <f>K93-K161</f>
        <v>123738</v>
      </c>
    </row>
    <row r="163" spans="1:11" ht="15.75">
      <c r="A163" s="733" t="s">
        <v>257</v>
      </c>
      <c r="B163" s="733"/>
      <c r="C163" s="733"/>
      <c r="D163" s="733"/>
      <c r="E163" s="733"/>
      <c r="F163" s="733"/>
      <c r="G163" s="733"/>
      <c r="H163" s="733"/>
      <c r="I163" s="733"/>
      <c r="J163" s="733"/>
      <c r="K163" s="733"/>
    </row>
    <row r="164" spans="1:11" ht="15" customHeight="1" thickBot="1">
      <c r="A164" s="730" t="s">
        <v>83</v>
      </c>
      <c r="B164" s="730"/>
      <c r="C164" s="548"/>
      <c r="K164" s="548" t="str">
        <f>K96</f>
        <v>ezer Forintban!</v>
      </c>
    </row>
    <row r="165" spans="1:11" ht="25.5" customHeight="1" thickBot="1">
      <c r="A165" s="445">
        <v>1</v>
      </c>
      <c r="B165" s="549" t="s">
        <v>332</v>
      </c>
      <c r="C165" s="550">
        <f>+C68-C135</f>
        <v>-770960</v>
      </c>
      <c r="D165" s="447">
        <f aca="true" t="shared" si="46" ref="D165:K165">+D68-D135</f>
        <v>-8190</v>
      </c>
      <c r="E165" s="447">
        <f t="shared" si="46"/>
        <v>-3769</v>
      </c>
      <c r="F165" s="447">
        <f t="shared" si="46"/>
        <v>-16265</v>
      </c>
      <c r="G165" s="447">
        <f t="shared" si="46"/>
        <v>46487</v>
      </c>
      <c r="H165" s="447">
        <f t="shared" si="46"/>
        <v>0</v>
      </c>
      <c r="I165" s="447">
        <f t="shared" si="46"/>
        <v>0</v>
      </c>
      <c r="J165" s="447">
        <f t="shared" si="46"/>
        <v>18263</v>
      </c>
      <c r="K165" s="448">
        <f t="shared" si="46"/>
        <v>-752697</v>
      </c>
    </row>
    <row r="166" spans="1:11" ht="32.25" customHeight="1" thickBot="1">
      <c r="A166" s="445" t="s">
        <v>4</v>
      </c>
      <c r="B166" s="549" t="s">
        <v>338</v>
      </c>
      <c r="C166" s="447">
        <f>+C92-C160</f>
        <v>876390</v>
      </c>
      <c r="D166" s="447">
        <f aca="true" t="shared" si="47" ref="D166:K166">+D92-D160</f>
        <v>45</v>
      </c>
      <c r="E166" s="447">
        <f t="shared" si="47"/>
        <v>0</v>
      </c>
      <c r="F166" s="447">
        <f t="shared" si="47"/>
        <v>0</v>
      </c>
      <c r="G166" s="447">
        <f t="shared" si="47"/>
        <v>0</v>
      </c>
      <c r="H166" s="447">
        <f t="shared" si="47"/>
        <v>0</v>
      </c>
      <c r="I166" s="447">
        <f t="shared" si="47"/>
        <v>0</v>
      </c>
      <c r="J166" s="447">
        <f t="shared" si="47"/>
        <v>45</v>
      </c>
      <c r="K166" s="448">
        <f t="shared" si="47"/>
        <v>876435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B139">
      <selection activeCell="M5" sqref="M5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4"/>
      <c r="B1" s="704" t="str">
        <f>CONCATENATE("1.4. melléklet ",RM_ALAPADATOK!A7," ",RM_ALAPADATOK!B7," ",RM_ALAPADATOK!C7," ",RM_ALAPADATOK!D7," ",RM_ALAPADATOK!E7," ",RM_ALAPADATOK!F7," ",RM_ALAPADATOK!G7," ",RM_ALAPADATOK!H7)</f>
        <v>1.4. melléklet a  / 2020 (  ) önkormányzati rendelethez</v>
      </c>
      <c r="C1" s="705"/>
      <c r="D1" s="705"/>
      <c r="E1" s="705"/>
      <c r="F1" s="705"/>
      <c r="G1" s="705"/>
      <c r="H1" s="705"/>
      <c r="I1" s="705"/>
      <c r="J1" s="705"/>
      <c r="K1" s="705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706">
        <f>CONCATENATE(RM_ALAPADATOK!A4)</f>
      </c>
      <c r="B3" s="706"/>
      <c r="C3" s="707"/>
      <c r="D3" s="706"/>
      <c r="E3" s="706"/>
      <c r="F3" s="706"/>
      <c r="G3" s="706"/>
      <c r="H3" s="706"/>
      <c r="I3" s="706"/>
      <c r="J3" s="706"/>
      <c r="K3" s="706"/>
    </row>
    <row r="4" spans="1:11" ht="15.75">
      <c r="A4" s="706" t="s">
        <v>445</v>
      </c>
      <c r="B4" s="706"/>
      <c r="C4" s="707"/>
      <c r="D4" s="706"/>
      <c r="E4" s="706"/>
      <c r="F4" s="706"/>
      <c r="G4" s="706"/>
      <c r="H4" s="706"/>
      <c r="I4" s="706"/>
      <c r="J4" s="706"/>
      <c r="K4" s="706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700" t="s">
        <v>1</v>
      </c>
      <c r="B6" s="700"/>
      <c r="C6" s="700"/>
      <c r="D6" s="700"/>
      <c r="E6" s="700"/>
      <c r="F6" s="700"/>
      <c r="G6" s="700"/>
      <c r="H6" s="700"/>
      <c r="I6" s="700"/>
      <c r="J6" s="700"/>
      <c r="K6" s="700"/>
    </row>
    <row r="7" spans="1:11" ht="15.75" customHeight="1" thickBot="1">
      <c r="A7" s="702" t="s">
        <v>81</v>
      </c>
      <c r="B7" s="702"/>
      <c r="C7" s="307"/>
      <c r="D7" s="306"/>
      <c r="E7" s="306"/>
      <c r="F7" s="306"/>
      <c r="G7" s="306"/>
      <c r="H7" s="306"/>
      <c r="I7" s="306"/>
      <c r="J7" s="306"/>
      <c r="K7" s="307" t="s">
        <v>639</v>
      </c>
    </row>
    <row r="8" spans="1:11" ht="15.75">
      <c r="A8" s="709" t="s">
        <v>46</v>
      </c>
      <c r="B8" s="711" t="s">
        <v>2</v>
      </c>
      <c r="C8" s="713" t="str">
        <f>+CONCATENATE(LEFT(RM_ÖSSZEFÜGGÉSEK!A6,4),". évi")</f>
        <v>2019. évi</v>
      </c>
      <c r="D8" s="714"/>
      <c r="E8" s="715"/>
      <c r="F8" s="715"/>
      <c r="G8" s="715"/>
      <c r="H8" s="715"/>
      <c r="I8" s="715"/>
      <c r="J8" s="715"/>
      <c r="K8" s="716"/>
    </row>
    <row r="9" spans="1:11" ht="36" customHeight="1" thickBot="1">
      <c r="A9" s="710"/>
      <c r="B9" s="712"/>
      <c r="C9" s="281" t="s">
        <v>369</v>
      </c>
      <c r="D9" s="301" t="str">
        <f>CONCATENATE('RM_1.3.sz.mell.'!D98)</f>
        <v>1. sz. módosítás </v>
      </c>
      <c r="E9" s="301" t="str">
        <f>CONCATENATE('RM_1.3.sz.mell.'!E98)</f>
        <v>.2. sz. módosítás </v>
      </c>
      <c r="F9" s="301" t="str">
        <f>CONCATENATE('RM_1.3.sz.mell.'!F98)</f>
        <v>3. sz. módosítás </v>
      </c>
      <c r="G9" s="301" t="str">
        <f>CONCATENATE('RM_1.3.sz.mell.'!G98)</f>
        <v>4. sz. módosítás </v>
      </c>
      <c r="H9" s="301" t="str">
        <f>CONCATENATE('RM_1.3.sz.mell.'!H98)</f>
        <v>.5. sz. módosítás </v>
      </c>
      <c r="I9" s="301" t="str">
        <f>CONCATENATE('RM_1.3.sz.mell.'!I98)</f>
        <v>6. sz. módosítás </v>
      </c>
      <c r="J9" s="302" t="s">
        <v>433</v>
      </c>
      <c r="K9" s="303" t="str">
        <f>CONCATENATE('RM_1.3.sz.mell.'!K98)</f>
        <v>….számú módosítás utáni előirányzat</v>
      </c>
    </row>
    <row r="10" spans="1:11" s="137" customFormat="1" ht="12" customHeight="1" thickBot="1">
      <c r="A10" s="133" t="s">
        <v>345</v>
      </c>
      <c r="B10" s="134" t="s">
        <v>346</v>
      </c>
      <c r="C10" s="282" t="s">
        <v>347</v>
      </c>
      <c r="D10" s="282" t="s">
        <v>349</v>
      </c>
      <c r="E10" s="283" t="s">
        <v>348</v>
      </c>
      <c r="F10" s="283" t="s">
        <v>350</v>
      </c>
      <c r="G10" s="283" t="s">
        <v>351</v>
      </c>
      <c r="H10" s="283" t="s">
        <v>352</v>
      </c>
      <c r="I10" s="283" t="s">
        <v>440</v>
      </c>
      <c r="J10" s="283" t="s">
        <v>441</v>
      </c>
      <c r="K10" s="300" t="s">
        <v>442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447">
        <f t="shared" si="0"/>
        <v>0</v>
      </c>
      <c r="F11" s="126">
        <f t="shared" si="0"/>
        <v>0</v>
      </c>
      <c r="G11" s="447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451"/>
      <c r="F12" s="128"/>
      <c r="G12" s="451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451"/>
      <c r="F13" s="128"/>
      <c r="G13" s="451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451"/>
      <c r="F14" s="128"/>
      <c r="G14" s="451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451"/>
      <c r="F15" s="128"/>
      <c r="G15" s="451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290</v>
      </c>
      <c r="C16" s="127"/>
      <c r="D16" s="127"/>
      <c r="E16" s="451"/>
      <c r="F16" s="128"/>
      <c r="G16" s="451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291</v>
      </c>
      <c r="C17" s="127"/>
      <c r="D17" s="127"/>
      <c r="E17" s="451"/>
      <c r="F17" s="128"/>
      <c r="G17" s="451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12819</v>
      </c>
      <c r="D18" s="126">
        <f aca="true" t="shared" si="3" ref="D18:K18">+D19+D20+D21+D22+D23</f>
        <v>0</v>
      </c>
      <c r="E18" s="447">
        <f t="shared" si="3"/>
        <v>2626</v>
      </c>
      <c r="F18" s="126">
        <f t="shared" si="3"/>
        <v>990</v>
      </c>
      <c r="G18" s="447">
        <f t="shared" si="3"/>
        <v>-2680</v>
      </c>
      <c r="H18" s="126">
        <f t="shared" si="3"/>
        <v>0</v>
      </c>
      <c r="I18" s="126">
        <f t="shared" si="3"/>
        <v>0</v>
      </c>
      <c r="J18" s="126">
        <f t="shared" si="3"/>
        <v>936</v>
      </c>
      <c r="K18" s="68">
        <f t="shared" si="3"/>
        <v>13755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451"/>
      <c r="F19" s="128"/>
      <c r="G19" s="451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451"/>
      <c r="F20" s="128"/>
      <c r="G20" s="451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451"/>
      <c r="F21" s="128"/>
      <c r="G21" s="451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451"/>
      <c r="F22" s="128"/>
      <c r="G22" s="451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>
        <v>12819</v>
      </c>
      <c r="D23" s="127"/>
      <c r="E23" s="451">
        <v>2626</v>
      </c>
      <c r="F23" s="128">
        <v>990</v>
      </c>
      <c r="G23" s="451">
        <v>-2680</v>
      </c>
      <c r="H23" s="128"/>
      <c r="I23" s="128"/>
      <c r="J23" s="167">
        <f t="shared" si="4"/>
        <v>936</v>
      </c>
      <c r="K23" s="166">
        <f t="shared" si="5"/>
        <v>13755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461"/>
      <c r="F24" s="245"/>
      <c r="G24" s="461"/>
      <c r="H24" s="245"/>
      <c r="I24" s="245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1696</v>
      </c>
      <c r="D25" s="126">
        <f aca="true" t="shared" si="6" ref="D25:K25">+D26+D27+D28+D29+D30</f>
        <v>0</v>
      </c>
      <c r="E25" s="447">
        <f t="shared" si="6"/>
        <v>0</v>
      </c>
      <c r="F25" s="126">
        <f t="shared" si="6"/>
        <v>8921</v>
      </c>
      <c r="G25" s="447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8921</v>
      </c>
      <c r="K25" s="68">
        <f t="shared" si="6"/>
        <v>10617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451"/>
      <c r="F26" s="128"/>
      <c r="G26" s="451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451"/>
      <c r="F27" s="128"/>
      <c r="G27" s="451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451"/>
      <c r="F28" s="128"/>
      <c r="G28" s="451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451"/>
      <c r="F29" s="128"/>
      <c r="G29" s="451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>
        <v>1696</v>
      </c>
      <c r="D30" s="127"/>
      <c r="E30" s="451"/>
      <c r="F30" s="128">
        <v>8921</v>
      </c>
      <c r="G30" s="451"/>
      <c r="H30" s="128"/>
      <c r="I30" s="128"/>
      <c r="J30" s="167">
        <f t="shared" si="7"/>
        <v>8921</v>
      </c>
      <c r="K30" s="166">
        <f t="shared" si="8"/>
        <v>10617</v>
      </c>
    </row>
    <row r="31" spans="1:11" s="138" customFormat="1" ht="12" customHeight="1" thickBot="1">
      <c r="A31" s="13" t="s">
        <v>90</v>
      </c>
      <c r="B31" s="141" t="s">
        <v>151</v>
      </c>
      <c r="C31" s="129">
        <v>1696</v>
      </c>
      <c r="D31" s="129"/>
      <c r="E31" s="461"/>
      <c r="F31" s="245">
        <v>8921</v>
      </c>
      <c r="G31" s="461"/>
      <c r="H31" s="245"/>
      <c r="I31" s="245"/>
      <c r="J31" s="269">
        <f t="shared" si="7"/>
        <v>8921</v>
      </c>
      <c r="K31" s="166">
        <f t="shared" si="8"/>
        <v>10617</v>
      </c>
    </row>
    <row r="32" spans="1:11" s="138" customFormat="1" ht="12" customHeight="1" thickBot="1">
      <c r="A32" s="17" t="s">
        <v>91</v>
      </c>
      <c r="B32" s="18" t="s">
        <v>419</v>
      </c>
      <c r="C32" s="132">
        <f>+C33+C34+C35+C36+C37+C38+C39</f>
        <v>0</v>
      </c>
      <c r="D32" s="132">
        <f aca="true" t="shared" si="9" ref="D32:K32">+D33+D34+D35+D36+D37+D38+D39</f>
        <v>0</v>
      </c>
      <c r="E32" s="464">
        <f t="shared" si="9"/>
        <v>0</v>
      </c>
      <c r="F32" s="132">
        <f t="shared" si="9"/>
        <v>0</v>
      </c>
      <c r="G32" s="464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">
        <v>413</v>
      </c>
      <c r="C33" s="167"/>
      <c r="D33" s="167"/>
      <c r="E33" s="452"/>
      <c r="F33" s="167"/>
      <c r="G33" s="452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568</v>
      </c>
      <c r="C34" s="127"/>
      <c r="D34" s="127"/>
      <c r="E34" s="451"/>
      <c r="F34" s="128"/>
      <c r="G34" s="451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414</v>
      </c>
      <c r="C35" s="127"/>
      <c r="D35" s="127"/>
      <c r="E35" s="451"/>
      <c r="F35" s="128"/>
      <c r="G35" s="451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40" t="s">
        <v>415</v>
      </c>
      <c r="C36" s="127"/>
      <c r="D36" s="127"/>
      <c r="E36" s="451"/>
      <c r="F36" s="128"/>
      <c r="G36" s="451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416</v>
      </c>
      <c r="B37" s="140" t="s">
        <v>156</v>
      </c>
      <c r="C37" s="127"/>
      <c r="D37" s="127"/>
      <c r="E37" s="451"/>
      <c r="F37" s="128"/>
      <c r="G37" s="451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417</v>
      </c>
      <c r="B38" s="140" t="s">
        <v>157</v>
      </c>
      <c r="C38" s="127"/>
      <c r="D38" s="127"/>
      <c r="E38" s="451"/>
      <c r="F38" s="128"/>
      <c r="G38" s="451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418</v>
      </c>
      <c r="B39" s="141" t="s">
        <v>158</v>
      </c>
      <c r="C39" s="129"/>
      <c r="D39" s="129"/>
      <c r="E39" s="461"/>
      <c r="F39" s="245"/>
      <c r="G39" s="461"/>
      <c r="H39" s="245"/>
      <c r="I39" s="245"/>
      <c r="J39" s="269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292</v>
      </c>
      <c r="C40" s="126">
        <f>SUM(C41:C51)</f>
        <v>317</v>
      </c>
      <c r="D40" s="126">
        <f aca="true" t="shared" si="12" ref="D40:K40">SUM(D41:D51)</f>
        <v>0</v>
      </c>
      <c r="E40" s="447">
        <f t="shared" si="12"/>
        <v>0</v>
      </c>
      <c r="F40" s="126">
        <f t="shared" si="12"/>
        <v>0</v>
      </c>
      <c r="G40" s="447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317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451"/>
      <c r="F41" s="128"/>
      <c r="G41" s="451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/>
      <c r="D42" s="127"/>
      <c r="E42" s="451"/>
      <c r="F42" s="128"/>
      <c r="G42" s="451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>
      <c r="A43" s="11" t="s">
        <v>53</v>
      </c>
      <c r="B43" s="140" t="s">
        <v>163</v>
      </c>
      <c r="C43" s="127">
        <v>250</v>
      </c>
      <c r="D43" s="127"/>
      <c r="E43" s="451"/>
      <c r="F43" s="128"/>
      <c r="G43" s="451"/>
      <c r="H43" s="128"/>
      <c r="I43" s="128"/>
      <c r="J43" s="167">
        <f t="shared" si="13"/>
        <v>0</v>
      </c>
      <c r="K43" s="166">
        <f t="shared" si="14"/>
        <v>250</v>
      </c>
    </row>
    <row r="44" spans="1:11" s="138" customFormat="1" ht="12" customHeight="1">
      <c r="A44" s="11" t="s">
        <v>93</v>
      </c>
      <c r="B44" s="140" t="s">
        <v>164</v>
      </c>
      <c r="C44" s="127"/>
      <c r="D44" s="127"/>
      <c r="E44" s="451"/>
      <c r="F44" s="128"/>
      <c r="G44" s="451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451"/>
      <c r="F45" s="128"/>
      <c r="G45" s="451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>
        <v>67</v>
      </c>
      <c r="D46" s="127"/>
      <c r="E46" s="451"/>
      <c r="F46" s="128"/>
      <c r="G46" s="451"/>
      <c r="H46" s="128"/>
      <c r="I46" s="128"/>
      <c r="J46" s="167">
        <f t="shared" si="13"/>
        <v>0</v>
      </c>
      <c r="K46" s="166">
        <f t="shared" si="14"/>
        <v>67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451"/>
      <c r="F47" s="128"/>
      <c r="G47" s="451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420</v>
      </c>
      <c r="C48" s="127"/>
      <c r="D48" s="127"/>
      <c r="E48" s="451"/>
      <c r="F48" s="128"/>
      <c r="G48" s="451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467"/>
      <c r="F49" s="168"/>
      <c r="G49" s="467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294</v>
      </c>
      <c r="C50" s="131"/>
      <c r="D50" s="131"/>
      <c r="E50" s="470"/>
      <c r="F50" s="246"/>
      <c r="G50" s="470"/>
      <c r="H50" s="246"/>
      <c r="I50" s="246"/>
      <c r="J50" s="271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293</v>
      </c>
      <c r="B51" s="299" t="s">
        <v>170</v>
      </c>
      <c r="C51" s="249"/>
      <c r="D51" s="249"/>
      <c r="E51" s="474"/>
      <c r="F51" s="249"/>
      <c r="G51" s="474"/>
      <c r="H51" s="249"/>
      <c r="I51" s="249"/>
      <c r="J51" s="272">
        <f t="shared" si="13"/>
        <v>0</v>
      </c>
      <c r="K51" s="226">
        <f t="shared" si="14"/>
        <v>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447">
        <f t="shared" si="15"/>
        <v>0</v>
      </c>
      <c r="F52" s="126">
        <f t="shared" si="15"/>
        <v>0</v>
      </c>
      <c r="G52" s="447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467"/>
      <c r="F53" s="168"/>
      <c r="G53" s="467"/>
      <c r="H53" s="168"/>
      <c r="I53" s="168"/>
      <c r="J53" s="270">
        <f>D53+E53+F53+G53+H53+I53</f>
        <v>0</v>
      </c>
      <c r="K53" s="224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467"/>
      <c r="F54" s="168"/>
      <c r="G54" s="467"/>
      <c r="H54" s="168"/>
      <c r="I54" s="168"/>
      <c r="J54" s="270">
        <f>D54+E54+F54+G54+H54+I54</f>
        <v>0</v>
      </c>
      <c r="K54" s="224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467"/>
      <c r="F55" s="168"/>
      <c r="G55" s="467"/>
      <c r="H55" s="168"/>
      <c r="I55" s="168"/>
      <c r="J55" s="270">
        <f>D55+E55+F55+G55+H55+I55</f>
        <v>0</v>
      </c>
      <c r="K55" s="224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467"/>
      <c r="F56" s="168"/>
      <c r="G56" s="467"/>
      <c r="H56" s="168"/>
      <c r="I56" s="168"/>
      <c r="J56" s="270">
        <f>D56+E56+F56+G56+H56+I56</f>
        <v>0</v>
      </c>
      <c r="K56" s="224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470"/>
      <c r="F57" s="246"/>
      <c r="G57" s="470"/>
      <c r="H57" s="246"/>
      <c r="I57" s="246"/>
      <c r="J57" s="271">
        <f>D57+E57+F57+G57+H57+I57</f>
        <v>0</v>
      </c>
      <c r="K57" s="224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447">
        <f t="shared" si="16"/>
        <v>0</v>
      </c>
      <c r="F58" s="126">
        <f t="shared" si="16"/>
        <v>0</v>
      </c>
      <c r="G58" s="447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451"/>
      <c r="F59" s="128"/>
      <c r="G59" s="451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451"/>
      <c r="F60" s="128"/>
      <c r="G60" s="451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451"/>
      <c r="F61" s="128"/>
      <c r="G61" s="451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461"/>
      <c r="F62" s="245"/>
      <c r="G62" s="461"/>
      <c r="H62" s="245"/>
      <c r="I62" s="245"/>
      <c r="J62" s="269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4650</v>
      </c>
      <c r="D63" s="126">
        <f aca="true" t="shared" si="17" ref="D63:K63">SUM(D64:D66)</f>
        <v>0</v>
      </c>
      <c r="E63" s="447">
        <f t="shared" si="17"/>
        <v>0</v>
      </c>
      <c r="F63" s="126">
        <f t="shared" si="17"/>
        <v>0</v>
      </c>
      <c r="G63" s="447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4650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466"/>
      <c r="F64" s="130"/>
      <c r="G64" s="466"/>
      <c r="H64" s="130"/>
      <c r="I64" s="130"/>
      <c r="J64" s="273">
        <f>D64+E64+F64+G64+H64+I64</f>
        <v>0</v>
      </c>
      <c r="K64" s="223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466"/>
      <c r="F65" s="130"/>
      <c r="G65" s="466"/>
      <c r="H65" s="130"/>
      <c r="I65" s="130"/>
      <c r="J65" s="273">
        <f>D65+E65+F65+G65+H65+I65</f>
        <v>0</v>
      </c>
      <c r="K65" s="223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>
        <v>4650</v>
      </c>
      <c r="D66" s="130"/>
      <c r="E66" s="466"/>
      <c r="F66" s="130"/>
      <c r="G66" s="466"/>
      <c r="H66" s="130"/>
      <c r="I66" s="130"/>
      <c r="J66" s="273">
        <f>D66+E66+F66+G66+H66+I66</f>
        <v>0</v>
      </c>
      <c r="K66" s="223">
        <f>C66+J66</f>
        <v>4650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466"/>
      <c r="F67" s="130"/>
      <c r="G67" s="466"/>
      <c r="H67" s="130"/>
      <c r="I67" s="130"/>
      <c r="J67" s="273">
        <f>D67+E67+F67+G67+H67+I67</f>
        <v>0</v>
      </c>
      <c r="K67" s="223">
        <f>C67+J67</f>
        <v>0</v>
      </c>
    </row>
    <row r="68" spans="1:11" s="138" customFormat="1" ht="12" customHeight="1" thickBot="1">
      <c r="A68" s="176" t="s">
        <v>334</v>
      </c>
      <c r="B68" s="18" t="s">
        <v>191</v>
      </c>
      <c r="C68" s="132">
        <f>+C11+C18+C25+C32+C40+C52+C58+C63</f>
        <v>19482</v>
      </c>
      <c r="D68" s="132">
        <f aca="true" t="shared" si="18" ref="D68:K68">+D11+D18+D25+D32+D40+D52+D58+D63</f>
        <v>0</v>
      </c>
      <c r="E68" s="464">
        <f t="shared" si="18"/>
        <v>2626</v>
      </c>
      <c r="F68" s="132">
        <f t="shared" si="18"/>
        <v>9911</v>
      </c>
      <c r="G68" s="464">
        <f t="shared" si="18"/>
        <v>-2680</v>
      </c>
      <c r="H68" s="132">
        <f t="shared" si="18"/>
        <v>0</v>
      </c>
      <c r="I68" s="132">
        <f t="shared" si="18"/>
        <v>0</v>
      </c>
      <c r="J68" s="132">
        <f t="shared" si="18"/>
        <v>9857</v>
      </c>
      <c r="K68" s="165">
        <f t="shared" si="18"/>
        <v>29339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447">
        <f t="shared" si="19"/>
        <v>0</v>
      </c>
      <c r="F69" s="126">
        <f t="shared" si="19"/>
        <v>0</v>
      </c>
      <c r="G69" s="447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466"/>
      <c r="F70" s="130"/>
      <c r="G70" s="466"/>
      <c r="H70" s="130"/>
      <c r="I70" s="130"/>
      <c r="J70" s="273">
        <f>D70+E70+F70+G70+H70+I70</f>
        <v>0</v>
      </c>
      <c r="K70" s="223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466"/>
      <c r="F71" s="130"/>
      <c r="G71" s="466"/>
      <c r="H71" s="130"/>
      <c r="I71" s="130"/>
      <c r="J71" s="273">
        <f>D71+E71+F71+G71+H71+I71</f>
        <v>0</v>
      </c>
      <c r="K71" s="223">
        <f>C71+J71</f>
        <v>0</v>
      </c>
    </row>
    <row r="72" spans="1:11" s="138" customFormat="1" ht="12" customHeight="1" thickBot="1">
      <c r="A72" s="15" t="s">
        <v>231</v>
      </c>
      <c r="B72" s="284" t="s">
        <v>319</v>
      </c>
      <c r="C72" s="249"/>
      <c r="D72" s="249"/>
      <c r="E72" s="474"/>
      <c r="F72" s="249"/>
      <c r="G72" s="474"/>
      <c r="H72" s="249"/>
      <c r="I72" s="249"/>
      <c r="J72" s="272">
        <f>D72+E72+F72+G72+H72+I72</f>
        <v>0</v>
      </c>
      <c r="K72" s="285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447">
        <f t="shared" si="20"/>
        <v>0</v>
      </c>
      <c r="F73" s="126">
        <f t="shared" si="20"/>
        <v>0</v>
      </c>
      <c r="G73" s="447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2" t="s">
        <v>199</v>
      </c>
      <c r="C74" s="130"/>
      <c r="D74" s="130"/>
      <c r="E74" s="466"/>
      <c r="F74" s="130"/>
      <c r="G74" s="466"/>
      <c r="H74" s="130"/>
      <c r="I74" s="130"/>
      <c r="J74" s="273">
        <f>D74+E74+F74+G74+H74+I74</f>
        <v>0</v>
      </c>
      <c r="K74" s="223">
        <f>C74+J74</f>
        <v>0</v>
      </c>
    </row>
    <row r="75" spans="1:11" s="138" customFormat="1" ht="12" customHeight="1">
      <c r="A75" s="11" t="s">
        <v>80</v>
      </c>
      <c r="B75" s="242" t="s">
        <v>430</v>
      </c>
      <c r="C75" s="130"/>
      <c r="D75" s="130"/>
      <c r="E75" s="466"/>
      <c r="F75" s="130"/>
      <c r="G75" s="466"/>
      <c r="H75" s="130"/>
      <c r="I75" s="130"/>
      <c r="J75" s="273">
        <f>D75+E75+F75+G75+H75+I75</f>
        <v>0</v>
      </c>
      <c r="K75" s="223">
        <f>C75+J75</f>
        <v>0</v>
      </c>
    </row>
    <row r="76" spans="1:11" s="138" customFormat="1" ht="12" customHeight="1">
      <c r="A76" s="11" t="s">
        <v>222</v>
      </c>
      <c r="B76" s="242" t="s">
        <v>200</v>
      </c>
      <c r="C76" s="130"/>
      <c r="D76" s="130"/>
      <c r="E76" s="466"/>
      <c r="F76" s="130"/>
      <c r="G76" s="466"/>
      <c r="H76" s="130"/>
      <c r="I76" s="130"/>
      <c r="J76" s="273">
        <f>D76+E76+F76+G76+H76+I76</f>
        <v>0</v>
      </c>
      <c r="K76" s="223">
        <f>C76+J76</f>
        <v>0</v>
      </c>
    </row>
    <row r="77" spans="1:11" s="138" customFormat="1" ht="12" customHeight="1" thickBot="1">
      <c r="A77" s="13" t="s">
        <v>223</v>
      </c>
      <c r="B77" s="243" t="s">
        <v>431</v>
      </c>
      <c r="C77" s="130"/>
      <c r="D77" s="130"/>
      <c r="E77" s="466"/>
      <c r="F77" s="130"/>
      <c r="G77" s="466"/>
      <c r="H77" s="130"/>
      <c r="I77" s="130"/>
      <c r="J77" s="273">
        <f>D77+E77+F77+G77+H77+I77</f>
        <v>0</v>
      </c>
      <c r="K77" s="223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0</v>
      </c>
      <c r="D78" s="126">
        <f aca="true" t="shared" si="21" ref="D78:K78">SUM(D79:D80)</f>
        <v>0</v>
      </c>
      <c r="E78" s="447">
        <f t="shared" si="21"/>
        <v>0</v>
      </c>
      <c r="F78" s="126">
        <f t="shared" si="21"/>
        <v>0</v>
      </c>
      <c r="G78" s="447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>
      <c r="A79" s="12" t="s">
        <v>224</v>
      </c>
      <c r="B79" s="139" t="s">
        <v>203</v>
      </c>
      <c r="C79" s="130"/>
      <c r="D79" s="130"/>
      <c r="E79" s="466"/>
      <c r="F79" s="130"/>
      <c r="G79" s="466"/>
      <c r="H79" s="130"/>
      <c r="I79" s="130"/>
      <c r="J79" s="273">
        <f>D79+E79+F79+G79+H79+I79</f>
        <v>0</v>
      </c>
      <c r="K79" s="223">
        <f>C79+J79</f>
        <v>0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466"/>
      <c r="F80" s="130"/>
      <c r="G80" s="466"/>
      <c r="H80" s="130"/>
      <c r="I80" s="130"/>
      <c r="J80" s="273">
        <f>D80+E80+F80+G80+H80+I80</f>
        <v>0</v>
      </c>
      <c r="K80" s="223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447">
        <f t="shared" si="22"/>
        <v>0</v>
      </c>
      <c r="F81" s="126">
        <f t="shared" si="22"/>
        <v>0</v>
      </c>
      <c r="G81" s="447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466"/>
      <c r="F82" s="130"/>
      <c r="G82" s="466"/>
      <c r="H82" s="130"/>
      <c r="I82" s="130"/>
      <c r="J82" s="273">
        <f>D82+E82+F82+G82+H82+I82</f>
        <v>0</v>
      </c>
      <c r="K82" s="223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466"/>
      <c r="F83" s="130"/>
      <c r="G83" s="466"/>
      <c r="H83" s="130"/>
      <c r="I83" s="130"/>
      <c r="J83" s="273">
        <f>D83+E83+F83+G83+H83+I83</f>
        <v>0</v>
      </c>
      <c r="K83" s="223">
        <f>C83+J83</f>
        <v>0</v>
      </c>
    </row>
    <row r="84" spans="1:11" s="138" customFormat="1" ht="12" customHeight="1" thickBot="1">
      <c r="A84" s="13" t="s">
        <v>228</v>
      </c>
      <c r="B84" s="71" t="s">
        <v>432</v>
      </c>
      <c r="C84" s="130"/>
      <c r="D84" s="130"/>
      <c r="E84" s="466"/>
      <c r="F84" s="130"/>
      <c r="G84" s="466"/>
      <c r="H84" s="130"/>
      <c r="I84" s="130"/>
      <c r="J84" s="273">
        <f>D84+E84+F84+G84+H84+I84</f>
        <v>0</v>
      </c>
      <c r="K84" s="223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447">
        <f t="shared" si="23"/>
        <v>0</v>
      </c>
      <c r="F85" s="126">
        <f t="shared" si="23"/>
        <v>0</v>
      </c>
      <c r="G85" s="447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466"/>
      <c r="F86" s="130"/>
      <c r="G86" s="466"/>
      <c r="H86" s="130"/>
      <c r="I86" s="130"/>
      <c r="J86" s="273">
        <f aca="true" t="shared" si="24" ref="J86:J91">D86+E86+F86+G86+H86+I86</f>
        <v>0</v>
      </c>
      <c r="K86" s="223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466"/>
      <c r="F87" s="130"/>
      <c r="G87" s="466"/>
      <c r="H87" s="130"/>
      <c r="I87" s="130"/>
      <c r="J87" s="273">
        <f t="shared" si="24"/>
        <v>0</v>
      </c>
      <c r="K87" s="223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466"/>
      <c r="F88" s="130"/>
      <c r="G88" s="466"/>
      <c r="H88" s="130"/>
      <c r="I88" s="130"/>
      <c r="J88" s="273">
        <f t="shared" si="24"/>
        <v>0</v>
      </c>
      <c r="K88" s="223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466"/>
      <c r="F89" s="130"/>
      <c r="G89" s="466"/>
      <c r="H89" s="130"/>
      <c r="I89" s="130"/>
      <c r="J89" s="273">
        <f t="shared" si="24"/>
        <v>0</v>
      </c>
      <c r="K89" s="223">
        <f t="shared" si="25"/>
        <v>0</v>
      </c>
    </row>
    <row r="90" spans="1:11" s="138" customFormat="1" ht="12" customHeight="1" thickBot="1">
      <c r="A90" s="169" t="s">
        <v>218</v>
      </c>
      <c r="B90" s="69" t="s">
        <v>333</v>
      </c>
      <c r="C90" s="171"/>
      <c r="D90" s="171"/>
      <c r="E90" s="487"/>
      <c r="F90" s="171"/>
      <c r="G90" s="487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487"/>
      <c r="F91" s="171"/>
      <c r="G91" s="487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336</v>
      </c>
      <c r="C92" s="132">
        <f>+C69+C73+C78+C81+C85+C91+C90</f>
        <v>0</v>
      </c>
      <c r="D92" s="132">
        <f aca="true" t="shared" si="26" ref="D92:K92">+D69+D73+D78+D81+D85+D91+D90</f>
        <v>0</v>
      </c>
      <c r="E92" s="464">
        <f t="shared" si="26"/>
        <v>0</v>
      </c>
      <c r="F92" s="132">
        <f t="shared" si="26"/>
        <v>0</v>
      </c>
      <c r="G92" s="464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>
      <c r="A93" s="170" t="s">
        <v>335</v>
      </c>
      <c r="B93" s="318" t="s">
        <v>337</v>
      </c>
      <c r="C93" s="132">
        <f>+C68+C92</f>
        <v>19482</v>
      </c>
      <c r="D93" s="132">
        <f aca="true" t="shared" si="27" ref="D93:K93">+D68+D92</f>
        <v>0</v>
      </c>
      <c r="E93" s="464">
        <f t="shared" si="27"/>
        <v>2626</v>
      </c>
      <c r="F93" s="132">
        <f t="shared" si="27"/>
        <v>9911</v>
      </c>
      <c r="G93" s="464">
        <f t="shared" si="27"/>
        <v>-2680</v>
      </c>
      <c r="H93" s="132">
        <f t="shared" si="27"/>
        <v>0</v>
      </c>
      <c r="I93" s="132">
        <f t="shared" si="27"/>
        <v>0</v>
      </c>
      <c r="J93" s="132">
        <f t="shared" si="27"/>
        <v>9857</v>
      </c>
      <c r="K93" s="165">
        <f t="shared" si="27"/>
        <v>29339</v>
      </c>
    </row>
    <row r="94" spans="1:3" s="138" customFormat="1" ht="30.75" customHeight="1">
      <c r="A94" s="2"/>
      <c r="B94" s="3"/>
      <c r="C94" s="73"/>
    </row>
    <row r="95" spans="1:11" ht="16.5" customHeight="1">
      <c r="A95" s="701" t="s">
        <v>31</v>
      </c>
      <c r="B95" s="701"/>
      <c r="C95" s="701"/>
      <c r="D95" s="701"/>
      <c r="E95" s="701"/>
      <c r="F95" s="701"/>
      <c r="G95" s="701"/>
      <c r="H95" s="701"/>
      <c r="I95" s="701"/>
      <c r="J95" s="701"/>
      <c r="K95" s="701"/>
    </row>
    <row r="96" spans="1:11" s="145" customFormat="1" ht="16.5" customHeight="1" thickBot="1">
      <c r="A96" s="703" t="s">
        <v>82</v>
      </c>
      <c r="B96" s="703"/>
      <c r="C96" s="49"/>
      <c r="K96" s="49" t="str">
        <f>K7</f>
        <v>ezer Forintban!</v>
      </c>
    </row>
    <row r="97" spans="1:11" ht="15.75">
      <c r="A97" s="709" t="s">
        <v>46</v>
      </c>
      <c r="B97" s="711" t="s">
        <v>370</v>
      </c>
      <c r="C97" s="713" t="str">
        <f>+CONCATENATE(LEFT(RM_ÖSSZEFÜGGÉSEK!A6,4),". évi")</f>
        <v>2019. évi</v>
      </c>
      <c r="D97" s="714"/>
      <c r="E97" s="715"/>
      <c r="F97" s="715"/>
      <c r="G97" s="715"/>
      <c r="H97" s="715"/>
      <c r="I97" s="715"/>
      <c r="J97" s="715"/>
      <c r="K97" s="716"/>
    </row>
    <row r="98" spans="1:11" ht="48.75" thickBot="1">
      <c r="A98" s="710"/>
      <c r="B98" s="712"/>
      <c r="C98" s="281" t="s">
        <v>369</v>
      </c>
      <c r="D98" s="301" t="str">
        <f aca="true" t="shared" si="28" ref="D98:I98">D9</f>
        <v>1. sz. módosítás </v>
      </c>
      <c r="E98" s="301" t="str">
        <f t="shared" si="28"/>
        <v>.2. sz. módosítás </v>
      </c>
      <c r="F98" s="301" t="str">
        <f t="shared" si="28"/>
        <v>3. sz. módosítás </v>
      </c>
      <c r="G98" s="301" t="str">
        <f t="shared" si="28"/>
        <v>4. sz. módosítás </v>
      </c>
      <c r="H98" s="301" t="str">
        <f t="shared" si="28"/>
        <v>.5. sz. módosítás </v>
      </c>
      <c r="I98" s="301" t="str">
        <f t="shared" si="28"/>
        <v>6. sz. módosítás </v>
      </c>
      <c r="J98" s="302" t="s">
        <v>433</v>
      </c>
      <c r="K98" s="303" t="str">
        <f>K9</f>
        <v>….számú módosítás utáni előirányzat</v>
      </c>
    </row>
    <row r="99" spans="1:11" s="137" customFormat="1" ht="12" customHeight="1" thickBot="1">
      <c r="A99" s="24" t="s">
        <v>345</v>
      </c>
      <c r="B99" s="25" t="s">
        <v>346</v>
      </c>
      <c r="C99" s="282" t="s">
        <v>347</v>
      </c>
      <c r="D99" s="282" t="s">
        <v>349</v>
      </c>
      <c r="E99" s="283" t="s">
        <v>348</v>
      </c>
      <c r="F99" s="283" t="s">
        <v>350</v>
      </c>
      <c r="G99" s="283" t="s">
        <v>351</v>
      </c>
      <c r="H99" s="283" t="s">
        <v>352</v>
      </c>
      <c r="I99" s="283" t="s">
        <v>440</v>
      </c>
      <c r="J99" s="283" t="s">
        <v>441</v>
      </c>
      <c r="K99" s="300" t="s">
        <v>442</v>
      </c>
    </row>
    <row r="100" spans="1:11" ht="12" customHeight="1" thickBot="1">
      <c r="A100" s="19" t="s">
        <v>3</v>
      </c>
      <c r="B100" s="23" t="s">
        <v>295</v>
      </c>
      <c r="C100" s="125">
        <f>C101+C102+C103+C104+C105+C118</f>
        <v>59276</v>
      </c>
      <c r="D100" s="125">
        <f aca="true" t="shared" si="29" ref="D100:K100">D101+D102+D103+D104+D105+D118</f>
        <v>0</v>
      </c>
      <c r="E100" s="125">
        <f t="shared" si="29"/>
        <v>2680</v>
      </c>
      <c r="F100" s="125">
        <f t="shared" si="29"/>
        <v>2740</v>
      </c>
      <c r="G100" s="498">
        <f t="shared" si="29"/>
        <v>-6570</v>
      </c>
      <c r="H100" s="125">
        <f t="shared" si="29"/>
        <v>0</v>
      </c>
      <c r="I100" s="125">
        <f t="shared" si="29"/>
        <v>0</v>
      </c>
      <c r="J100" s="125">
        <f t="shared" si="29"/>
        <v>-1150</v>
      </c>
      <c r="K100" s="179">
        <f t="shared" si="29"/>
        <v>58126</v>
      </c>
    </row>
    <row r="101" spans="1:11" ht="12" customHeight="1">
      <c r="A101" s="14" t="s">
        <v>58</v>
      </c>
      <c r="B101" s="7" t="s">
        <v>32</v>
      </c>
      <c r="C101" s="266">
        <v>14699</v>
      </c>
      <c r="D101" s="183"/>
      <c r="E101" s="502">
        <v>2289</v>
      </c>
      <c r="F101" s="183">
        <v>840</v>
      </c>
      <c r="G101" s="502">
        <v>-1128</v>
      </c>
      <c r="H101" s="183"/>
      <c r="I101" s="183"/>
      <c r="J101" s="274">
        <f aca="true" t="shared" si="30" ref="J101:J120">D101+E101+F101+G101+H101+I101</f>
        <v>2001</v>
      </c>
      <c r="K101" s="225">
        <f aca="true" t="shared" si="31" ref="K101:K120">C101+J101</f>
        <v>16700</v>
      </c>
    </row>
    <row r="102" spans="1:11" ht="12" customHeight="1">
      <c r="A102" s="11" t="s">
        <v>59</v>
      </c>
      <c r="B102" s="5" t="s">
        <v>101</v>
      </c>
      <c r="C102" s="127">
        <v>1433</v>
      </c>
      <c r="D102" s="127"/>
      <c r="E102" s="456">
        <v>391</v>
      </c>
      <c r="F102" s="127">
        <v>150</v>
      </c>
      <c r="G102" s="456">
        <v>48</v>
      </c>
      <c r="H102" s="127"/>
      <c r="I102" s="127"/>
      <c r="J102" s="275">
        <f t="shared" si="30"/>
        <v>589</v>
      </c>
      <c r="K102" s="221">
        <f t="shared" si="31"/>
        <v>2022</v>
      </c>
    </row>
    <row r="103" spans="1:11" ht="12" customHeight="1">
      <c r="A103" s="11" t="s">
        <v>60</v>
      </c>
      <c r="B103" s="5" t="s">
        <v>77</v>
      </c>
      <c r="C103" s="129">
        <v>3946</v>
      </c>
      <c r="D103" s="129"/>
      <c r="E103" s="460"/>
      <c r="F103" s="129"/>
      <c r="G103" s="460">
        <v>-2490</v>
      </c>
      <c r="H103" s="129"/>
      <c r="I103" s="129"/>
      <c r="J103" s="276">
        <f t="shared" si="30"/>
        <v>-2490</v>
      </c>
      <c r="K103" s="222">
        <f t="shared" si="31"/>
        <v>1456</v>
      </c>
    </row>
    <row r="104" spans="1:11" ht="12" customHeight="1">
      <c r="A104" s="11" t="s">
        <v>61</v>
      </c>
      <c r="B104" s="8" t="s">
        <v>102</v>
      </c>
      <c r="C104" s="129">
        <v>3000</v>
      </c>
      <c r="D104" s="129"/>
      <c r="E104" s="460"/>
      <c r="F104" s="129"/>
      <c r="G104" s="460">
        <v>-3000</v>
      </c>
      <c r="H104" s="129"/>
      <c r="I104" s="129"/>
      <c r="J104" s="276">
        <f t="shared" si="30"/>
        <v>-3000</v>
      </c>
      <c r="K104" s="222">
        <f t="shared" si="31"/>
        <v>0</v>
      </c>
    </row>
    <row r="105" spans="1:11" ht="12" customHeight="1">
      <c r="A105" s="11" t="s">
        <v>69</v>
      </c>
      <c r="B105" s="16" t="s">
        <v>103</v>
      </c>
      <c r="C105" s="129">
        <v>36198</v>
      </c>
      <c r="D105" s="129"/>
      <c r="E105" s="460"/>
      <c r="F105" s="129">
        <v>1750</v>
      </c>
      <c r="G105" s="460"/>
      <c r="H105" s="129"/>
      <c r="I105" s="129"/>
      <c r="J105" s="276">
        <f t="shared" si="30"/>
        <v>1750</v>
      </c>
      <c r="K105" s="222">
        <f t="shared" si="31"/>
        <v>37948</v>
      </c>
    </row>
    <row r="106" spans="1:11" ht="12" customHeight="1">
      <c r="A106" s="11" t="s">
        <v>62</v>
      </c>
      <c r="B106" s="5" t="s">
        <v>300</v>
      </c>
      <c r="C106" s="129"/>
      <c r="D106" s="129"/>
      <c r="E106" s="460"/>
      <c r="F106" s="129"/>
      <c r="G106" s="460"/>
      <c r="H106" s="129"/>
      <c r="I106" s="129"/>
      <c r="J106" s="276">
        <f t="shared" si="30"/>
        <v>0</v>
      </c>
      <c r="K106" s="222">
        <f t="shared" si="31"/>
        <v>0</v>
      </c>
    </row>
    <row r="107" spans="1:11" ht="12" customHeight="1">
      <c r="A107" s="11" t="s">
        <v>63</v>
      </c>
      <c r="B107" s="52" t="s">
        <v>299</v>
      </c>
      <c r="C107" s="129"/>
      <c r="D107" s="129"/>
      <c r="E107" s="460"/>
      <c r="F107" s="129"/>
      <c r="G107" s="460"/>
      <c r="H107" s="129"/>
      <c r="I107" s="129"/>
      <c r="J107" s="276">
        <f t="shared" si="30"/>
        <v>0</v>
      </c>
      <c r="K107" s="222">
        <f t="shared" si="31"/>
        <v>0</v>
      </c>
    </row>
    <row r="108" spans="1:11" ht="12" customHeight="1">
      <c r="A108" s="11" t="s">
        <v>70</v>
      </c>
      <c r="B108" s="52" t="s">
        <v>298</v>
      </c>
      <c r="C108" s="129"/>
      <c r="D108" s="129"/>
      <c r="E108" s="460"/>
      <c r="F108" s="129"/>
      <c r="G108" s="460"/>
      <c r="H108" s="129"/>
      <c r="I108" s="129"/>
      <c r="J108" s="276">
        <f t="shared" si="30"/>
        <v>0</v>
      </c>
      <c r="K108" s="222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460"/>
      <c r="F109" s="129"/>
      <c r="G109" s="460"/>
      <c r="H109" s="129"/>
      <c r="I109" s="129"/>
      <c r="J109" s="276">
        <f t="shared" si="30"/>
        <v>0</v>
      </c>
      <c r="K109" s="222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460"/>
      <c r="F110" s="129"/>
      <c r="G110" s="460"/>
      <c r="H110" s="129"/>
      <c r="I110" s="129"/>
      <c r="J110" s="276">
        <f t="shared" si="30"/>
        <v>0</v>
      </c>
      <c r="K110" s="222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460"/>
      <c r="F111" s="129"/>
      <c r="G111" s="460"/>
      <c r="H111" s="129"/>
      <c r="I111" s="129"/>
      <c r="J111" s="276">
        <f t="shared" si="30"/>
        <v>0</v>
      </c>
      <c r="K111" s="222">
        <f t="shared" si="31"/>
        <v>0</v>
      </c>
    </row>
    <row r="112" spans="1:11" ht="12" customHeight="1">
      <c r="A112" s="11" t="s">
        <v>75</v>
      </c>
      <c r="B112" s="50" t="s">
        <v>238</v>
      </c>
      <c r="C112" s="129"/>
      <c r="D112" s="129"/>
      <c r="E112" s="460"/>
      <c r="F112" s="129"/>
      <c r="G112" s="460"/>
      <c r="H112" s="129"/>
      <c r="I112" s="129"/>
      <c r="J112" s="276">
        <f t="shared" si="30"/>
        <v>0</v>
      </c>
      <c r="K112" s="222">
        <f t="shared" si="31"/>
        <v>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460"/>
      <c r="F113" s="129"/>
      <c r="G113" s="460"/>
      <c r="H113" s="129"/>
      <c r="I113" s="129"/>
      <c r="J113" s="276">
        <f t="shared" si="30"/>
        <v>0</v>
      </c>
      <c r="K113" s="222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460"/>
      <c r="F114" s="129"/>
      <c r="G114" s="460"/>
      <c r="H114" s="129"/>
      <c r="I114" s="129"/>
      <c r="J114" s="276">
        <f t="shared" si="30"/>
        <v>0</v>
      </c>
      <c r="K114" s="222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460"/>
      <c r="F115" s="129"/>
      <c r="G115" s="460"/>
      <c r="H115" s="129"/>
      <c r="I115" s="129"/>
      <c r="J115" s="276">
        <f t="shared" si="30"/>
        <v>0</v>
      </c>
      <c r="K115" s="222">
        <f t="shared" si="31"/>
        <v>0</v>
      </c>
    </row>
    <row r="116" spans="1:11" ht="12" customHeight="1">
      <c r="A116" s="11" t="s">
        <v>296</v>
      </c>
      <c r="B116" s="52" t="s">
        <v>242</v>
      </c>
      <c r="C116" s="129"/>
      <c r="D116" s="129"/>
      <c r="E116" s="460"/>
      <c r="F116" s="129"/>
      <c r="G116" s="460"/>
      <c r="H116" s="129"/>
      <c r="I116" s="129"/>
      <c r="J116" s="276">
        <f t="shared" si="30"/>
        <v>0</v>
      </c>
      <c r="K116" s="222">
        <f t="shared" si="31"/>
        <v>0</v>
      </c>
    </row>
    <row r="117" spans="1:11" ht="12" customHeight="1">
      <c r="A117" s="13" t="s">
        <v>297</v>
      </c>
      <c r="B117" s="52" t="s">
        <v>243</v>
      </c>
      <c r="C117" s="129">
        <v>36198</v>
      </c>
      <c r="D117" s="129"/>
      <c r="E117" s="460"/>
      <c r="F117" s="129">
        <v>1750</v>
      </c>
      <c r="G117" s="460"/>
      <c r="H117" s="129"/>
      <c r="I117" s="129"/>
      <c r="J117" s="276">
        <f t="shared" si="30"/>
        <v>1750</v>
      </c>
      <c r="K117" s="222">
        <f t="shared" si="31"/>
        <v>37948</v>
      </c>
    </row>
    <row r="118" spans="1:11" ht="12" customHeight="1">
      <c r="A118" s="11" t="s">
        <v>301</v>
      </c>
      <c r="B118" s="8" t="s">
        <v>33</v>
      </c>
      <c r="C118" s="127"/>
      <c r="D118" s="127"/>
      <c r="E118" s="456"/>
      <c r="F118" s="127"/>
      <c r="G118" s="456"/>
      <c r="H118" s="127"/>
      <c r="I118" s="127"/>
      <c r="J118" s="275">
        <f t="shared" si="30"/>
        <v>0</v>
      </c>
      <c r="K118" s="221">
        <f t="shared" si="31"/>
        <v>0</v>
      </c>
    </row>
    <row r="119" spans="1:11" ht="12" customHeight="1">
      <c r="A119" s="11" t="s">
        <v>302</v>
      </c>
      <c r="B119" s="5" t="s">
        <v>304</v>
      </c>
      <c r="C119" s="127"/>
      <c r="D119" s="127"/>
      <c r="E119" s="456"/>
      <c r="F119" s="127"/>
      <c r="G119" s="456"/>
      <c r="H119" s="127"/>
      <c r="I119" s="127"/>
      <c r="J119" s="275">
        <f t="shared" si="30"/>
        <v>0</v>
      </c>
      <c r="K119" s="221">
        <f t="shared" si="31"/>
        <v>0</v>
      </c>
    </row>
    <row r="120" spans="1:11" ht="12" customHeight="1" thickBot="1">
      <c r="A120" s="15" t="s">
        <v>303</v>
      </c>
      <c r="B120" s="175" t="s">
        <v>305</v>
      </c>
      <c r="C120" s="184"/>
      <c r="D120" s="184"/>
      <c r="E120" s="517"/>
      <c r="F120" s="184"/>
      <c r="G120" s="517"/>
      <c r="H120" s="184"/>
      <c r="I120" s="184"/>
      <c r="J120" s="277">
        <f t="shared" si="30"/>
        <v>0</v>
      </c>
      <c r="K120" s="226">
        <f t="shared" si="31"/>
        <v>0</v>
      </c>
    </row>
    <row r="121" spans="1:11" ht="12" customHeight="1" thickBot="1">
      <c r="A121" s="173" t="s">
        <v>4</v>
      </c>
      <c r="B121" s="174" t="s">
        <v>244</v>
      </c>
      <c r="C121" s="185">
        <f>+C122+C124+C126</f>
        <v>16983</v>
      </c>
      <c r="D121" s="126">
        <f aca="true" t="shared" si="32" ref="D121:K121">+D122+D124+D126</f>
        <v>0</v>
      </c>
      <c r="E121" s="521">
        <f t="shared" si="32"/>
        <v>0</v>
      </c>
      <c r="F121" s="185">
        <f t="shared" si="32"/>
        <v>-484</v>
      </c>
      <c r="G121" s="521">
        <f t="shared" si="32"/>
        <v>1126</v>
      </c>
      <c r="H121" s="185">
        <f t="shared" si="32"/>
        <v>0</v>
      </c>
      <c r="I121" s="185">
        <f t="shared" si="32"/>
        <v>0</v>
      </c>
      <c r="J121" s="185">
        <f t="shared" si="32"/>
        <v>642</v>
      </c>
      <c r="K121" s="180">
        <f t="shared" si="32"/>
        <v>17625</v>
      </c>
    </row>
    <row r="122" spans="1:11" ht="12" customHeight="1">
      <c r="A122" s="12" t="s">
        <v>64</v>
      </c>
      <c r="B122" s="5" t="s">
        <v>119</v>
      </c>
      <c r="C122" s="128">
        <v>14983</v>
      </c>
      <c r="D122" s="191"/>
      <c r="E122" s="523"/>
      <c r="F122" s="191"/>
      <c r="G122" s="523">
        <v>2490</v>
      </c>
      <c r="H122" s="191"/>
      <c r="I122" s="128"/>
      <c r="J122" s="167">
        <f aca="true" t="shared" si="33" ref="J122:J134">D122+E122+F122+G122+H122+I122</f>
        <v>2490</v>
      </c>
      <c r="K122" s="166">
        <f aca="true" t="shared" si="34" ref="K122:K134">C122+J122</f>
        <v>17473</v>
      </c>
    </row>
    <row r="123" spans="1:11" ht="12" customHeight="1">
      <c r="A123" s="12" t="s">
        <v>65</v>
      </c>
      <c r="B123" s="9" t="s">
        <v>248</v>
      </c>
      <c r="C123" s="128">
        <v>14983</v>
      </c>
      <c r="D123" s="191"/>
      <c r="E123" s="523"/>
      <c r="F123" s="191"/>
      <c r="G123" s="523">
        <v>2490</v>
      </c>
      <c r="H123" s="191"/>
      <c r="I123" s="128"/>
      <c r="J123" s="167">
        <f t="shared" si="33"/>
        <v>2490</v>
      </c>
      <c r="K123" s="166">
        <f t="shared" si="34"/>
        <v>17473</v>
      </c>
    </row>
    <row r="124" spans="1:11" ht="12" customHeight="1">
      <c r="A124" s="12" t="s">
        <v>66</v>
      </c>
      <c r="B124" s="9" t="s">
        <v>105</v>
      </c>
      <c r="C124" s="127">
        <v>2000</v>
      </c>
      <c r="D124" s="192"/>
      <c r="E124" s="525"/>
      <c r="F124" s="192">
        <v>-484</v>
      </c>
      <c r="G124" s="525">
        <v>-1364</v>
      </c>
      <c r="H124" s="192"/>
      <c r="I124" s="127"/>
      <c r="J124" s="275">
        <f t="shared" si="33"/>
        <v>-1848</v>
      </c>
      <c r="K124" s="221">
        <f t="shared" si="34"/>
        <v>152</v>
      </c>
    </row>
    <row r="125" spans="1:11" ht="12" customHeight="1">
      <c r="A125" s="12" t="s">
        <v>67</v>
      </c>
      <c r="B125" s="9" t="s">
        <v>249</v>
      </c>
      <c r="C125" s="127"/>
      <c r="D125" s="192"/>
      <c r="E125" s="525"/>
      <c r="F125" s="192"/>
      <c r="G125" s="525"/>
      <c r="H125" s="192"/>
      <c r="I125" s="127"/>
      <c r="J125" s="275">
        <f t="shared" si="33"/>
        <v>0</v>
      </c>
      <c r="K125" s="221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2"/>
      <c r="E126" s="525"/>
      <c r="F126" s="192"/>
      <c r="G126" s="525"/>
      <c r="H126" s="192"/>
      <c r="I126" s="127"/>
      <c r="J126" s="275">
        <f t="shared" si="33"/>
        <v>0</v>
      </c>
      <c r="K126" s="221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2"/>
      <c r="E127" s="525"/>
      <c r="F127" s="192"/>
      <c r="G127" s="525"/>
      <c r="H127" s="192"/>
      <c r="I127" s="127"/>
      <c r="J127" s="275">
        <f t="shared" si="33"/>
        <v>0</v>
      </c>
      <c r="K127" s="221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2"/>
      <c r="E128" s="525"/>
      <c r="F128" s="192"/>
      <c r="G128" s="525"/>
      <c r="H128" s="192"/>
      <c r="I128" s="127"/>
      <c r="J128" s="275">
        <f t="shared" si="33"/>
        <v>0</v>
      </c>
      <c r="K128" s="221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2"/>
      <c r="E129" s="525"/>
      <c r="F129" s="192"/>
      <c r="G129" s="525"/>
      <c r="H129" s="192"/>
      <c r="I129" s="127"/>
      <c r="J129" s="275">
        <f t="shared" si="33"/>
        <v>0</v>
      </c>
      <c r="K129" s="221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2"/>
      <c r="E130" s="525"/>
      <c r="F130" s="192"/>
      <c r="G130" s="525"/>
      <c r="H130" s="192"/>
      <c r="I130" s="127"/>
      <c r="J130" s="275">
        <f t="shared" si="33"/>
        <v>0</v>
      </c>
      <c r="K130" s="221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2"/>
      <c r="E131" s="525"/>
      <c r="F131" s="192"/>
      <c r="G131" s="525"/>
      <c r="H131" s="192"/>
      <c r="I131" s="127"/>
      <c r="J131" s="275">
        <f t="shared" si="33"/>
        <v>0</v>
      </c>
      <c r="K131" s="221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2"/>
      <c r="E132" s="525"/>
      <c r="F132" s="192"/>
      <c r="G132" s="525"/>
      <c r="H132" s="192"/>
      <c r="I132" s="127"/>
      <c r="J132" s="275">
        <f t="shared" si="33"/>
        <v>0</v>
      </c>
      <c r="K132" s="221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2"/>
      <c r="E133" s="525"/>
      <c r="F133" s="192"/>
      <c r="G133" s="525"/>
      <c r="H133" s="192"/>
      <c r="I133" s="127"/>
      <c r="J133" s="275">
        <f t="shared" si="33"/>
        <v>0</v>
      </c>
      <c r="K133" s="221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3"/>
      <c r="E134" s="527"/>
      <c r="F134" s="193"/>
      <c r="G134" s="527"/>
      <c r="H134" s="193"/>
      <c r="I134" s="129"/>
      <c r="J134" s="276">
        <f t="shared" si="33"/>
        <v>0</v>
      </c>
      <c r="K134" s="222">
        <f t="shared" si="34"/>
        <v>0</v>
      </c>
    </row>
    <row r="135" spans="1:11" ht="12" customHeight="1" thickBot="1">
      <c r="A135" s="17" t="s">
        <v>5</v>
      </c>
      <c r="B135" s="47" t="s">
        <v>306</v>
      </c>
      <c r="C135" s="126">
        <f>+C100+C121</f>
        <v>76259</v>
      </c>
      <c r="D135" s="190">
        <f aca="true" t="shared" si="35" ref="D135:K135">+D100+D121</f>
        <v>0</v>
      </c>
      <c r="E135" s="529">
        <f t="shared" si="35"/>
        <v>2680</v>
      </c>
      <c r="F135" s="190">
        <f t="shared" si="35"/>
        <v>2256</v>
      </c>
      <c r="G135" s="529">
        <f t="shared" si="35"/>
        <v>-5444</v>
      </c>
      <c r="H135" s="190">
        <f t="shared" si="35"/>
        <v>0</v>
      </c>
      <c r="I135" s="126">
        <f t="shared" si="35"/>
        <v>0</v>
      </c>
      <c r="J135" s="126">
        <f t="shared" si="35"/>
        <v>-508</v>
      </c>
      <c r="K135" s="68">
        <f t="shared" si="35"/>
        <v>75751</v>
      </c>
    </row>
    <row r="136" spans="1:11" ht="12" customHeight="1" thickBot="1">
      <c r="A136" s="17" t="s">
        <v>6</v>
      </c>
      <c r="B136" s="47" t="s">
        <v>371</v>
      </c>
      <c r="C136" s="126">
        <f>+C137+C138+C139</f>
        <v>0</v>
      </c>
      <c r="D136" s="190">
        <f aca="true" t="shared" si="36" ref="D136:K136">+D137+D138+D139</f>
        <v>0</v>
      </c>
      <c r="E136" s="529">
        <f t="shared" si="36"/>
        <v>0</v>
      </c>
      <c r="F136" s="190">
        <f t="shared" si="36"/>
        <v>0</v>
      </c>
      <c r="G136" s="529">
        <f t="shared" si="36"/>
        <v>0</v>
      </c>
      <c r="H136" s="190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314</v>
      </c>
      <c r="C137" s="127"/>
      <c r="D137" s="192"/>
      <c r="E137" s="525"/>
      <c r="F137" s="192"/>
      <c r="G137" s="525"/>
      <c r="H137" s="192"/>
      <c r="I137" s="127"/>
      <c r="J137" s="167">
        <f>D137+E137+F137+G137+H137+I137</f>
        <v>0</v>
      </c>
      <c r="K137" s="221">
        <f>C137+J137</f>
        <v>0</v>
      </c>
    </row>
    <row r="138" spans="1:11" ht="12" customHeight="1">
      <c r="A138" s="12" t="s">
        <v>153</v>
      </c>
      <c r="B138" s="9" t="s">
        <v>315</v>
      </c>
      <c r="C138" s="127"/>
      <c r="D138" s="192"/>
      <c r="E138" s="525"/>
      <c r="F138" s="192"/>
      <c r="G138" s="525"/>
      <c r="H138" s="192"/>
      <c r="I138" s="127"/>
      <c r="J138" s="167">
        <f>D138+E138+F138+G138+H138+I138</f>
        <v>0</v>
      </c>
      <c r="K138" s="221">
        <f>C138+J138</f>
        <v>0</v>
      </c>
    </row>
    <row r="139" spans="1:11" ht="12" customHeight="1" thickBot="1">
      <c r="A139" s="10" t="s">
        <v>154</v>
      </c>
      <c r="B139" s="9" t="s">
        <v>316</v>
      </c>
      <c r="C139" s="127"/>
      <c r="D139" s="192"/>
      <c r="E139" s="525"/>
      <c r="F139" s="192"/>
      <c r="G139" s="525"/>
      <c r="H139" s="192"/>
      <c r="I139" s="127"/>
      <c r="J139" s="167">
        <f>D139+E139+F139+G139+H139+I139</f>
        <v>0</v>
      </c>
      <c r="K139" s="221">
        <f>C139+J139</f>
        <v>0</v>
      </c>
    </row>
    <row r="140" spans="1:11" ht="12" customHeight="1" thickBot="1">
      <c r="A140" s="17" t="s">
        <v>7</v>
      </c>
      <c r="B140" s="47" t="s">
        <v>308</v>
      </c>
      <c r="C140" s="126">
        <f>SUM(C141:C146)</f>
        <v>0</v>
      </c>
      <c r="D140" s="190">
        <f aca="true" t="shared" si="37" ref="D140:K140">SUM(D141:D146)</f>
        <v>0</v>
      </c>
      <c r="E140" s="529">
        <f t="shared" si="37"/>
        <v>0</v>
      </c>
      <c r="F140" s="190">
        <f t="shared" si="37"/>
        <v>0</v>
      </c>
      <c r="G140" s="529">
        <f t="shared" si="37"/>
        <v>0</v>
      </c>
      <c r="H140" s="190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317</v>
      </c>
      <c r="C141" s="127"/>
      <c r="D141" s="192"/>
      <c r="E141" s="525"/>
      <c r="F141" s="192"/>
      <c r="G141" s="525"/>
      <c r="H141" s="192"/>
      <c r="I141" s="127"/>
      <c r="J141" s="275">
        <f aca="true" t="shared" si="38" ref="J141:J146">D141+E141+F141+G141+H141+I141</f>
        <v>0</v>
      </c>
      <c r="K141" s="221">
        <f aca="true" t="shared" si="39" ref="K141:K146">C141+J141</f>
        <v>0</v>
      </c>
    </row>
    <row r="142" spans="1:11" ht="12" customHeight="1">
      <c r="A142" s="12" t="s">
        <v>52</v>
      </c>
      <c r="B142" s="6" t="s">
        <v>309</v>
      </c>
      <c r="C142" s="127"/>
      <c r="D142" s="192"/>
      <c r="E142" s="525"/>
      <c r="F142" s="192"/>
      <c r="G142" s="525"/>
      <c r="H142" s="192"/>
      <c r="I142" s="127"/>
      <c r="J142" s="275">
        <f t="shared" si="38"/>
        <v>0</v>
      </c>
      <c r="K142" s="221">
        <f t="shared" si="39"/>
        <v>0</v>
      </c>
    </row>
    <row r="143" spans="1:11" ht="12" customHeight="1">
      <c r="A143" s="12" t="s">
        <v>53</v>
      </c>
      <c r="B143" s="6" t="s">
        <v>310</v>
      </c>
      <c r="C143" s="127"/>
      <c r="D143" s="192"/>
      <c r="E143" s="525"/>
      <c r="F143" s="192"/>
      <c r="G143" s="525"/>
      <c r="H143" s="192"/>
      <c r="I143" s="127"/>
      <c r="J143" s="275">
        <f t="shared" si="38"/>
        <v>0</v>
      </c>
      <c r="K143" s="221">
        <f t="shared" si="39"/>
        <v>0</v>
      </c>
    </row>
    <row r="144" spans="1:11" ht="12" customHeight="1">
      <c r="A144" s="12" t="s">
        <v>93</v>
      </c>
      <c r="B144" s="6" t="s">
        <v>311</v>
      </c>
      <c r="C144" s="127"/>
      <c r="D144" s="192"/>
      <c r="E144" s="525"/>
      <c r="F144" s="192"/>
      <c r="G144" s="525"/>
      <c r="H144" s="192"/>
      <c r="I144" s="127"/>
      <c r="J144" s="275">
        <f t="shared" si="38"/>
        <v>0</v>
      </c>
      <c r="K144" s="221">
        <f t="shared" si="39"/>
        <v>0</v>
      </c>
    </row>
    <row r="145" spans="1:11" ht="12" customHeight="1">
      <c r="A145" s="12" t="s">
        <v>94</v>
      </c>
      <c r="B145" s="6" t="s">
        <v>312</v>
      </c>
      <c r="C145" s="127"/>
      <c r="D145" s="192"/>
      <c r="E145" s="525"/>
      <c r="F145" s="192"/>
      <c r="G145" s="525"/>
      <c r="H145" s="192"/>
      <c r="I145" s="127"/>
      <c r="J145" s="275">
        <f t="shared" si="38"/>
        <v>0</v>
      </c>
      <c r="K145" s="221">
        <f t="shared" si="39"/>
        <v>0</v>
      </c>
    </row>
    <row r="146" spans="1:11" ht="12" customHeight="1" thickBot="1">
      <c r="A146" s="10" t="s">
        <v>95</v>
      </c>
      <c r="B146" s="6" t="s">
        <v>313</v>
      </c>
      <c r="C146" s="127"/>
      <c r="D146" s="192"/>
      <c r="E146" s="525"/>
      <c r="F146" s="192"/>
      <c r="G146" s="525"/>
      <c r="H146" s="192"/>
      <c r="I146" s="127"/>
      <c r="J146" s="275">
        <f t="shared" si="38"/>
        <v>0</v>
      </c>
      <c r="K146" s="221">
        <f t="shared" si="39"/>
        <v>0</v>
      </c>
    </row>
    <row r="147" spans="1:11" ht="12" customHeight="1" thickBot="1">
      <c r="A147" s="17" t="s">
        <v>8</v>
      </c>
      <c r="B147" s="47" t="s">
        <v>321</v>
      </c>
      <c r="C147" s="132">
        <f>+C148+C149+C150+C151</f>
        <v>0</v>
      </c>
      <c r="D147" s="194">
        <f aca="true" t="shared" si="40" ref="D147:K147">+D148+D149+D150+D151</f>
        <v>0</v>
      </c>
      <c r="E147" s="531">
        <f t="shared" si="40"/>
        <v>0</v>
      </c>
      <c r="F147" s="194">
        <f t="shared" si="40"/>
        <v>0</v>
      </c>
      <c r="G147" s="531">
        <f t="shared" si="40"/>
        <v>0</v>
      </c>
      <c r="H147" s="194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2"/>
      <c r="E148" s="525"/>
      <c r="F148" s="192"/>
      <c r="G148" s="525"/>
      <c r="H148" s="192"/>
      <c r="I148" s="127"/>
      <c r="J148" s="275">
        <f>D148+E148+F148+G148+H148+I148</f>
        <v>0</v>
      </c>
      <c r="K148" s="221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2"/>
      <c r="E149" s="525"/>
      <c r="F149" s="192"/>
      <c r="G149" s="525"/>
      <c r="H149" s="192"/>
      <c r="I149" s="127"/>
      <c r="J149" s="275">
        <f>D149+E149+F149+G149+H149+I149</f>
        <v>0</v>
      </c>
      <c r="K149" s="221">
        <f>C149+J149</f>
        <v>0</v>
      </c>
    </row>
    <row r="150" spans="1:11" ht="12" customHeight="1">
      <c r="A150" s="12" t="s">
        <v>172</v>
      </c>
      <c r="B150" s="6" t="s">
        <v>322</v>
      </c>
      <c r="C150" s="127"/>
      <c r="D150" s="192"/>
      <c r="E150" s="525"/>
      <c r="F150" s="192"/>
      <c r="G150" s="525"/>
      <c r="H150" s="192"/>
      <c r="I150" s="127"/>
      <c r="J150" s="275">
        <f>D150+E150+F150+G150+H150+I150</f>
        <v>0</v>
      </c>
      <c r="K150" s="221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2"/>
      <c r="E151" s="525"/>
      <c r="F151" s="192"/>
      <c r="G151" s="525"/>
      <c r="H151" s="192"/>
      <c r="I151" s="127"/>
      <c r="J151" s="275">
        <f>D151+E151+F151+G151+H151+I151</f>
        <v>0</v>
      </c>
      <c r="K151" s="221">
        <f>C151+J151</f>
        <v>0</v>
      </c>
    </row>
    <row r="152" spans="1:11" ht="12" customHeight="1" thickBot="1">
      <c r="A152" s="17" t="s">
        <v>9</v>
      </c>
      <c r="B152" s="47" t="s">
        <v>323</v>
      </c>
      <c r="C152" s="186">
        <f>SUM(C153:C157)</f>
        <v>0</v>
      </c>
      <c r="D152" s="195">
        <f aca="true" t="shared" si="41" ref="D152:K152">SUM(D153:D157)</f>
        <v>0</v>
      </c>
      <c r="E152" s="534">
        <f t="shared" si="41"/>
        <v>0</v>
      </c>
      <c r="F152" s="195">
        <f t="shared" si="41"/>
        <v>0</v>
      </c>
      <c r="G152" s="534">
        <f t="shared" si="41"/>
        <v>0</v>
      </c>
      <c r="H152" s="195">
        <f t="shared" si="41"/>
        <v>0</v>
      </c>
      <c r="I152" s="186">
        <f t="shared" si="41"/>
        <v>0</v>
      </c>
      <c r="J152" s="186">
        <f t="shared" si="41"/>
        <v>0</v>
      </c>
      <c r="K152" s="181">
        <f t="shared" si="41"/>
        <v>0</v>
      </c>
    </row>
    <row r="153" spans="1:11" ht="12" customHeight="1">
      <c r="A153" s="12" t="s">
        <v>56</v>
      </c>
      <c r="B153" s="6" t="s">
        <v>318</v>
      </c>
      <c r="C153" s="127"/>
      <c r="D153" s="192"/>
      <c r="E153" s="525"/>
      <c r="F153" s="192"/>
      <c r="G153" s="525"/>
      <c r="H153" s="192"/>
      <c r="I153" s="127"/>
      <c r="J153" s="275">
        <f aca="true" t="shared" si="42" ref="J153:J159">D153+E153+F153+G153+H153+I153</f>
        <v>0</v>
      </c>
      <c r="K153" s="221">
        <f aca="true" t="shared" si="43" ref="K153:K159">C153+J153</f>
        <v>0</v>
      </c>
    </row>
    <row r="154" spans="1:11" ht="12" customHeight="1">
      <c r="A154" s="12" t="s">
        <v>57</v>
      </c>
      <c r="B154" s="6" t="s">
        <v>325</v>
      </c>
      <c r="C154" s="127"/>
      <c r="D154" s="192"/>
      <c r="E154" s="525"/>
      <c r="F154" s="192"/>
      <c r="G154" s="525"/>
      <c r="H154" s="192"/>
      <c r="I154" s="127"/>
      <c r="J154" s="275">
        <f t="shared" si="42"/>
        <v>0</v>
      </c>
      <c r="K154" s="221">
        <f t="shared" si="43"/>
        <v>0</v>
      </c>
    </row>
    <row r="155" spans="1:11" ht="12" customHeight="1">
      <c r="A155" s="12" t="s">
        <v>184</v>
      </c>
      <c r="B155" s="6" t="s">
        <v>320</v>
      </c>
      <c r="C155" s="127"/>
      <c r="D155" s="192"/>
      <c r="E155" s="525"/>
      <c r="F155" s="192"/>
      <c r="G155" s="525"/>
      <c r="H155" s="192"/>
      <c r="I155" s="127"/>
      <c r="J155" s="275">
        <f t="shared" si="42"/>
        <v>0</v>
      </c>
      <c r="K155" s="221">
        <f t="shared" si="43"/>
        <v>0</v>
      </c>
    </row>
    <row r="156" spans="1:11" ht="12" customHeight="1">
      <c r="A156" s="12" t="s">
        <v>185</v>
      </c>
      <c r="B156" s="6" t="s">
        <v>326</v>
      </c>
      <c r="C156" s="127"/>
      <c r="D156" s="192"/>
      <c r="E156" s="525"/>
      <c r="F156" s="192"/>
      <c r="G156" s="525"/>
      <c r="H156" s="192"/>
      <c r="I156" s="127"/>
      <c r="J156" s="275">
        <f t="shared" si="42"/>
        <v>0</v>
      </c>
      <c r="K156" s="221">
        <f t="shared" si="43"/>
        <v>0</v>
      </c>
    </row>
    <row r="157" spans="1:11" ht="12" customHeight="1" thickBot="1">
      <c r="A157" s="12" t="s">
        <v>324</v>
      </c>
      <c r="B157" s="6" t="s">
        <v>327</v>
      </c>
      <c r="C157" s="127"/>
      <c r="D157" s="192"/>
      <c r="E157" s="527"/>
      <c r="F157" s="193"/>
      <c r="G157" s="527"/>
      <c r="H157" s="193"/>
      <c r="I157" s="129"/>
      <c r="J157" s="276">
        <f t="shared" si="42"/>
        <v>0</v>
      </c>
      <c r="K157" s="222">
        <f t="shared" si="43"/>
        <v>0</v>
      </c>
    </row>
    <row r="158" spans="1:11" ht="12" customHeight="1" thickBot="1">
      <c r="A158" s="17" t="s">
        <v>10</v>
      </c>
      <c r="B158" s="47" t="s">
        <v>328</v>
      </c>
      <c r="C158" s="187"/>
      <c r="D158" s="196"/>
      <c r="E158" s="196"/>
      <c r="F158" s="196"/>
      <c r="G158" s="196"/>
      <c r="H158" s="196"/>
      <c r="I158" s="187"/>
      <c r="J158" s="186">
        <f t="shared" si="42"/>
        <v>0</v>
      </c>
      <c r="K158" s="247">
        <f t="shared" si="43"/>
        <v>0</v>
      </c>
    </row>
    <row r="159" spans="1:11" ht="12" customHeight="1" thickBot="1">
      <c r="A159" s="17" t="s">
        <v>11</v>
      </c>
      <c r="B159" s="47" t="s">
        <v>329</v>
      </c>
      <c r="C159" s="187"/>
      <c r="D159" s="196"/>
      <c r="E159" s="298"/>
      <c r="F159" s="298"/>
      <c r="G159" s="298"/>
      <c r="H159" s="298"/>
      <c r="I159" s="248"/>
      <c r="J159" s="278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331</v>
      </c>
      <c r="C160" s="188">
        <f>+C136+C140+C147+C152+C158+C159</f>
        <v>0</v>
      </c>
      <c r="D160" s="197">
        <f aca="true" t="shared" si="44" ref="D160:K160">+D136+D140+D147+D152+D158+D159</f>
        <v>0</v>
      </c>
      <c r="E160" s="539">
        <f t="shared" si="44"/>
        <v>0</v>
      </c>
      <c r="F160" s="197">
        <f t="shared" si="44"/>
        <v>0</v>
      </c>
      <c r="G160" s="539">
        <f t="shared" si="44"/>
        <v>0</v>
      </c>
      <c r="H160" s="197">
        <f t="shared" si="44"/>
        <v>0</v>
      </c>
      <c r="I160" s="188">
        <f t="shared" si="44"/>
        <v>0</v>
      </c>
      <c r="J160" s="188">
        <f t="shared" si="44"/>
        <v>0</v>
      </c>
      <c r="K160" s="182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330</v>
      </c>
      <c r="C161" s="188">
        <f>+C135+C160</f>
        <v>76259</v>
      </c>
      <c r="D161" s="197">
        <f aca="true" t="shared" si="45" ref="D161:K161">+D135+D160</f>
        <v>0</v>
      </c>
      <c r="E161" s="539">
        <f t="shared" si="45"/>
        <v>2680</v>
      </c>
      <c r="F161" s="197">
        <f t="shared" si="45"/>
        <v>2256</v>
      </c>
      <c r="G161" s="539">
        <f t="shared" si="45"/>
        <v>-5444</v>
      </c>
      <c r="H161" s="197">
        <f t="shared" si="45"/>
        <v>0</v>
      </c>
      <c r="I161" s="188">
        <f t="shared" si="45"/>
        <v>0</v>
      </c>
      <c r="J161" s="188">
        <f t="shared" si="45"/>
        <v>-508</v>
      </c>
      <c r="K161" s="182">
        <f t="shared" si="45"/>
        <v>75751</v>
      </c>
    </row>
    <row r="162" spans="3:11" ht="13.5" customHeight="1">
      <c r="C162" s="387">
        <f>C93-C161</f>
        <v>-56777</v>
      </c>
      <c r="D162" s="388"/>
      <c r="E162" s="388"/>
      <c r="F162" s="388"/>
      <c r="G162" s="388"/>
      <c r="H162" s="388"/>
      <c r="I162" s="388"/>
      <c r="J162" s="388"/>
      <c r="K162" s="389">
        <f>K93-K161</f>
        <v>-46412</v>
      </c>
    </row>
    <row r="163" spans="1:11" ht="15.75">
      <c r="A163" s="717" t="s">
        <v>257</v>
      </c>
      <c r="B163" s="717"/>
      <c r="C163" s="717"/>
      <c r="D163" s="717"/>
      <c r="E163" s="717"/>
      <c r="F163" s="717"/>
      <c r="G163" s="717"/>
      <c r="H163" s="717"/>
      <c r="I163" s="717"/>
      <c r="J163" s="717"/>
      <c r="K163" s="717"/>
    </row>
    <row r="164" spans="1:11" ht="15" customHeight="1" thickBot="1">
      <c r="A164" s="708" t="s">
        <v>83</v>
      </c>
      <c r="B164" s="708"/>
      <c r="C164" s="74"/>
      <c r="K164" s="74" t="str">
        <f>K96</f>
        <v>ezer Forintban!</v>
      </c>
    </row>
    <row r="165" spans="1:11" ht="25.5" customHeight="1" thickBot="1">
      <c r="A165" s="17">
        <v>1</v>
      </c>
      <c r="B165" s="22" t="s">
        <v>332</v>
      </c>
      <c r="C165" s="189">
        <f>+C68-C135</f>
        <v>-56777</v>
      </c>
      <c r="D165" s="126">
        <f aca="true" t="shared" si="46" ref="D165:K165">+D68-D135</f>
        <v>0</v>
      </c>
      <c r="E165" s="126">
        <f t="shared" si="46"/>
        <v>-54</v>
      </c>
      <c r="F165" s="126">
        <f t="shared" si="46"/>
        <v>7655</v>
      </c>
      <c r="G165" s="126">
        <f t="shared" si="46"/>
        <v>2764</v>
      </c>
      <c r="H165" s="126">
        <f t="shared" si="46"/>
        <v>0</v>
      </c>
      <c r="I165" s="126">
        <f t="shared" si="46"/>
        <v>0</v>
      </c>
      <c r="J165" s="126">
        <f t="shared" si="46"/>
        <v>10365</v>
      </c>
      <c r="K165" s="68">
        <f t="shared" si="46"/>
        <v>-46412</v>
      </c>
    </row>
    <row r="166" spans="1:11" ht="32.25" customHeight="1" thickBot="1">
      <c r="A166" s="17" t="s">
        <v>4</v>
      </c>
      <c r="B166" s="22" t="s">
        <v>338</v>
      </c>
      <c r="C166" s="126">
        <f>+C92-C160</f>
        <v>0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96" zoomScaleNormal="96" zoomScaleSheetLayoutView="100" workbookViewId="0" topLeftCell="A1">
      <selection activeCell="D21" sqref="D21"/>
    </sheetView>
  </sheetViews>
  <sheetFormatPr defaultColWidth="9.00390625" defaultRowHeight="12.75"/>
  <cols>
    <col min="1" max="1" width="6.875" style="33" customWidth="1"/>
    <col min="2" max="2" width="48.00390625" style="55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9.75" customHeight="1">
      <c r="B1" s="308" t="s">
        <v>450</v>
      </c>
      <c r="C1" s="81"/>
      <c r="D1" s="81"/>
      <c r="E1" s="81"/>
      <c r="F1" s="81"/>
      <c r="G1" s="81"/>
      <c r="H1" s="81"/>
      <c r="I1" s="81"/>
      <c r="J1" s="736" t="str">
        <f>CONCATENATE("2.1. melléklet ",RM_ALAPADATOK!A7," ",RM_ALAPADATOK!B7," ",RM_ALAPADATOK!C7," ",RM_ALAPADATOK!D7," ",RM_ALAPADATOK!E7," ",RM_ALAPADATOK!F7," ",RM_ALAPADATOK!G7," ",RM_ALAPADATOK!H7)</f>
        <v>2.1. melléklet a  / 2020 (  ) önkormányzati rendelethez</v>
      </c>
    </row>
    <row r="2" spans="7:10" ht="14.25" thickBot="1">
      <c r="G2" s="82"/>
      <c r="H2" s="82"/>
      <c r="I2" s="82" t="str">
        <f>CONCATENATE('RM_1.1.sz.mell.'!K7)</f>
        <v>ezer Forintban!</v>
      </c>
      <c r="J2" s="736"/>
    </row>
    <row r="3" spans="1:10" ht="18" customHeight="1" thickBot="1">
      <c r="A3" s="734" t="s">
        <v>46</v>
      </c>
      <c r="B3" s="83" t="s">
        <v>35</v>
      </c>
      <c r="C3" s="84"/>
      <c r="D3" s="198"/>
      <c r="E3" s="198"/>
      <c r="F3" s="83" t="s">
        <v>36</v>
      </c>
      <c r="G3" s="85"/>
      <c r="H3" s="201"/>
      <c r="I3" s="202"/>
      <c r="J3" s="736"/>
    </row>
    <row r="4" spans="1:10" s="86" customFormat="1" ht="42.75" customHeight="1" thickBot="1">
      <c r="A4" s="735"/>
      <c r="B4" s="56" t="s">
        <v>39</v>
      </c>
      <c r="C4" s="292" t="str">
        <f>+CONCATENATE('RM_1.1.sz.mell.'!C8," eredeti előirányzat")</f>
        <v>2019. évi eredeti előirányzat</v>
      </c>
      <c r="D4" s="290" t="s">
        <v>446</v>
      </c>
      <c r="E4" s="290" t="str">
        <f>+CONCATENATE(LEFT('RM_1.1.sz.mell.'!C8,4),". 4. Módisítás után")</f>
        <v>2019. 4. Módisítás után</v>
      </c>
      <c r="F4" s="291" t="s">
        <v>39</v>
      </c>
      <c r="G4" s="289" t="str">
        <f>+C4</f>
        <v>2019. évi eredeti előirányzat</v>
      </c>
      <c r="H4" s="289" t="str">
        <f>+D4</f>
        <v>Halmozott módosítás 2019. …….-ig</v>
      </c>
      <c r="I4" s="399" t="str">
        <f>+E4</f>
        <v>2019. 4. Módisítás után</v>
      </c>
      <c r="J4" s="736"/>
    </row>
    <row r="5" spans="1:10" s="90" customFormat="1" ht="12" customHeight="1" thickBot="1">
      <c r="A5" s="87" t="s">
        <v>345</v>
      </c>
      <c r="B5" s="88" t="s">
        <v>346</v>
      </c>
      <c r="C5" s="89" t="s">
        <v>347</v>
      </c>
      <c r="D5" s="199" t="s">
        <v>349</v>
      </c>
      <c r="E5" s="199" t="s">
        <v>424</v>
      </c>
      <c r="F5" s="88" t="s">
        <v>372</v>
      </c>
      <c r="G5" s="89" t="s">
        <v>351</v>
      </c>
      <c r="H5" s="89" t="s">
        <v>352</v>
      </c>
      <c r="I5" s="238" t="s">
        <v>425</v>
      </c>
      <c r="J5" s="736"/>
    </row>
    <row r="6" spans="1:10" ht="12.75" customHeight="1">
      <c r="A6" s="91" t="s">
        <v>3</v>
      </c>
      <c r="B6" s="92" t="s">
        <v>258</v>
      </c>
      <c r="C6" s="75">
        <v>489562</v>
      </c>
      <c r="D6" s="75">
        <v>65183</v>
      </c>
      <c r="E6" s="227">
        <f>C6+D6</f>
        <v>554745</v>
      </c>
      <c r="F6" s="92" t="s">
        <v>40</v>
      </c>
      <c r="G6" s="75">
        <v>177288</v>
      </c>
      <c r="H6" s="75">
        <v>-1981</v>
      </c>
      <c r="I6" s="231">
        <f>G6+H6</f>
        <v>175307</v>
      </c>
      <c r="J6" s="736"/>
    </row>
    <row r="7" spans="1:10" ht="12.75" customHeight="1">
      <c r="A7" s="93" t="s">
        <v>4</v>
      </c>
      <c r="B7" s="94" t="s">
        <v>259</v>
      </c>
      <c r="C7" s="76">
        <v>91243</v>
      </c>
      <c r="D7" s="76">
        <v>30205</v>
      </c>
      <c r="E7" s="227">
        <f aca="true" t="shared" si="0" ref="E7:E16">C7+D7</f>
        <v>121448</v>
      </c>
      <c r="F7" s="94" t="s">
        <v>101</v>
      </c>
      <c r="G7" s="76">
        <v>33247</v>
      </c>
      <c r="H7" s="76">
        <v>-1036</v>
      </c>
      <c r="I7" s="231">
        <f aca="true" t="shared" si="1" ref="I7:I17">G7+H7</f>
        <v>32211</v>
      </c>
      <c r="J7" s="736"/>
    </row>
    <row r="8" spans="1:10" ht="12.75" customHeight="1">
      <c r="A8" s="93" t="s">
        <v>5</v>
      </c>
      <c r="B8" s="94" t="s">
        <v>279</v>
      </c>
      <c r="C8" s="76"/>
      <c r="D8" s="76"/>
      <c r="E8" s="227">
        <f t="shared" si="0"/>
        <v>0</v>
      </c>
      <c r="F8" s="94" t="s">
        <v>123</v>
      </c>
      <c r="G8" s="76">
        <v>464611</v>
      </c>
      <c r="H8" s="76">
        <v>-140040</v>
      </c>
      <c r="I8" s="231">
        <f t="shared" si="1"/>
        <v>324571</v>
      </c>
      <c r="J8" s="736"/>
    </row>
    <row r="9" spans="1:10" ht="12.75" customHeight="1">
      <c r="A9" s="93" t="s">
        <v>6</v>
      </c>
      <c r="B9" s="94" t="s">
        <v>92</v>
      </c>
      <c r="C9" s="76">
        <v>316805</v>
      </c>
      <c r="D9" s="76">
        <v>46000</v>
      </c>
      <c r="E9" s="227">
        <f t="shared" si="0"/>
        <v>362805</v>
      </c>
      <c r="F9" s="94" t="s">
        <v>102</v>
      </c>
      <c r="G9" s="76">
        <v>24631</v>
      </c>
      <c r="H9" s="76">
        <v>-8611</v>
      </c>
      <c r="I9" s="231">
        <f t="shared" si="1"/>
        <v>16020</v>
      </c>
      <c r="J9" s="736"/>
    </row>
    <row r="10" spans="1:10" ht="12.75" customHeight="1">
      <c r="A10" s="93" t="s">
        <v>7</v>
      </c>
      <c r="B10" s="95" t="s">
        <v>282</v>
      </c>
      <c r="C10" s="76">
        <v>245907</v>
      </c>
      <c r="D10" s="76">
        <v>-73196</v>
      </c>
      <c r="E10" s="227">
        <f t="shared" si="0"/>
        <v>172711</v>
      </c>
      <c r="F10" s="94" t="s">
        <v>103</v>
      </c>
      <c r="G10" s="76">
        <v>550477</v>
      </c>
      <c r="H10" s="76">
        <v>25524</v>
      </c>
      <c r="I10" s="231">
        <f t="shared" si="1"/>
        <v>576001</v>
      </c>
      <c r="J10" s="736"/>
    </row>
    <row r="11" spans="1:10" ht="12.75" customHeight="1">
      <c r="A11" s="93" t="s">
        <v>8</v>
      </c>
      <c r="B11" s="94" t="s">
        <v>260</v>
      </c>
      <c r="C11" s="77"/>
      <c r="D11" s="77">
        <v>4310</v>
      </c>
      <c r="E11" s="227">
        <v>4310</v>
      </c>
      <c r="F11" s="94" t="s">
        <v>569</v>
      </c>
      <c r="G11" s="76">
        <v>15044</v>
      </c>
      <c r="H11" s="76">
        <v>117079</v>
      </c>
      <c r="I11" s="231">
        <f t="shared" si="1"/>
        <v>132123</v>
      </c>
      <c r="J11" s="736"/>
    </row>
    <row r="12" spans="1:10" ht="12.75" customHeight="1">
      <c r="A12" s="93" t="s">
        <v>9</v>
      </c>
      <c r="B12" s="94" t="s">
        <v>339</v>
      </c>
      <c r="C12" s="76"/>
      <c r="D12" s="76"/>
      <c r="E12" s="227">
        <f t="shared" si="0"/>
        <v>0</v>
      </c>
      <c r="F12" s="94" t="s">
        <v>570</v>
      </c>
      <c r="G12" s="76">
        <v>8660</v>
      </c>
      <c r="H12" s="76">
        <v>1994</v>
      </c>
      <c r="I12" s="231">
        <f t="shared" si="1"/>
        <v>10654</v>
      </c>
      <c r="J12" s="736"/>
    </row>
    <row r="13" spans="1:10" ht="12.75" customHeight="1">
      <c r="A13" s="93" t="s">
        <v>10</v>
      </c>
      <c r="B13" s="29"/>
      <c r="C13" s="76"/>
      <c r="D13" s="76"/>
      <c r="E13" s="227">
        <f t="shared" si="0"/>
        <v>0</v>
      </c>
      <c r="F13" s="29"/>
      <c r="G13" s="76"/>
      <c r="H13" s="76"/>
      <c r="I13" s="231">
        <f t="shared" si="1"/>
        <v>0</v>
      </c>
      <c r="J13" s="736"/>
    </row>
    <row r="14" spans="1:10" ht="12.75" customHeight="1">
      <c r="A14" s="93" t="s">
        <v>11</v>
      </c>
      <c r="B14" s="148"/>
      <c r="C14" s="77"/>
      <c r="D14" s="77"/>
      <c r="E14" s="227">
        <f t="shared" si="0"/>
        <v>0</v>
      </c>
      <c r="F14" s="29"/>
      <c r="G14" s="76"/>
      <c r="H14" s="76"/>
      <c r="I14" s="231">
        <f t="shared" si="1"/>
        <v>0</v>
      </c>
      <c r="J14" s="736"/>
    </row>
    <row r="15" spans="1:10" ht="12.75" customHeight="1">
      <c r="A15" s="93" t="s">
        <v>12</v>
      </c>
      <c r="B15" s="29"/>
      <c r="C15" s="76"/>
      <c r="D15" s="76"/>
      <c r="E15" s="227">
        <f t="shared" si="0"/>
        <v>0</v>
      </c>
      <c r="F15" s="29"/>
      <c r="G15" s="76"/>
      <c r="H15" s="76"/>
      <c r="I15" s="231">
        <f t="shared" si="1"/>
        <v>0</v>
      </c>
      <c r="J15" s="736"/>
    </row>
    <row r="16" spans="1:10" ht="12.75" customHeight="1">
      <c r="A16" s="93" t="s">
        <v>13</v>
      </c>
      <c r="B16" s="29"/>
      <c r="C16" s="76"/>
      <c r="D16" s="76"/>
      <c r="E16" s="227">
        <f t="shared" si="0"/>
        <v>0</v>
      </c>
      <c r="F16" s="29"/>
      <c r="G16" s="76"/>
      <c r="H16" s="76"/>
      <c r="I16" s="231">
        <f t="shared" si="1"/>
        <v>0</v>
      </c>
      <c r="J16" s="736"/>
    </row>
    <row r="17" spans="1:10" ht="12.75" customHeight="1" thickBot="1">
      <c r="A17" s="93" t="s">
        <v>14</v>
      </c>
      <c r="B17" s="35"/>
      <c r="C17" s="78"/>
      <c r="D17" s="78"/>
      <c r="E17" s="228"/>
      <c r="F17" s="29"/>
      <c r="G17" s="78"/>
      <c r="H17" s="78"/>
      <c r="I17" s="231">
        <f t="shared" si="1"/>
        <v>0</v>
      </c>
      <c r="J17" s="736"/>
    </row>
    <row r="18" spans="1:10" ht="21.75" thickBot="1">
      <c r="A18" s="96" t="s">
        <v>15</v>
      </c>
      <c r="B18" s="48" t="s">
        <v>340</v>
      </c>
      <c r="C18" s="79">
        <f>C6+C7+C9+C10+C11+C13+C14+C15+C16+C17</f>
        <v>1143517</v>
      </c>
      <c r="D18" s="79">
        <f>D6+D7+D9+D10+D11+D13+D14+D15+D16+D17</f>
        <v>72502</v>
      </c>
      <c r="E18" s="79">
        <f>E6+E7+E9+E10+E11+E13+E14+E15+E16+E17</f>
        <v>1216019</v>
      </c>
      <c r="F18" s="48" t="s">
        <v>265</v>
      </c>
      <c r="G18" s="79">
        <f>SUM(G6:G17)</f>
        <v>1273958</v>
      </c>
      <c r="H18" s="79">
        <f>SUM(H6:H17)</f>
        <v>-7071</v>
      </c>
      <c r="I18" s="112">
        <f>SUM(I6:I17)</f>
        <v>1266887</v>
      </c>
      <c r="J18" s="736"/>
    </row>
    <row r="19" spans="1:10" ht="12.75" customHeight="1">
      <c r="A19" s="97" t="s">
        <v>16</v>
      </c>
      <c r="B19" s="98" t="s">
        <v>262</v>
      </c>
      <c r="C19" s="177">
        <f>+C20+C21+C22+C23</f>
        <v>108731</v>
      </c>
      <c r="D19" s="177">
        <f>+D20+D21+D22+D23</f>
        <v>-59969</v>
      </c>
      <c r="E19" s="177">
        <f>+E20+E21+E22+E23</f>
        <v>48762</v>
      </c>
      <c r="F19" s="99" t="s">
        <v>109</v>
      </c>
      <c r="G19" s="80"/>
      <c r="H19" s="80"/>
      <c r="I19" s="232">
        <f>G19+H19</f>
        <v>0</v>
      </c>
      <c r="J19" s="736"/>
    </row>
    <row r="20" spans="1:10" ht="12.75" customHeight="1">
      <c r="A20" s="100" t="s">
        <v>17</v>
      </c>
      <c r="B20" s="99" t="s">
        <v>117</v>
      </c>
      <c r="C20" s="41">
        <v>108731</v>
      </c>
      <c r="D20" s="41">
        <v>-59969</v>
      </c>
      <c r="E20" s="229">
        <f>C20+D20</f>
        <v>48762</v>
      </c>
      <c r="F20" s="99" t="s">
        <v>264</v>
      </c>
      <c r="G20" s="41"/>
      <c r="H20" s="41"/>
      <c r="I20" s="233">
        <f aca="true" t="shared" si="2" ref="I20:I28">G20+H20</f>
        <v>0</v>
      </c>
      <c r="J20" s="736"/>
    </row>
    <row r="21" spans="1:10" ht="12.75" customHeight="1">
      <c r="A21" s="100" t="s">
        <v>18</v>
      </c>
      <c r="B21" s="99" t="s">
        <v>118</v>
      </c>
      <c r="C21" s="41"/>
      <c r="D21" s="41"/>
      <c r="E21" s="229">
        <f>C21+D21</f>
        <v>0</v>
      </c>
      <c r="F21" s="99" t="s">
        <v>85</v>
      </c>
      <c r="G21" s="41"/>
      <c r="H21" s="41"/>
      <c r="I21" s="233">
        <f t="shared" si="2"/>
        <v>0</v>
      </c>
      <c r="J21" s="736"/>
    </row>
    <row r="22" spans="1:10" ht="12.75" customHeight="1">
      <c r="A22" s="100" t="s">
        <v>19</v>
      </c>
      <c r="B22" s="99" t="s">
        <v>122</v>
      </c>
      <c r="C22" s="41"/>
      <c r="D22" s="41"/>
      <c r="E22" s="229">
        <f>C22+D22</f>
        <v>0</v>
      </c>
      <c r="F22" s="99" t="s">
        <v>86</v>
      </c>
      <c r="G22" s="41"/>
      <c r="H22" s="41"/>
      <c r="I22" s="233">
        <f t="shared" si="2"/>
        <v>0</v>
      </c>
      <c r="J22" s="736"/>
    </row>
    <row r="23" spans="1:10" ht="12.75" customHeight="1">
      <c r="A23" s="100" t="s">
        <v>20</v>
      </c>
      <c r="B23" s="105" t="s">
        <v>128</v>
      </c>
      <c r="C23" s="41"/>
      <c r="D23" s="41"/>
      <c r="E23" s="229">
        <f>C23+D23</f>
        <v>0</v>
      </c>
      <c r="F23" s="98" t="s">
        <v>124</v>
      </c>
      <c r="G23" s="41"/>
      <c r="H23" s="41"/>
      <c r="I23" s="233">
        <f t="shared" si="2"/>
        <v>0</v>
      </c>
      <c r="J23" s="736"/>
    </row>
    <row r="24" spans="1:10" ht="12.75" customHeight="1">
      <c r="A24" s="100" t="s">
        <v>21</v>
      </c>
      <c r="B24" s="99" t="s">
        <v>263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3">
        <f t="shared" si="2"/>
        <v>0</v>
      </c>
      <c r="J24" s="736"/>
    </row>
    <row r="25" spans="1:10" ht="12.75" customHeight="1">
      <c r="A25" s="97" t="s">
        <v>22</v>
      </c>
      <c r="B25" s="98" t="s">
        <v>261</v>
      </c>
      <c r="C25" s="80"/>
      <c r="D25" s="80"/>
      <c r="E25" s="230">
        <f>C25+D25</f>
        <v>0</v>
      </c>
      <c r="F25" s="92" t="s">
        <v>322</v>
      </c>
      <c r="G25" s="80"/>
      <c r="H25" s="80"/>
      <c r="I25" s="232">
        <f t="shared" si="2"/>
        <v>0</v>
      </c>
      <c r="J25" s="736"/>
    </row>
    <row r="26" spans="1:10" ht="12.75" customHeight="1">
      <c r="A26" s="100" t="s">
        <v>23</v>
      </c>
      <c r="B26" s="105" t="s">
        <v>527</v>
      </c>
      <c r="C26" s="41"/>
      <c r="D26" s="41"/>
      <c r="E26" s="229">
        <f>C26+D26</f>
        <v>0</v>
      </c>
      <c r="F26" s="94" t="s">
        <v>328</v>
      </c>
      <c r="G26" s="41"/>
      <c r="H26" s="41"/>
      <c r="I26" s="233">
        <f t="shared" si="2"/>
        <v>0</v>
      </c>
      <c r="J26" s="736"/>
    </row>
    <row r="27" spans="1:10" ht="12.75" customHeight="1">
      <c r="A27" s="93" t="s">
        <v>24</v>
      </c>
      <c r="B27" s="99" t="s">
        <v>422</v>
      </c>
      <c r="C27" s="41"/>
      <c r="D27" s="41"/>
      <c r="E27" s="229">
        <f>C27+D27</f>
        <v>0</v>
      </c>
      <c r="F27" s="94" t="s">
        <v>329</v>
      </c>
      <c r="G27" s="41"/>
      <c r="H27" s="41"/>
      <c r="I27" s="233">
        <f t="shared" si="2"/>
        <v>0</v>
      </c>
      <c r="J27" s="736"/>
    </row>
    <row r="28" spans="1:10" ht="12.75" customHeight="1" thickBot="1">
      <c r="A28" s="122" t="s">
        <v>25</v>
      </c>
      <c r="B28" s="150" t="s">
        <v>638</v>
      </c>
      <c r="C28" s="80"/>
      <c r="D28" s="80">
        <v>18636</v>
      </c>
      <c r="E28" s="230">
        <f>C28+D28</f>
        <v>18636</v>
      </c>
      <c r="F28" s="150" t="s">
        <v>256</v>
      </c>
      <c r="G28" s="80">
        <v>16506</v>
      </c>
      <c r="H28" s="80">
        <v>24</v>
      </c>
      <c r="I28" s="232">
        <f t="shared" si="2"/>
        <v>16530</v>
      </c>
      <c r="J28" s="736"/>
    </row>
    <row r="29" spans="1:10" ht="24" customHeight="1" thickBot="1">
      <c r="A29" s="96" t="s">
        <v>26</v>
      </c>
      <c r="B29" s="48" t="s">
        <v>341</v>
      </c>
      <c r="C29" s="79">
        <f>+C19+C24+C27+C28</f>
        <v>108731</v>
      </c>
      <c r="D29" s="79">
        <f>+D19+D24+D27+D28</f>
        <v>-41333</v>
      </c>
      <c r="E29" s="200">
        <f>+E19+E24+E27+E28</f>
        <v>67398</v>
      </c>
      <c r="F29" s="48" t="s">
        <v>343</v>
      </c>
      <c r="G29" s="79">
        <f>SUM(G19:G28)</f>
        <v>16506</v>
      </c>
      <c r="H29" s="79">
        <f>SUM(H19:H28)</f>
        <v>24</v>
      </c>
      <c r="I29" s="112">
        <f>SUM(I19:I28)</f>
        <v>16530</v>
      </c>
      <c r="J29" s="736"/>
    </row>
    <row r="30" spans="1:10" ht="13.5" thickBot="1">
      <c r="A30" s="96" t="s">
        <v>27</v>
      </c>
      <c r="B30" s="102" t="s">
        <v>342</v>
      </c>
      <c r="C30" s="239">
        <f>+C18+C29</f>
        <v>1252248</v>
      </c>
      <c r="D30" s="239">
        <f>+D18+D29</f>
        <v>31169</v>
      </c>
      <c r="E30" s="240">
        <f>+E18+E29</f>
        <v>1283417</v>
      </c>
      <c r="F30" s="102" t="s">
        <v>344</v>
      </c>
      <c r="G30" s="239">
        <f>+G18+G29</f>
        <v>1290464</v>
      </c>
      <c r="H30" s="239">
        <f>+H18+H29</f>
        <v>-7047</v>
      </c>
      <c r="I30" s="240">
        <f>+I18+I29</f>
        <v>1283417</v>
      </c>
      <c r="J30" s="736"/>
    </row>
    <row r="31" spans="1:10" ht="13.5" thickBot="1">
      <c r="A31" s="96" t="s">
        <v>28</v>
      </c>
      <c r="B31" s="102" t="s">
        <v>87</v>
      </c>
      <c r="C31" s="239">
        <f>IF(C18-G18&lt;0,G18-C18,"-")</f>
        <v>130441</v>
      </c>
      <c r="D31" s="239" t="str">
        <f>IF(D18-H18&lt;0,H18-D18,"-")</f>
        <v>-</v>
      </c>
      <c r="E31" s="240">
        <f>IF(E18-I18&lt;0,I18-E18,"-")</f>
        <v>50868</v>
      </c>
      <c r="F31" s="102" t="s">
        <v>88</v>
      </c>
      <c r="G31" s="239" t="str">
        <f>IF(C18-G18&gt;0,C18-G18,"-")</f>
        <v>-</v>
      </c>
      <c r="H31" s="239">
        <f>IF(D18-H18&gt;0,D18-H18,"-")</f>
        <v>79573</v>
      </c>
      <c r="I31" s="240" t="str">
        <f>IF(E18-I18&gt;0,E18-I18,"-")</f>
        <v>-</v>
      </c>
      <c r="J31" s="736"/>
    </row>
    <row r="32" spans="1:10" ht="13.5" thickBot="1">
      <c r="A32" s="96" t="s">
        <v>29</v>
      </c>
      <c r="B32" s="102" t="s">
        <v>428</v>
      </c>
      <c r="C32" s="239">
        <f>IF(C30-G30&lt;0,G30-C30,"-")</f>
        <v>38216</v>
      </c>
      <c r="D32" s="239" t="str">
        <f>IF(D30-H30&lt;0,H30-D30,"-")</f>
        <v>-</v>
      </c>
      <c r="E32" s="239" t="str">
        <f>IF(E30-I30&lt;0,I30-E30,"-")</f>
        <v>-</v>
      </c>
      <c r="F32" s="102" t="s">
        <v>429</v>
      </c>
      <c r="G32" s="239" t="str">
        <f>IF(C30-G30&gt;0,C30-G30,"-")</f>
        <v>-</v>
      </c>
      <c r="H32" s="239">
        <f>IF(D30-H30&gt;0,D30-H30,"-")</f>
        <v>38216</v>
      </c>
      <c r="I32" s="241" t="str">
        <f>IF(E30-I30&gt;0,E30-I30,"-")</f>
        <v>-</v>
      </c>
      <c r="J32" s="736"/>
    </row>
    <row r="33" spans="2:6" ht="18.75">
      <c r="B33" s="737"/>
      <c r="C33" s="737"/>
      <c r="D33" s="737"/>
      <c r="E33" s="737"/>
      <c r="F33" s="737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3"/>
  <sheetViews>
    <sheetView zoomScale="99" zoomScaleNormal="99" zoomScaleSheetLayoutView="115" workbookViewId="0" topLeftCell="A14">
      <selection activeCell="D20" sqref="D20"/>
    </sheetView>
  </sheetViews>
  <sheetFormatPr defaultColWidth="9.00390625" defaultRowHeight="12.75"/>
  <cols>
    <col min="1" max="1" width="6.875" style="33" customWidth="1"/>
    <col min="2" max="2" width="49.875" style="55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1.5">
      <c r="B1" s="308" t="s">
        <v>449</v>
      </c>
      <c r="C1" s="81"/>
      <c r="D1" s="81"/>
      <c r="E1" s="81"/>
      <c r="F1" s="81"/>
      <c r="G1" s="81"/>
      <c r="H1" s="81"/>
      <c r="I1" s="81"/>
      <c r="J1" s="736" t="str">
        <f>CONCATENATE("2.2. melléklet ",RM_ALAPADATOK!A7," ",RM_ALAPADATOK!B7," ",RM_ALAPADATOK!C7," ",RM_ALAPADATOK!D7," ",RM_ALAPADATOK!E7," ",RM_ALAPADATOK!F7," ",RM_ALAPADATOK!G7," ",RM_ALAPADATOK!H7)</f>
        <v>2.2. melléklet a  / 2020 (  ) önkormányzati rendelethez</v>
      </c>
    </row>
    <row r="2" spans="7:10" ht="14.25" thickBot="1">
      <c r="G2" s="82"/>
      <c r="H2" s="82"/>
      <c r="I2" s="82" t="str">
        <f>'RM_2.1.sz.mell.'!I2</f>
        <v>ezer Forintban!</v>
      </c>
      <c r="J2" s="736"/>
    </row>
    <row r="3" spans="1:10" ht="13.5" customHeight="1" thickBot="1">
      <c r="A3" s="734" t="s">
        <v>46</v>
      </c>
      <c r="B3" s="83" t="s">
        <v>35</v>
      </c>
      <c r="C3" s="84"/>
      <c r="D3" s="198"/>
      <c r="E3" s="198"/>
      <c r="F3" s="83" t="s">
        <v>36</v>
      </c>
      <c r="G3" s="85"/>
      <c r="H3" s="201"/>
      <c r="I3" s="202"/>
      <c r="J3" s="736"/>
    </row>
    <row r="4" spans="1:10" s="86" customFormat="1" ht="36.75" thickBot="1">
      <c r="A4" s="735"/>
      <c r="B4" s="56" t="s">
        <v>39</v>
      </c>
      <c r="C4" s="289" t="str">
        <f>+CONCATENATE('RM_1.1.sz.mell.'!C8," eredeti előirányzat")</f>
        <v>2019. évi eredeti előirányzat</v>
      </c>
      <c r="D4" s="400" t="str">
        <f>CONCATENATE('RM_2.1.sz.mell.'!D4)</f>
        <v>Halmozott módosítás 2019. …….-ig</v>
      </c>
      <c r="E4" s="400" t="str">
        <f>+CONCATENATE(LEFT('RM_1.1.sz.mell.'!C8,4),". 4. Módisítás után")</f>
        <v>2019. 4. Módisítás után</v>
      </c>
      <c r="F4" s="291" t="s">
        <v>39</v>
      </c>
      <c r="G4" s="289" t="str">
        <f>+C4</f>
        <v>2019. évi eredeti előirányzat</v>
      </c>
      <c r="H4" s="289" t="str">
        <f>+D4</f>
        <v>Halmozott módosítás 2019. …….-ig</v>
      </c>
      <c r="I4" s="399" t="str">
        <f>+E4</f>
        <v>2019. 4. Módisítás után</v>
      </c>
      <c r="J4" s="736"/>
    </row>
    <row r="5" spans="1:10" s="86" customFormat="1" ht="13.5" thickBot="1">
      <c r="A5" s="87" t="s">
        <v>345</v>
      </c>
      <c r="B5" s="88" t="s">
        <v>346</v>
      </c>
      <c r="C5" s="89" t="s">
        <v>347</v>
      </c>
      <c r="D5" s="199" t="s">
        <v>349</v>
      </c>
      <c r="E5" s="199" t="s">
        <v>424</v>
      </c>
      <c r="F5" s="88" t="s">
        <v>372</v>
      </c>
      <c r="G5" s="89" t="s">
        <v>351</v>
      </c>
      <c r="H5" s="89" t="s">
        <v>352</v>
      </c>
      <c r="I5" s="238" t="s">
        <v>425</v>
      </c>
      <c r="J5" s="736"/>
    </row>
    <row r="6" spans="1:10" ht="12.75" customHeight="1">
      <c r="A6" s="91" t="s">
        <v>3</v>
      </c>
      <c r="B6" s="92" t="s">
        <v>266</v>
      </c>
      <c r="C6" s="75">
        <v>179656</v>
      </c>
      <c r="D6" s="75">
        <v>-32267</v>
      </c>
      <c r="E6" s="227">
        <f>C6+D6</f>
        <v>147389</v>
      </c>
      <c r="F6" s="92" t="s">
        <v>119</v>
      </c>
      <c r="G6" s="75">
        <v>784105</v>
      </c>
      <c r="H6" s="205">
        <v>-243650</v>
      </c>
      <c r="I6" s="234">
        <f>G6+H6</f>
        <v>540455</v>
      </c>
      <c r="J6" s="736"/>
    </row>
    <row r="7" spans="1:10" ht="12.75">
      <c r="A7" s="93" t="s">
        <v>4</v>
      </c>
      <c r="B7" s="94" t="s">
        <v>267</v>
      </c>
      <c r="C7" s="76">
        <v>125068</v>
      </c>
      <c r="D7" s="76">
        <v>71084</v>
      </c>
      <c r="E7" s="227">
        <f aca="true" t="shared" si="0" ref="E7:E16">C7+D7</f>
        <v>196152</v>
      </c>
      <c r="F7" s="94" t="s">
        <v>272</v>
      </c>
      <c r="G7" s="76">
        <v>733570</v>
      </c>
      <c r="H7" s="76">
        <v>77550</v>
      </c>
      <c r="I7" s="235">
        <f aca="true" t="shared" si="1" ref="I7:I29">G7+H7</f>
        <v>811120</v>
      </c>
      <c r="J7" s="736"/>
    </row>
    <row r="8" spans="1:10" ht="12.75" customHeight="1">
      <c r="A8" s="93" t="s">
        <v>5</v>
      </c>
      <c r="B8" s="94" t="s">
        <v>0</v>
      </c>
      <c r="C8" s="76"/>
      <c r="D8" s="76">
        <v>14513</v>
      </c>
      <c r="E8" s="227">
        <f t="shared" si="0"/>
        <v>14513</v>
      </c>
      <c r="F8" s="94" t="s">
        <v>105</v>
      </c>
      <c r="G8" s="76">
        <v>53367</v>
      </c>
      <c r="H8" s="76">
        <v>15477</v>
      </c>
      <c r="I8" s="235">
        <f t="shared" si="1"/>
        <v>68844</v>
      </c>
      <c r="J8" s="736"/>
    </row>
    <row r="9" spans="1:10" ht="12.75" customHeight="1">
      <c r="A9" s="93" t="s">
        <v>6</v>
      </c>
      <c r="B9" s="94" t="s">
        <v>268</v>
      </c>
      <c r="C9" s="76">
        <v>4650</v>
      </c>
      <c r="D9" s="76"/>
      <c r="E9" s="227">
        <f t="shared" si="0"/>
        <v>4650</v>
      </c>
      <c r="F9" s="94" t="s">
        <v>273</v>
      </c>
      <c r="G9" s="76"/>
      <c r="H9" s="76"/>
      <c r="I9" s="235">
        <f t="shared" si="1"/>
        <v>0</v>
      </c>
      <c r="J9" s="736"/>
    </row>
    <row r="10" spans="1:10" ht="12.75" customHeight="1">
      <c r="A10" s="93" t="s">
        <v>7</v>
      </c>
      <c r="B10" s="94" t="s">
        <v>269</v>
      </c>
      <c r="C10" s="76"/>
      <c r="D10" s="76"/>
      <c r="E10" s="227">
        <f t="shared" si="0"/>
        <v>0</v>
      </c>
      <c r="F10" s="94" t="s">
        <v>121</v>
      </c>
      <c r="G10" s="76">
        <v>7842</v>
      </c>
      <c r="H10" s="76">
        <v>33745</v>
      </c>
      <c r="I10" s="235">
        <f t="shared" si="1"/>
        <v>41587</v>
      </c>
      <c r="J10" s="736"/>
    </row>
    <row r="11" spans="1:10" ht="12.75" customHeight="1">
      <c r="A11" s="93" t="s">
        <v>8</v>
      </c>
      <c r="B11" s="94" t="s">
        <v>270</v>
      </c>
      <c r="C11" s="77"/>
      <c r="D11" s="77"/>
      <c r="E11" s="227">
        <f t="shared" si="0"/>
        <v>0</v>
      </c>
      <c r="F11" s="151"/>
      <c r="G11" s="76"/>
      <c r="H11" s="76"/>
      <c r="I11" s="235">
        <f t="shared" si="1"/>
        <v>0</v>
      </c>
      <c r="J11" s="736"/>
    </row>
    <row r="12" spans="1:10" ht="12.75" customHeight="1">
      <c r="A12" s="93" t="s">
        <v>9</v>
      </c>
      <c r="B12" s="29"/>
      <c r="C12" s="76"/>
      <c r="D12" s="76"/>
      <c r="E12" s="227">
        <f t="shared" si="0"/>
        <v>0</v>
      </c>
      <c r="F12" s="151"/>
      <c r="G12" s="76"/>
      <c r="H12" s="76"/>
      <c r="I12" s="235">
        <f t="shared" si="1"/>
        <v>0</v>
      </c>
      <c r="J12" s="736"/>
    </row>
    <row r="13" spans="1:10" ht="12.75" customHeight="1">
      <c r="A13" s="93" t="s">
        <v>10</v>
      </c>
      <c r="B13" s="29"/>
      <c r="C13" s="76"/>
      <c r="D13" s="76"/>
      <c r="E13" s="227">
        <f t="shared" si="0"/>
        <v>0</v>
      </c>
      <c r="F13" s="152"/>
      <c r="G13" s="76"/>
      <c r="H13" s="76"/>
      <c r="I13" s="235">
        <f t="shared" si="1"/>
        <v>0</v>
      </c>
      <c r="J13" s="736"/>
    </row>
    <row r="14" spans="1:10" ht="12.75" customHeight="1">
      <c r="A14" s="93" t="s">
        <v>11</v>
      </c>
      <c r="B14" s="149"/>
      <c r="C14" s="77"/>
      <c r="D14" s="77"/>
      <c r="E14" s="227">
        <f t="shared" si="0"/>
        <v>0</v>
      </c>
      <c r="F14" s="151"/>
      <c r="G14" s="76"/>
      <c r="H14" s="76"/>
      <c r="I14" s="235">
        <f t="shared" si="1"/>
        <v>0</v>
      </c>
      <c r="J14" s="736"/>
    </row>
    <row r="15" spans="1:10" ht="12.75">
      <c r="A15" s="93" t="s">
        <v>12</v>
      </c>
      <c r="B15" s="29"/>
      <c r="C15" s="77"/>
      <c r="D15" s="77"/>
      <c r="E15" s="227">
        <f t="shared" si="0"/>
        <v>0</v>
      </c>
      <c r="F15" s="151"/>
      <c r="G15" s="76"/>
      <c r="H15" s="76"/>
      <c r="I15" s="235">
        <f t="shared" si="1"/>
        <v>0</v>
      </c>
      <c r="J15" s="736"/>
    </row>
    <row r="16" spans="1:10" ht="12.75" customHeight="1" thickBot="1">
      <c r="A16" s="122" t="s">
        <v>13</v>
      </c>
      <c r="B16" s="150"/>
      <c r="C16" s="124"/>
      <c r="D16" s="124"/>
      <c r="E16" s="227">
        <f t="shared" si="0"/>
        <v>0</v>
      </c>
      <c r="F16" s="123" t="s">
        <v>33</v>
      </c>
      <c r="G16" s="203">
        <v>68435</v>
      </c>
      <c r="H16" s="203">
        <v>274904</v>
      </c>
      <c r="I16" s="236">
        <f t="shared" si="1"/>
        <v>343339</v>
      </c>
      <c r="J16" s="736"/>
    </row>
    <row r="17" spans="1:10" ht="15.75" customHeight="1" thickBot="1">
      <c r="A17" s="96" t="s">
        <v>14</v>
      </c>
      <c r="B17" s="48" t="s">
        <v>280</v>
      </c>
      <c r="C17" s="79">
        <f>+C6+C8+C9+C11+C12+C13+C14+C15+C16</f>
        <v>184306</v>
      </c>
      <c r="D17" s="79">
        <f>+D6+D8+D9+D11+D12+D13+D14+D15+D16</f>
        <v>-17754</v>
      </c>
      <c r="E17" s="79">
        <f>+E6+E8+E9+E11+E12+E13+E14+E15+E16</f>
        <v>166552</v>
      </c>
      <c r="F17" s="48" t="s">
        <v>281</v>
      </c>
      <c r="G17" s="79">
        <f>+G6+G8+G10+G11+G12+G13+G14+G15+G16</f>
        <v>913749</v>
      </c>
      <c r="H17" s="79">
        <f>+H6+H8+H10+H11+H12+H13+H14+H15+H16</f>
        <v>80476</v>
      </c>
      <c r="I17" s="112">
        <f>+I6+I8+I10+I11+I12+I13+I14+I15+I16</f>
        <v>994225</v>
      </c>
      <c r="J17" s="736"/>
    </row>
    <row r="18" spans="1:10" ht="12.75" customHeight="1">
      <c r="A18" s="91" t="s">
        <v>15</v>
      </c>
      <c r="B18" s="104" t="s">
        <v>136</v>
      </c>
      <c r="C18" s="111">
        <f>+C19+C20+C21+C22+C23</f>
        <v>767659</v>
      </c>
      <c r="D18" s="111">
        <f>+D19+D20+D21+D22+D23</f>
        <v>60014</v>
      </c>
      <c r="E18" s="111">
        <f>+E19+E20+E21+E22+E23</f>
        <v>827673</v>
      </c>
      <c r="F18" s="99" t="s">
        <v>109</v>
      </c>
      <c r="G18" s="204"/>
      <c r="H18" s="204"/>
      <c r="I18" s="237">
        <f t="shared" si="1"/>
        <v>0</v>
      </c>
      <c r="J18" s="736"/>
    </row>
    <row r="19" spans="1:10" ht="12.75" customHeight="1">
      <c r="A19" s="93" t="s">
        <v>16</v>
      </c>
      <c r="B19" s="105" t="s">
        <v>125</v>
      </c>
      <c r="C19" s="41">
        <v>767659</v>
      </c>
      <c r="D19" s="41">
        <v>60014</v>
      </c>
      <c r="E19" s="229">
        <f aca="true" t="shared" si="2" ref="E19:E29">C19+D19</f>
        <v>827673</v>
      </c>
      <c r="F19" s="99" t="s">
        <v>112</v>
      </c>
      <c r="G19" s="41"/>
      <c r="H19" s="41"/>
      <c r="I19" s="233">
        <f t="shared" si="1"/>
        <v>0</v>
      </c>
      <c r="J19" s="736"/>
    </row>
    <row r="20" spans="1:10" ht="12.75" customHeight="1">
      <c r="A20" s="91" t="s">
        <v>17</v>
      </c>
      <c r="B20" s="105" t="s">
        <v>126</v>
      </c>
      <c r="C20" s="41"/>
      <c r="D20" s="41"/>
      <c r="E20" s="229">
        <f t="shared" si="2"/>
        <v>0</v>
      </c>
      <c r="F20" s="99" t="s">
        <v>85</v>
      </c>
      <c r="G20" s="41"/>
      <c r="H20" s="41"/>
      <c r="I20" s="233">
        <f t="shared" si="1"/>
        <v>0</v>
      </c>
      <c r="J20" s="736"/>
    </row>
    <row r="21" spans="1:10" ht="12.75" customHeight="1">
      <c r="A21" s="93" t="s">
        <v>18</v>
      </c>
      <c r="B21" s="105" t="s">
        <v>127</v>
      </c>
      <c r="C21" s="41"/>
      <c r="D21" s="41"/>
      <c r="E21" s="229">
        <f t="shared" si="2"/>
        <v>0</v>
      </c>
      <c r="F21" s="99" t="s">
        <v>86</v>
      </c>
      <c r="G21" s="41"/>
      <c r="H21" s="41"/>
      <c r="I21" s="233">
        <f t="shared" si="1"/>
        <v>0</v>
      </c>
      <c r="J21" s="736"/>
    </row>
    <row r="22" spans="1:10" ht="12.75" customHeight="1">
      <c r="A22" s="91" t="s">
        <v>19</v>
      </c>
      <c r="B22" s="105" t="s">
        <v>128</v>
      </c>
      <c r="C22" s="41"/>
      <c r="D22" s="41"/>
      <c r="E22" s="229">
        <f t="shared" si="2"/>
        <v>0</v>
      </c>
      <c r="F22" s="98" t="s">
        <v>124</v>
      </c>
      <c r="G22" s="41"/>
      <c r="H22" s="41"/>
      <c r="I22" s="233">
        <f t="shared" si="1"/>
        <v>0</v>
      </c>
      <c r="J22" s="736"/>
    </row>
    <row r="23" spans="1:10" ht="12.75" customHeight="1">
      <c r="A23" s="93" t="s">
        <v>20</v>
      </c>
      <c r="B23" s="106" t="s">
        <v>129</v>
      </c>
      <c r="C23" s="41"/>
      <c r="D23" s="41"/>
      <c r="E23" s="229">
        <f t="shared" si="2"/>
        <v>0</v>
      </c>
      <c r="F23" s="99" t="s">
        <v>113</v>
      </c>
      <c r="G23" s="41"/>
      <c r="H23" s="41"/>
      <c r="I23" s="233">
        <f t="shared" si="1"/>
        <v>0</v>
      </c>
      <c r="J23" s="736"/>
    </row>
    <row r="24" spans="1:10" ht="12.75" customHeight="1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3">
        <f t="shared" si="1"/>
        <v>0</v>
      </c>
      <c r="J24" s="736"/>
    </row>
    <row r="25" spans="1:10" ht="12.75" customHeight="1">
      <c r="A25" s="93" t="s">
        <v>22</v>
      </c>
      <c r="B25" s="106" t="s">
        <v>131</v>
      </c>
      <c r="C25" s="41"/>
      <c r="D25" s="41"/>
      <c r="E25" s="229">
        <f t="shared" si="2"/>
        <v>0</v>
      </c>
      <c r="F25" s="108" t="s">
        <v>274</v>
      </c>
      <c r="G25" s="41"/>
      <c r="H25" s="41"/>
      <c r="I25" s="233">
        <f t="shared" si="1"/>
        <v>0</v>
      </c>
      <c r="J25" s="736"/>
    </row>
    <row r="26" spans="1:10" ht="12.75" customHeight="1">
      <c r="A26" s="91" t="s">
        <v>23</v>
      </c>
      <c r="B26" s="106" t="s">
        <v>132</v>
      </c>
      <c r="C26" s="41"/>
      <c r="D26" s="41"/>
      <c r="E26" s="229">
        <f t="shared" si="2"/>
        <v>0</v>
      </c>
      <c r="F26" s="103"/>
      <c r="G26" s="41"/>
      <c r="H26" s="41"/>
      <c r="I26" s="233">
        <f t="shared" si="1"/>
        <v>0</v>
      </c>
      <c r="J26" s="736"/>
    </row>
    <row r="27" spans="1:10" ht="12.75" customHeight="1">
      <c r="A27" s="93" t="s">
        <v>24</v>
      </c>
      <c r="B27" s="105" t="s">
        <v>133</v>
      </c>
      <c r="C27" s="41"/>
      <c r="D27" s="41"/>
      <c r="E27" s="229">
        <f t="shared" si="2"/>
        <v>0</v>
      </c>
      <c r="F27" s="46"/>
      <c r="G27" s="41"/>
      <c r="H27" s="41"/>
      <c r="I27" s="233">
        <f t="shared" si="1"/>
        <v>0</v>
      </c>
      <c r="J27" s="736"/>
    </row>
    <row r="28" spans="1:10" ht="12.75" customHeight="1">
      <c r="A28" s="91" t="s">
        <v>25</v>
      </c>
      <c r="B28" s="109" t="s">
        <v>134</v>
      </c>
      <c r="C28" s="41"/>
      <c r="D28" s="41"/>
      <c r="E28" s="229">
        <f t="shared" si="2"/>
        <v>0</v>
      </c>
      <c r="F28" s="29"/>
      <c r="G28" s="41"/>
      <c r="H28" s="41"/>
      <c r="I28" s="233">
        <f t="shared" si="1"/>
        <v>0</v>
      </c>
      <c r="J28" s="736"/>
    </row>
    <row r="29" spans="1:10" ht="12.75" customHeight="1" thickBot="1">
      <c r="A29" s="93" t="s">
        <v>26</v>
      </c>
      <c r="B29" s="110" t="s">
        <v>135</v>
      </c>
      <c r="C29" s="41"/>
      <c r="D29" s="41"/>
      <c r="E29" s="229">
        <f t="shared" si="2"/>
        <v>0</v>
      </c>
      <c r="F29" s="46"/>
      <c r="G29" s="41"/>
      <c r="H29" s="41"/>
      <c r="I29" s="233">
        <f t="shared" si="1"/>
        <v>0</v>
      </c>
      <c r="J29" s="736"/>
    </row>
    <row r="30" spans="1:10" ht="21.75" customHeight="1" thickBot="1">
      <c r="A30" s="96" t="s">
        <v>27</v>
      </c>
      <c r="B30" s="48" t="s">
        <v>271</v>
      </c>
      <c r="C30" s="79">
        <f>+C18+C24</f>
        <v>767659</v>
      </c>
      <c r="D30" s="79">
        <f>+D18+D24</f>
        <v>60014</v>
      </c>
      <c r="E30" s="79">
        <f>+E18+E24</f>
        <v>827673</v>
      </c>
      <c r="F30" s="48" t="s">
        <v>275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736"/>
    </row>
    <row r="31" spans="1:10" ht="13.5" thickBot="1">
      <c r="A31" s="96" t="s">
        <v>28</v>
      </c>
      <c r="B31" s="102" t="s">
        <v>276</v>
      </c>
      <c r="C31" s="239">
        <f>+C17+C30</f>
        <v>951965</v>
      </c>
      <c r="D31" s="239">
        <f>+D17+D30</f>
        <v>42260</v>
      </c>
      <c r="E31" s="240">
        <f>+E17+E30</f>
        <v>994225</v>
      </c>
      <c r="F31" s="102" t="s">
        <v>277</v>
      </c>
      <c r="G31" s="239">
        <f>+G17+G30</f>
        <v>913749</v>
      </c>
      <c r="H31" s="239">
        <f>+H17+H30</f>
        <v>80476</v>
      </c>
      <c r="I31" s="240">
        <f>+I17+I30</f>
        <v>994225</v>
      </c>
      <c r="J31" s="736"/>
    </row>
    <row r="32" spans="1:10" ht="13.5" thickBot="1">
      <c r="A32" s="96" t="s">
        <v>29</v>
      </c>
      <c r="B32" s="102" t="s">
        <v>87</v>
      </c>
      <c r="C32" s="239">
        <f>IF(C17-G17&lt;0,G17-C17,"-")</f>
        <v>729443</v>
      </c>
      <c r="D32" s="239">
        <f>IF(D17-H17&lt;0,H17-D17,"-")</f>
        <v>98230</v>
      </c>
      <c r="E32" s="240">
        <f>IF(E17-I17&lt;0,I17-E17,"-")</f>
        <v>827673</v>
      </c>
      <c r="F32" s="102" t="s">
        <v>88</v>
      </c>
      <c r="G32" s="239" t="str">
        <f>IF(C17-G17&gt;0,C17-G17,"-")</f>
        <v>-</v>
      </c>
      <c r="H32" s="239" t="str">
        <f>IF(D17-H17&gt;0,D17-H17,"-")</f>
        <v>-</v>
      </c>
      <c r="I32" s="240" t="str">
        <f>IF(E17-I17&gt;0,E17-I17,"-")</f>
        <v>-</v>
      </c>
      <c r="J32" s="736"/>
    </row>
    <row r="33" spans="1:10" ht="13.5" thickBot="1">
      <c r="A33" s="96" t="s">
        <v>30</v>
      </c>
      <c r="B33" s="102" t="s">
        <v>428</v>
      </c>
      <c r="C33" s="239" t="str">
        <f>IF(C31-G31&lt;0,G31-C31,"-")</f>
        <v>-</v>
      </c>
      <c r="D33" s="239">
        <f>IF(D31-H31&lt;0,H31-D31,"-")</f>
        <v>38216</v>
      </c>
      <c r="E33" s="239" t="str">
        <f>IF(E31-I31&lt;0,I31-E31,"-")</f>
        <v>-</v>
      </c>
      <c r="F33" s="102" t="s">
        <v>429</v>
      </c>
      <c r="G33" s="239">
        <f>IF(C31-G31&gt;0,C31-G31,"-")</f>
        <v>38216</v>
      </c>
      <c r="H33" s="239" t="str">
        <f>IF(D31-H31&gt;0,D31-H31,"-")</f>
        <v>-</v>
      </c>
      <c r="I33" s="241" t="str">
        <f>IF(E31-I31&gt;0,E31-I31,"-")</f>
        <v>-</v>
      </c>
      <c r="J33" s="736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TITK02</cp:lastModifiedBy>
  <cp:lastPrinted>2020-07-10T06:09:47Z</cp:lastPrinted>
  <dcterms:created xsi:type="dcterms:W3CDTF">1999-10-30T10:30:45Z</dcterms:created>
  <dcterms:modified xsi:type="dcterms:W3CDTF">2020-07-10T09:41:57Z</dcterms:modified>
  <cp:category/>
  <cp:version/>
  <cp:contentType/>
  <cp:contentStatus/>
</cp:coreProperties>
</file>