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978" firstSheet="3" activeTab="17"/>
  </bookViews>
  <sheets>
    <sheet name="IB_TARTALOMJEGYZÉK" sheetId="1" r:id="rId1"/>
    <sheet name="IB_ALAPADATOK" sheetId="2" r:id="rId2"/>
    <sheet name="IB_ÖSSZEFÜGGÉSEK" sheetId="3" r:id="rId3"/>
    <sheet name="IB_1.1.sz.mell." sheetId="4" r:id="rId4"/>
    <sheet name="IB_1.2.sz.mell." sheetId="5" r:id="rId5"/>
    <sheet name="IB_1.3.sz.mell." sheetId="6" r:id="rId6"/>
    <sheet name="IB_1.4.sz.mell." sheetId="7" r:id="rId7"/>
    <sheet name="IB_2.1.sz.mell" sheetId="8" r:id="rId8"/>
    <sheet name="IB_2.2.sz.mell" sheetId="9" r:id="rId9"/>
    <sheet name="IB_ELLENŐRZÉS" sheetId="10" r:id="rId10"/>
    <sheet name="IB_3.sz.mell." sheetId="11" r:id="rId11"/>
    <sheet name="IB_4.sz.mell." sheetId="12" r:id="rId12"/>
    <sheet name="IB_5.sz.mell." sheetId="13" r:id="rId13"/>
    <sheet name="IB_6.1.sz.mell" sheetId="14" r:id="rId14"/>
    <sheet name="IB_6.2.sz.mell" sheetId="15" r:id="rId15"/>
    <sheet name="IB_6.3.sz.mell" sheetId="16" r:id="rId16"/>
    <sheet name="IB_7.sz.mell." sheetId="17" r:id="rId17"/>
    <sheet name="IB_8.sz.mell." sheetId="18" r:id="rId18"/>
    <sheet name="IB_9.sz.mell." sheetId="19" r:id="rId19"/>
  </sheets>
  <definedNames>
    <definedName name="_xlfn.IFERROR" hidden="1">#NAME?</definedName>
    <definedName name="_xlnm.Print_Titles" localSheetId="13">'IB_6.1.sz.mell'!$1:$6</definedName>
    <definedName name="_xlnm.Print_Titles" localSheetId="14">'IB_6.2.sz.mell'!$1:$6</definedName>
    <definedName name="_xlnm.Print_Titles" localSheetId="15">'IB_6.3.sz.mell'!$1:$6</definedName>
    <definedName name="_xlnm.Print_Titles" localSheetId="17">'IB_8.sz.mell.'!$1:$4</definedName>
    <definedName name="_xlnm.Print_Area" localSheetId="3">'IB_1.1.sz.mell.'!$A$1:$G$166</definedName>
    <definedName name="_xlnm.Print_Area" localSheetId="4">'IB_1.2.sz.mell.'!$A$1:$E$166</definedName>
    <definedName name="_xlnm.Print_Area" localSheetId="5">'IB_1.3.sz.mell.'!$A$1:$E$166</definedName>
    <definedName name="_xlnm.Print_Area" localSheetId="6">'IB_1.4.sz.mell.'!$A$1:$E$166</definedName>
    <definedName name="_xlnm.Print_Area" localSheetId="17">'IB_8.sz.mell.'!$A$1:$F$80</definedName>
  </definedNames>
  <calcPr fullCalcOnLoad="1"/>
</workbook>
</file>

<file path=xl/sharedStrings.xml><?xml version="1.0" encoding="utf-8"?>
<sst xmlns="http://schemas.openxmlformats.org/spreadsheetml/2006/main" count="2809" uniqueCount="834">
  <si>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</si>
  <si>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</si>
  <si>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</si>
  <si>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</si>
  <si>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</si>
  <si>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</si>
  <si>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</si>
  <si>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</si>
  <si>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</si>
  <si>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</si>
  <si>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</si>
  <si>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</si>
  <si>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</si>
  <si>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</si>
  <si>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</si>
  <si>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</si>
  <si>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</si>
  <si>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</si>
  <si>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</si>
  <si>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</si>
  <si>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</si>
  <si>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</si>
  <si>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</si>
  <si>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</si>
  <si>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</si>
  <si>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</si>
  <si>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</si>
  <si>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</si>
  <si>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</si>
  <si>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</si>
  <si>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</si>
  <si>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</si>
  <si>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</si>
  <si>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</si>
  <si>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</si>
  <si>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</si>
  <si>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</si>
  <si>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</si>
  <si>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</si>
  <si>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</si>
  <si>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</si>
  <si>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</si>
  <si>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</si>
  <si>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</si>
  <si>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</si>
  <si>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</si>
  <si>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</si>
  <si>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</si>
  <si>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</si>
  <si>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</si>
  <si>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</si>
  <si>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</si>
  <si>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</si>
  <si>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</si>
  <si>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</si>
  <si>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</si>
  <si>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</si>
  <si>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</si>
  <si>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</si>
  <si>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</si>
  <si>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</si>
  <si>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</si>
  <si>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</si>
  <si>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</si>
  <si>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</si>
  <si>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</si>
  <si>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</si>
  <si>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</si>
  <si>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</si>
  <si>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</si>
  <si>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</si>
  <si>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</si>
  <si>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</si>
  <si>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</si>
  <si>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</si>
  <si>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</si>
  <si>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</si>
  <si>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</si>
  <si>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</si>
  <si>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</si>
  <si>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</si>
  <si>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</si>
  <si>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</si>
  <si>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</si>
  <si>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</si>
  <si>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</si>
  <si>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</si>
  <si>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</si>
  <si>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</si>
  <si>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</si>
  <si>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</si>
  <si>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</si>
  <si>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</si>
  <si>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</si>
  <si>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</si>
  <si>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</si>
  <si>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</si>
  <si>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</si>
  <si>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</si>
  <si>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</si>
  <si>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</si>
  <si>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</si>
  <si>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</si>
  <si>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</si>
  <si>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</si>
  <si>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</si>
  <si>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</si>
  <si>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</si>
  <si>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</si>
  <si>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</si>
  <si>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</si>
  <si>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</si>
  <si>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</si>
  <si>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</si>
  <si>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</si>
  <si>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</si>
  <si>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</si>
  <si>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</si>
  <si>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</si>
  <si>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</si>
  <si>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</si>
  <si>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</si>
  <si>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</si>
  <si>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</si>
  <si>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</si>
  <si>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</si>
  <si>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</si>
  <si>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</si>
  <si>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</si>
  <si>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</si>
  <si>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</si>
  <si>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</si>
  <si>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</si>
  <si>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</si>
  <si>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</si>
  <si>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</si>
  <si>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</si>
  <si>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</si>
  <si>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</si>
  <si>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</si>
  <si>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</si>
  <si>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</si>
  <si>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</si>
  <si>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</si>
  <si>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</si>
  <si>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</si>
  <si>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</si>
  <si>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</si>
  <si>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</si>
  <si>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</si>
  <si>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</si>
  <si>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</si>
  <si>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</si>
  <si>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</si>
  <si>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</si>
  <si>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</si>
  <si>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</si>
  <si>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</si>
  <si>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</si>
  <si>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</si>
  <si>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</si>
  <si>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</si>
  <si>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</si>
  <si>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</si>
  <si>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</si>
  <si>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</si>
  <si>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</si>
  <si>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</si>
  <si>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</si>
  <si>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</si>
  <si>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</si>
  <si>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</si>
  <si>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</si>
  <si>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</si>
  <si>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</si>
  <si>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</si>
  <si>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</si>
  <si>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</si>
  <si>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</si>
  <si>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</si>
  <si>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</si>
  <si>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</si>
  <si>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</si>
  <si>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</si>
  <si>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</si>
  <si>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</si>
  <si>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</si>
  <si>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</si>
  <si>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</si>
  <si>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</si>
  <si>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</si>
  <si>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</si>
  <si>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</si>
  <si>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</si>
  <si>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</si>
  <si>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</si>
  <si>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</si>
  <si>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</si>
  <si>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</si>
  <si>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</si>
  <si>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</si>
  <si>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</si>
  <si>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</si>
  <si>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</si>
  <si>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</si>
  <si>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</si>
  <si>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</si>
  <si>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</si>
  <si>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</si>
  <si>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</si>
  <si>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</si>
  <si>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</si>
  <si>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</si>
  <si>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</si>
  <si>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</si>
  <si>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</si>
  <si>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</si>
  <si>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</si>
  <si>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</si>
  <si>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</si>
  <si>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</si>
  <si>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</si>
  <si>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</si>
  <si>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</si>
  <si>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</si>
  <si>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</si>
  <si>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</si>
  <si>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</si>
  <si>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</si>
  <si>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</si>
  <si>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</si>
  <si>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</si>
  <si>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</si>
  <si>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</si>
  <si>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</si>
  <si>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</si>
  <si>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</si>
  <si>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</si>
  <si>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</si>
  <si>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</si>
  <si>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</si>
  <si>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</si>
  <si>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</si>
  <si>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</si>
  <si>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</si>
  <si>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</si>
  <si>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</si>
  <si>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</si>
  <si>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</si>
  <si>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</si>
  <si>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</si>
  <si>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</si>
  <si>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</si>
  <si>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</si>
  <si>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</si>
  <si>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</si>
  <si>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</si>
  <si>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</si>
  <si>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</si>
  <si>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</si>
  <si>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</si>
  <si>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</si>
  <si>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</si>
  <si>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</si>
  <si>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</si>
  <si>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</si>
  <si>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</si>
  <si>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</si>
  <si>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</si>
  <si>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</si>
  <si>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</si>
  <si>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</si>
  <si>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</si>
  <si>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</si>
  <si>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</si>
  <si>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</si>
  <si>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</si>
  <si>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</si>
  <si>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</si>
  <si>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</si>
  <si>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</si>
  <si>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</si>
  <si>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</si>
  <si>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</si>
  <si>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</si>
  <si>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</si>
  <si>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</si>
  <si>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</si>
  <si>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</si>
  <si>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</si>
  <si>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</si>
  <si>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</si>
  <si>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</si>
  <si>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</si>
  <si>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</si>
  <si>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</si>
  <si>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</si>
  <si>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</si>
  <si>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</si>
  <si>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</si>
  <si>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</si>
  <si>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</si>
  <si>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</si>
  <si>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</si>
  <si>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</si>
  <si>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</si>
  <si>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</si>
  <si>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</si>
  <si>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</si>
  <si>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</si>
  <si>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</si>
  <si>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</si>
  <si>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</si>
  <si>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</si>
  <si>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</si>
  <si>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</si>
  <si>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</si>
  <si>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</si>
  <si>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</si>
  <si>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</si>
  <si>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</si>
  <si>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</si>
  <si>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</si>
  <si>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</si>
  <si>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</si>
  <si>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</si>
  <si>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</si>
  <si>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</si>
  <si>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</si>
  <si>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</si>
  <si>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</si>
  <si>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</si>
  <si>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</si>
  <si>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</si>
  <si>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</si>
  <si>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</si>
  <si>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</si>
  <si>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</si>
  <si>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</si>
  <si>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</si>
  <si>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</si>
  <si>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</si>
  <si>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</si>
  <si>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</si>
  <si>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</si>
  <si>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</si>
  <si>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</si>
  <si>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</si>
  <si>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</si>
  <si>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</si>
  <si>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</si>
  <si>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</si>
  <si>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</si>
  <si>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</si>
  <si>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</si>
  <si>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</si>
  <si>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</si>
  <si>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</si>
  <si>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</si>
  <si>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</si>
  <si>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</si>
  <si>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</si>
  <si>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</si>
  <si>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</si>
  <si>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</si>
  <si>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</si>
  <si>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</si>
  <si>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</si>
  <si>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</si>
  <si>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</si>
  <si>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</si>
  <si>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</si>
  <si>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</si>
  <si>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</si>
  <si>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</si>
  <si>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</si>
  <si>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</si>
  <si>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</si>
  <si>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</si>
  <si>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</si>
  <si>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</si>
  <si>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</si>
  <si>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</si>
  <si>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</si>
  <si>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</si>
  <si>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</si>
  <si>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</si>
  <si>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</si>
  <si>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</si>
  <si>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</si>
  <si>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</si>
  <si>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</si>
  <si>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</si>
  <si>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</si>
  <si>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</si>
  <si>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</si>
  <si>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</si>
  <si>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</si>
  <si>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</si>
  <si>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</si>
  <si>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</si>
  <si>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</si>
  <si>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</si>
  <si>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</si>
  <si>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</si>
  <si>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</si>
  <si>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</si>
  <si>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</si>
  <si>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</si>
  <si>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</si>
  <si>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</si>
  <si>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</si>
  <si>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</si>
  <si>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</si>
  <si>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</si>
  <si>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</si>
  <si>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</si>
  <si>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</si>
  <si>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</si>
  <si>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</si>
  <si>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</si>
  <si>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</si>
  <si>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</si>
  <si>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</si>
  <si>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</si>
  <si>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</si>
  <si>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</si>
  <si>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</si>
  <si>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</si>
  <si>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</si>
  <si>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</si>
  <si>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</si>
  <si>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</si>
  <si>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</si>
  <si>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</si>
  <si>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</si>
  <si>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</si>
  <si>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</si>
  <si>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</si>
  <si>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</si>
  <si>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</si>
  <si>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</si>
  <si>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</si>
  <si>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</si>
  <si>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</si>
  <si>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</si>
  <si>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</si>
  <si>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</si>
  <si>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</si>
  <si>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</si>
  <si>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</si>
  <si>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</si>
  <si>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</si>
  <si>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</si>
  <si>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</si>
  <si>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</si>
  <si>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</si>
  <si>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</si>
  <si>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</si>
  <si>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</si>
  <si>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</si>
  <si>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</si>
  <si>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</si>
  <si>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</si>
  <si>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</si>
  <si>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</si>
  <si>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</si>
  <si>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</si>
  <si>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</si>
  <si>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</si>
  <si>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</si>
  <si>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</si>
  <si>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</si>
  <si>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</si>
  <si>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</si>
  <si>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</si>
  <si>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</si>
  <si>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</si>
  <si>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</si>
  <si>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</si>
  <si>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</si>
  <si>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</si>
  <si>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</si>
  <si>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</si>
  <si>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</si>
  <si>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</si>
  <si>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</si>
  <si>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</si>
  <si>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</si>
  <si>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</si>
  <si>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</si>
  <si>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</si>
  <si>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</si>
  <si>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</si>
  <si>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</si>
  <si>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</si>
  <si>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</si>
  <si>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</si>
  <si>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</si>
  <si>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</si>
  <si>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</si>
  <si>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</si>
  <si>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</si>
  <si>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</si>
  <si>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</si>
  <si>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</si>
  <si>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</si>
  <si>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</si>
  <si>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</si>
  <si>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</si>
  <si>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</si>
  <si>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</si>
  <si>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</si>
  <si>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</si>
  <si>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</si>
  <si>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</si>
  <si>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</si>
  <si>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</si>
  <si>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</si>
  <si>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</si>
  <si>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</si>
  <si>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BEVÉTELEK, KIADÁSOK ÖSSZEVONT MÉRLEGE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</si>
  <si>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</si>
  <si>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</si>
  <si>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</si>
  <si>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Önkormányzati szintű</t>
  </si>
  <si>
    <t>Európai uniós támogatással megvalósuló projektek</t>
  </si>
  <si>
    <t>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</si>
  <si>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</si>
  <si>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</si>
  <si>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</si>
  <si>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</si>
  <si>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</si>
  <si>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</si>
  <si>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</si>
  <si>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</si>
  <si>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</si>
  <si>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</si>
  <si>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</si>
  <si>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Ellenőrző lista</t>
  </si>
  <si>
    <t>Ellenőrzés az 1-es és 2.1., 2.2. mellékletek adati esetében</t>
  </si>
  <si>
    <t>3. melléklet</t>
  </si>
  <si>
    <t>4. melléklet</t>
  </si>
  <si>
    <t>6.1. melléklet</t>
  </si>
  <si>
    <t>6.1.3. melléklet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</si>
  <si>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</si>
  <si>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</si>
  <si>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</si>
  <si>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</si>
  <si>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</si>
  <si>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</si>
  <si>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</si>
  <si>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</si>
  <si>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</si>
  <si>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</si>
  <si>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</si>
  <si>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7. melléklet</t>
  </si>
  <si>
    <t>5. melléklet</t>
  </si>
  <si>
    <t>I. félévi</t>
  </si>
  <si>
    <t>költségvetési tájékoztatóhoz</t>
  </si>
  <si>
    <t>Működési célú bevételek, kiadások mérlege</t>
  </si>
  <si>
    <t>Felhalmozási célú bevételek, kiadások mérlege</t>
  </si>
  <si>
    <t>Összes  bevétel, kiadás</t>
  </si>
  <si>
    <t>Kötelező feladtok bevételei, kiadásai</t>
  </si>
  <si>
    <t>Államigazgatási feladatok  bevételei, kiadásai</t>
  </si>
  <si>
    <t>Táblázatok adatainak összefüggései</t>
  </si>
  <si>
    <t>Időközi tájékoztató űrlapjainak összefüggései:</t>
  </si>
  <si>
    <t>Egyéb</t>
  </si>
  <si>
    <t>Telekadó</t>
  </si>
  <si>
    <t>……………….2020…………….. hó ………nap</t>
  </si>
  <si>
    <t>Mellékletben külön?</t>
  </si>
  <si>
    <t>.</t>
  </si>
  <si>
    <t>Igen</t>
  </si>
  <si>
    <t>Tájékoztatató a 2020. évi költségvetés  I. féléves alakulásáról</t>
  </si>
  <si>
    <t>Forintban!</t>
  </si>
  <si>
    <t>Évenkénti ütemezés</t>
  </si>
  <si>
    <t xml:space="preserve">Önkormányzaton kívüli EU-s projekthez történő hozzájárulás </t>
  </si>
  <si>
    <t>Módosítás</t>
  </si>
  <si>
    <t xml:space="preserve">bevételei, kiadásai, hozzájárulások  </t>
  </si>
  <si>
    <t>EU-s projekt neve, azonosítója:</t>
  </si>
  <si>
    <t>Teljesítés</t>
  </si>
  <si>
    <t>I=C+F</t>
  </si>
  <si>
    <t xml:space="preserve">Iparűzési adó </t>
  </si>
  <si>
    <t>Módosítás utáni összes  forrás, kiadás</t>
  </si>
  <si>
    <t>B=C+E+H</t>
  </si>
  <si>
    <t>BÁTASZÉK VÁROS ÖNKORMÁNYZATA</t>
  </si>
  <si>
    <t>Bátaszéki Közös Önkormányzati Hivatal</t>
  </si>
  <si>
    <t>Keresztély Gyula Városi Könyvtár</t>
  </si>
  <si>
    <t>Általános tartalék</t>
  </si>
  <si>
    <t>Céltartalék</t>
  </si>
  <si>
    <t>Városháza informatikai fejlesztések (KÖH)</t>
  </si>
  <si>
    <t>Karácsonyi diszvilágítás fejlesztése</t>
  </si>
  <si>
    <t>Babits játszótér ütéscsillapítók</t>
  </si>
  <si>
    <t>Köztemető belső út kialakítása</t>
  </si>
  <si>
    <t>Térfigyelő kamerarendszer bővítése</t>
  </si>
  <si>
    <t>Kandeláber telepítése a Művelődési Ház elé</t>
  </si>
  <si>
    <t>Település rendezési eszközök</t>
  </si>
  <si>
    <t>Kisértékű eszközök beszerzése</t>
  </si>
  <si>
    <t>Kehop 1.2.1-Helyi klímastratégiák kidolg.-Eszközbezserzés</t>
  </si>
  <si>
    <t>TOP 1.1.3 Agrárlogisztikai központ kialakítása</t>
  </si>
  <si>
    <t>TOP 1.1.1  ipari park kialakítása</t>
  </si>
  <si>
    <t>KEHOP - 2.2.1-15-2015-00021 Szennyvízelvezetés és fejl.</t>
  </si>
  <si>
    <t>Skoda Octavia személygépkocsi beszerzése</t>
  </si>
  <si>
    <t>KÖH kisértékű tárgyi eszközök beszerzése</t>
  </si>
  <si>
    <t>Könyvtár kisértékű tárgyi eszközök beszerzése</t>
  </si>
  <si>
    <t>51/2020 Barátságoszlop felállítása</t>
  </si>
  <si>
    <t>2020</t>
  </si>
  <si>
    <t>2018-2020</t>
  </si>
  <si>
    <t>2017-2020</t>
  </si>
  <si>
    <t>Számvevőségi épület felújítása</t>
  </si>
  <si>
    <t>Kossuth Lajos u. civilház felújítása</t>
  </si>
  <si>
    <t>Budai u. kerékpárút felújítása</t>
  </si>
  <si>
    <t>Városháza homlokzat felújítása</t>
  </si>
  <si>
    <t>Orvosi rendelő felújítása</t>
  </si>
  <si>
    <t>Gondozási központ épület felújítási, illetve bontási munkái</t>
  </si>
  <si>
    <t>Művelődési ház fütéskorszerűsítése</t>
  </si>
  <si>
    <t>Városi Óvoda épület felújítása</t>
  </si>
  <si>
    <t>Városi Könyvtár épület keleti homlokzat felújítása</t>
  </si>
  <si>
    <t>Tájház (csapadékvíz elvezetés, leállósáv építése)</t>
  </si>
  <si>
    <t>Tornacsarnok világítás korszerűsítése</t>
  </si>
  <si>
    <t>Közvilágítási lámpák cseréje</t>
  </si>
  <si>
    <t>Hunyadi u. 2/A elektromos rendszer, lépcsőház felújítása</t>
  </si>
  <si>
    <r>
      <t>EU-s projekt neve, azonosítója:</t>
    </r>
    <r>
      <rPr>
        <sz val="11"/>
        <rFont val="Times New Roman"/>
        <family val="1"/>
      </rPr>
      <t>*</t>
    </r>
  </si>
  <si>
    <t>TOP-1.1.1.-15-TL1-2016-00002 "Iparterület fejlesztése Bátaszéken"</t>
  </si>
  <si>
    <t>Előző évi maradvány</t>
  </si>
  <si>
    <t>Egyéb forrás-áfa megtérülés</t>
  </si>
  <si>
    <t>Levonható áfa összege</t>
  </si>
  <si>
    <r>
      <t>EU-s projekt neve, azonosítója:</t>
    </r>
    <r>
      <rPr>
        <sz val="11"/>
        <rFont val="Times New Roman"/>
        <family val="1"/>
      </rPr>
      <t xml:space="preserve"> </t>
    </r>
  </si>
  <si>
    <t>TOP-1.1.3.-15-TL1-2016-00004 "Agrárlogisztikai központ kialakítása Bátaszéken"</t>
  </si>
  <si>
    <t>TOP-3.2.1-15-TL1-2016-00016 "Cikádor Általános Iskola és Gimnáziuma energetikai korszerűsítése"</t>
  </si>
  <si>
    <t>TOP-3.1.1-15-TL1-2016-00006 "Alsónyék Bátaszék közötti Kerékpáros közlekedésfejlesztés"</t>
  </si>
  <si>
    <t>KEHOP-2.2.1.-15-2015-00021  Bátaszék Szennyvíztelep fejlesztése, Bátaszék,Báta szennyvízcsatornázás befejezése</t>
  </si>
  <si>
    <t>EFOP-3.3.2-2016-00356 "Gondozott gondolatok"</t>
  </si>
  <si>
    <t>KEHOP-1.2.1-18 Helyi klímastartégiák kidolgozása Bátaszéken</t>
  </si>
  <si>
    <t>Magánszemélyek kommunális adója</t>
  </si>
  <si>
    <t>Egyéb közhatalmi bevételek</t>
  </si>
  <si>
    <t>Budai u. 7-faldiagnosztika</t>
  </si>
  <si>
    <t>Támogatott szervezet neve</t>
  </si>
  <si>
    <t>Támogatás célja</t>
  </si>
  <si>
    <t>2019. évi Támogatás összge</t>
  </si>
  <si>
    <t>Támogatásértékű működési kiadás</t>
  </si>
  <si>
    <t>ESZGY Orvosi ügyeletre átadott Bátaszék</t>
  </si>
  <si>
    <t>ESZGY HSNY-re hozzájárulás Bátaszék</t>
  </si>
  <si>
    <t>ESZGY HSNY-re igényelt állami támogatás átadása</t>
  </si>
  <si>
    <t>ESZGY IK hozzájárulás Bátaszék</t>
  </si>
  <si>
    <t>ESZGY IK-re igényelt állami támogatás átadása</t>
  </si>
  <si>
    <t>ESZGY Családsegítés Bátaszék</t>
  </si>
  <si>
    <t>ESZGY Gyermekjóléti és családsegitére igényelt állami támogatás átadása</t>
  </si>
  <si>
    <t>ESZGY védőnők Bátaszék</t>
  </si>
  <si>
    <t>ESZGY munkaszervezet működtetésére Bátaszék</t>
  </si>
  <si>
    <t>ESZGY Szociális étkeztetésre támogatás átadása Bátaszék</t>
  </si>
  <si>
    <t>ESZGY Szociális étkeztetésre igényelt állami támogatás átadása</t>
  </si>
  <si>
    <t>ESZGY JHSNY támogatása</t>
  </si>
  <si>
    <t>MOB bérekre átadott állami támogatás Bátaszék</t>
  </si>
  <si>
    <t>MOB müködtetésre átadott állami támogatás Bátaszék</t>
  </si>
  <si>
    <t>MOB óvopedagógosok kiegészító átadott állami támogatás Bátaszék</t>
  </si>
  <si>
    <t>MOB nemzetiségi pótlék állami támogatás Bátaszék</t>
  </si>
  <si>
    <t>MOB bölcsödére átadott állami támogatás Bátaszék</t>
  </si>
  <si>
    <t>MOB gyermekétkeztetés állami támogatása Bátaszék</t>
  </si>
  <si>
    <t>MOB rászoruló gyermekek szünidei gyermekétkeztetés állami támogatása Bátaszék</t>
  </si>
  <si>
    <t>MOB Működési hozzájárulás Bátaszék</t>
  </si>
  <si>
    <t>MOB Működési hozzájárulás Bátaszék tartalék</t>
  </si>
  <si>
    <t>MOB munkaszervezet működtetésére Bátaszék</t>
  </si>
  <si>
    <t>MOB  működtetésére Bátaszék tartalék</t>
  </si>
  <si>
    <t>Német Nemzetiségi Önkormányzat támogatása</t>
  </si>
  <si>
    <t>Roma Nemzetiségi Önkormányzat támogatása</t>
  </si>
  <si>
    <t>Bursa Hungarica ösztöndíjak</t>
  </si>
  <si>
    <t>KÖH tartalékok</t>
  </si>
  <si>
    <t>29.</t>
  </si>
  <si>
    <t>30.</t>
  </si>
  <si>
    <t>Működési célú pénzeszközátadás államháztartáson kívülre</t>
  </si>
  <si>
    <t>31.</t>
  </si>
  <si>
    <t>Pogárőrség támogatása</t>
  </si>
  <si>
    <t>32.</t>
  </si>
  <si>
    <t>Nemzetőrség támogatása</t>
  </si>
  <si>
    <t>33.</t>
  </si>
  <si>
    <t>BSE támogatása</t>
  </si>
  <si>
    <t>34.</t>
  </si>
  <si>
    <t>BSE TAO önerő támogatása</t>
  </si>
  <si>
    <t>35.</t>
  </si>
  <si>
    <t>Matematika Tehetséggondozó Alapítvány</t>
  </si>
  <si>
    <t>36.</t>
  </si>
  <si>
    <t>Vöröskereszt véradók támogatása</t>
  </si>
  <si>
    <t>37.</t>
  </si>
  <si>
    <t>Vállalkozók Ipartestülete támogatás</t>
  </si>
  <si>
    <t>38.</t>
  </si>
  <si>
    <t>Tűzoltó Köztestület támogatása</t>
  </si>
  <si>
    <t>39.</t>
  </si>
  <si>
    <t>Horgász Egyesület támogatása</t>
  </si>
  <si>
    <t>40.</t>
  </si>
  <si>
    <t>Egyházak pályázható támogatási keretösszege</t>
  </si>
  <si>
    <t>41.</t>
  </si>
  <si>
    <t>Hagyományőrző egyesületek pályázható támogatási keretösszege</t>
  </si>
  <si>
    <t>42.</t>
  </si>
  <si>
    <t>Alapítványok pályázható támogatási keretösszege</t>
  </si>
  <si>
    <t>43.</t>
  </si>
  <si>
    <t>Sportszervezetek pályázható támogatási keretösszege (sakk)</t>
  </si>
  <si>
    <t>44.</t>
  </si>
  <si>
    <t>Közművelődési szervezetek pályázható támogatási keretösszege</t>
  </si>
  <si>
    <t>45.</t>
  </si>
  <si>
    <t>Egyéb civil szervezetek pályázható támogatási keretösszege</t>
  </si>
  <si>
    <t>46.</t>
  </si>
  <si>
    <t>Országos Mentőszolgálat Alapítvány vissza nem térítendő tám.</t>
  </si>
  <si>
    <t>47.</t>
  </si>
  <si>
    <t>329/2018 Történelmi kiadvány megjelenítése</t>
  </si>
  <si>
    <t>48.</t>
  </si>
  <si>
    <t>24/2019 György Attila tűzeset okozta kár enyhítésére tám.</t>
  </si>
  <si>
    <t>49.</t>
  </si>
  <si>
    <t>10/2020 Rákóczi Szövetség támogatása</t>
  </si>
  <si>
    <t>50.</t>
  </si>
  <si>
    <t>11/2020 Tolna Megyei Egészséges Iskolák és Diákjaikért Alapítvány tám.</t>
  </si>
  <si>
    <t>51.</t>
  </si>
  <si>
    <t xml:space="preserve">Marketing Kft. Közművelődési feladatok (közfeladatellátási szerződés) </t>
  </si>
  <si>
    <t>52.</t>
  </si>
  <si>
    <t xml:space="preserve">Marketing Kft. Múzeumi feladatok (közfeladatellátási szerződés) </t>
  </si>
  <si>
    <t>53.</t>
  </si>
  <si>
    <t xml:space="preserve">Marketing Kft. Turizmussal kapcs. feladatok (közfeladatellátási szerződés) </t>
  </si>
  <si>
    <t>54.</t>
  </si>
  <si>
    <t xml:space="preserve">Marketing Kft. Kiadói tevékenység feladatok (közfeladatellátási szerződés) </t>
  </si>
  <si>
    <t>55.</t>
  </si>
  <si>
    <t>Bát-Kom 2004. Kft. Tanuszoda üzemeltetés kiadása</t>
  </si>
  <si>
    <t>56.</t>
  </si>
  <si>
    <t>Bát-Kom 2004. Kft. Közfeladat-ellátási szerződés városüzemeltetés</t>
  </si>
  <si>
    <t>57.</t>
  </si>
  <si>
    <t>Bát-Kom 2004. Kft. Közfeladat- ellátási szerződés piac üzemeltetése</t>
  </si>
  <si>
    <t>58.</t>
  </si>
  <si>
    <t>Bát-Kom 2004. Kft. Közfeladat-ellátási szerződés sportpálya</t>
  </si>
  <si>
    <t>59.</t>
  </si>
  <si>
    <t>Bát-Kom 2004. Kft. Közfeladat-ellátási szerződés sportcsarnok</t>
  </si>
  <si>
    <t>60.</t>
  </si>
  <si>
    <t>Panteon Kft. Temető működésre átadott</t>
  </si>
  <si>
    <t>61.</t>
  </si>
  <si>
    <t>62.</t>
  </si>
  <si>
    <t>Támogatásértékű felhalmozási kiadás</t>
  </si>
  <si>
    <t>63.</t>
  </si>
  <si>
    <t>MOB Társulásnak  átadott</t>
  </si>
  <si>
    <t>64.</t>
  </si>
  <si>
    <t>ESZGY Társulásnak JHSNY feladat támogatása Bátaszék</t>
  </si>
  <si>
    <t>65.</t>
  </si>
  <si>
    <t>ESZGY Társulásnak IK hozzájárulás Bátaszék</t>
  </si>
  <si>
    <t>66.</t>
  </si>
  <si>
    <t>ESZGY Társulásnak Családsegítés Bátaszék</t>
  </si>
  <si>
    <t>67.</t>
  </si>
  <si>
    <t>ESZGY Társulásnak szociális étkeztetésre támogatás átadása</t>
  </si>
  <si>
    <t>68.</t>
  </si>
  <si>
    <t>ESZGY Társulásnak Védőnők  Bátaszék</t>
  </si>
  <si>
    <t>69.</t>
  </si>
  <si>
    <t>ESZGY Társulásnak HSNY-re hozzájárulás Bátaszék</t>
  </si>
  <si>
    <t>70.</t>
  </si>
  <si>
    <t>ESZGY Társulásnak Orvosi ügyeletre átvett Bátaszék</t>
  </si>
  <si>
    <t>71.</t>
  </si>
  <si>
    <t>72.</t>
  </si>
  <si>
    <t>Felhalmozási célú pénzeszközátadás államháztartáson kívülre</t>
  </si>
  <si>
    <t>73.</t>
  </si>
  <si>
    <t>Tűzoltó köztestület támogatása</t>
  </si>
  <si>
    <t>74.</t>
  </si>
  <si>
    <t>75.</t>
  </si>
  <si>
    <t>24/2020 BSE TAO önerő támogatás</t>
  </si>
  <si>
    <t>Kimutatás a 2020. évben céljelleggel juttatott támogatásokról</t>
  </si>
  <si>
    <t>8.sz.melléklet</t>
  </si>
  <si>
    <t>2020. évi Terv összge</t>
  </si>
  <si>
    <t>2020. évi féléves teljesült Támogatás összege</t>
  </si>
  <si>
    <t xml:space="preserve">Bát-Kom 2004. Kft. Iveco Daily busz </t>
  </si>
  <si>
    <t>KÖH 2019. évi visszafizetési kötelezettség</t>
  </si>
  <si>
    <t>Véglegesen átvett pénzeszköz megnevezése</t>
  </si>
  <si>
    <t>2019. évi eredeti előirányzat</t>
  </si>
  <si>
    <t>2020. évi eredeti előirányzat</t>
  </si>
  <si>
    <t>6.1</t>
  </si>
  <si>
    <t>Támogatásértékű működési bevételek (6.1.1.+…+6.1.4.)</t>
  </si>
  <si>
    <t>6.1.1</t>
  </si>
  <si>
    <t>OEP-től átvett pénzeszköz</t>
  </si>
  <si>
    <t>6.1.1.1</t>
  </si>
  <si>
    <t>Fogorvosra átvett OEP támogatás</t>
  </si>
  <si>
    <t>6.1.1.2</t>
  </si>
  <si>
    <t>6.1.1.3</t>
  </si>
  <si>
    <t>6.1.4</t>
  </si>
  <si>
    <t>EU-s támogatásból származó bevétel</t>
  </si>
  <si>
    <t>EFOP-3.3.2-Könyvtár</t>
  </si>
  <si>
    <t>TOP-1.1.3.Agrárlogisztikaiközpont kialakítása Bátaszéken</t>
  </si>
  <si>
    <t>KEHOP 2.2.1 szennyvíz pályázat</t>
  </si>
  <si>
    <t>6.1.3</t>
  </si>
  <si>
    <t>Elkülönített állami pénzalapoktól átvett pénzeszköz</t>
  </si>
  <si>
    <t>Bátaapáti TETT</t>
  </si>
  <si>
    <t>Közfoglalkoztatásra átvett / Hosszabb időtart.890442</t>
  </si>
  <si>
    <t>46/2020 Közfoglalkoztatásra átvett 2020. ütem</t>
  </si>
  <si>
    <t>Egyéb kvi szervtől átvett támogatás</t>
  </si>
  <si>
    <t>6.1.4.1</t>
  </si>
  <si>
    <t>Központi (fejezettől) kvi szervtől átv. pénz.</t>
  </si>
  <si>
    <t>Gyermekvédelmi támogatásra (Erzsébet utalványok)</t>
  </si>
  <si>
    <t>6.1.4.2</t>
  </si>
  <si>
    <t>Támogatás értékű bevétel önkormányzattól</t>
  </si>
  <si>
    <t>Önkormányzatoktól átvett-Óvodára (2019)</t>
  </si>
  <si>
    <t>Önkormányzatoktól átvett-Orvosi ügyeletre (2019.év)</t>
  </si>
  <si>
    <t>Önkormányzattól átvett-HSNY társulásra (2019.évi)</t>
  </si>
  <si>
    <t>A KÖH-re átvett társulási támogatások (munkaszervezet) MOB</t>
  </si>
  <si>
    <t>A KÖH-re átvett társulási támogatások (munkaszervezet) ESZGY</t>
  </si>
  <si>
    <t>A KÖH-re átvett társulási támogatások (munkaszervezet) szenyv.</t>
  </si>
  <si>
    <t>Alsónyék Önkormányzata KÖH hozzájárulás</t>
  </si>
  <si>
    <t>Alsónána Önkormányzata KÖH hozzájárulás</t>
  </si>
  <si>
    <t>Sárpilis Önkormányzata KÖH hozzájárulás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</si>
  <si>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</si>
  <si>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</si>
  <si>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</si>
  <si>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</si>
  <si>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Támogatásértékű felhalmozási bevételek (6.2.1+…+6.2.4)</t>
  </si>
  <si>
    <t>6.2.1</t>
  </si>
  <si>
    <t>6.2.2.</t>
  </si>
  <si>
    <t>EU támogatás</t>
  </si>
  <si>
    <t>TOP-1.1.1. Iparterület fejlesztése Bátaszéken</t>
  </si>
  <si>
    <t>TOP-3.2.1. II. Géza Gimnázium energetikai pályázat</t>
  </si>
  <si>
    <t>6.2.3</t>
  </si>
  <si>
    <t>Bátaapáti TETT / felhalmozási</t>
  </si>
  <si>
    <t>6.2.4</t>
  </si>
  <si>
    <t>Önkormányzatoktól társulástól átvett pénzeszköz</t>
  </si>
  <si>
    <t>6.2.5</t>
  </si>
  <si>
    <t>Egyéb kvi szervtől átvett támogatás(5.7.4.1+..+5.7.4.6.)</t>
  </si>
  <si>
    <t>Működési célú pénzeszköz átvétel államháztartáson kívülről</t>
  </si>
  <si>
    <t>Felhalmozási célú pénzeszk. átvétel államháztartáson kívülről</t>
  </si>
  <si>
    <t>Bát-Kom 2004. Kft. Visszatérítendő támogatása</t>
  </si>
  <si>
    <t>IV. Véglegesen átvett pénzeszközök (6.1+ 6.2+ 6.3 + 6.4)</t>
  </si>
  <si>
    <t>2020. féléves teljesülés adatok</t>
  </si>
  <si>
    <t>Free wifi pályázat</t>
  </si>
  <si>
    <t>Jótállási biztosíték - TOP-1.1.3. Agrárlog.pályázat</t>
  </si>
  <si>
    <t>Háztartásoktól átvett kölcsön visszatérülés</t>
  </si>
  <si>
    <t>Külterületi utakra átvett</t>
  </si>
  <si>
    <t xml:space="preserve">Védőoltásra átvett </t>
  </si>
  <si>
    <t>Papp Dávid-Felajánlás a koronavírus elleni küzdelemhez</t>
  </si>
  <si>
    <t>Vízdíj-tartozók befizetései</t>
  </si>
  <si>
    <t>Önkormányzatoktól átvett KÖH Bátaszék elsz.(2019.év)</t>
  </si>
  <si>
    <t>Acélsorompó-Iparterület</t>
  </si>
  <si>
    <t xml:space="preserve"> ezer forintban!</t>
  </si>
  <si>
    <t>9.sz. melléklet 2020. I. félévi költségvetési tájékoztatóhoz</t>
  </si>
  <si>
    <t>%</t>
  </si>
  <si>
    <t>Eltérés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</si>
</sst>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###\ ###\ ###\ ###\ ##0.00"/>
    <numFmt numFmtId="177" formatCode="0.0%"/>
  </numFmts>
  <fonts count="10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b/>
      <i/>
      <sz val="11"/>
      <name val="Times New Roman CE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b/>
      <i/>
      <sz val="8"/>
      <name val="Times New Roman CE"/>
      <family val="0"/>
    </font>
    <font>
      <i/>
      <sz val="9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1"/>
      <color rgb="FF000000"/>
      <name val="Calibri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rgb="FFFF0000"/>
      <name val="Times New Roman CE"/>
      <family val="0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darkHorizontal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>
        <color theme="6" tint="-0.4999699890613556"/>
      </left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714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13" fillId="0" borderId="10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13" xfId="62" applyFont="1" applyFill="1" applyBorder="1" applyAlignment="1" applyProtection="1">
      <alignment horizontal="left" vertical="center" wrapText="1" indent="1"/>
      <protection/>
    </xf>
    <xf numFmtId="0" fontId="13" fillId="0" borderId="14" xfId="62" applyFont="1" applyFill="1" applyBorder="1" applyAlignment="1" applyProtection="1">
      <alignment horizontal="left" vertical="center" wrapText="1" indent="1"/>
      <protection/>
    </xf>
    <xf numFmtId="0" fontId="13" fillId="0" borderId="15" xfId="62" applyFont="1" applyFill="1" applyBorder="1" applyAlignment="1" applyProtection="1">
      <alignment horizontal="left" vertical="center" wrapText="1" indent="1"/>
      <protection/>
    </xf>
    <xf numFmtId="49" fontId="13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2" applyFont="1" applyFill="1" applyBorder="1" applyAlignment="1" applyProtection="1">
      <alignment horizontal="left" vertical="center" wrapText="1" indent="1"/>
      <protection/>
    </xf>
    <xf numFmtId="0" fontId="12" fillId="0" borderId="22" xfId="62" applyFont="1" applyFill="1" applyBorder="1" applyAlignment="1" applyProtection="1">
      <alignment horizontal="left" vertical="center" wrapText="1" indent="1"/>
      <protection/>
    </xf>
    <xf numFmtId="0" fontId="12" fillId="0" borderId="23" xfId="62" applyFont="1" applyFill="1" applyBorder="1" applyAlignment="1" applyProtection="1">
      <alignment horizontal="left" vertical="center" wrapText="1" indent="1"/>
      <protection/>
    </xf>
    <xf numFmtId="0" fontId="12" fillId="0" borderId="24" xfId="62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2" applyFont="1" applyFill="1" applyBorder="1" applyAlignment="1" applyProtection="1">
      <alignment vertical="center" wrapText="1"/>
      <protection/>
    </xf>
    <xf numFmtId="0" fontId="12" fillId="0" borderId="25" xfId="62" applyFont="1" applyFill="1" applyBorder="1" applyAlignment="1" applyProtection="1">
      <alignment vertical="center" wrapText="1"/>
      <protection/>
    </xf>
    <xf numFmtId="0" fontId="12" fillId="0" borderId="22" xfId="62" applyFont="1" applyFill="1" applyBorder="1" applyAlignment="1" applyProtection="1">
      <alignment horizontal="center" vertical="center" wrapText="1"/>
      <protection/>
    </xf>
    <xf numFmtId="0" fontId="12" fillId="0" borderId="23" xfId="62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2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indent="6"/>
      <protection/>
    </xf>
    <xf numFmtId="0" fontId="13" fillId="0" borderId="11" xfId="62" applyFont="1" applyFill="1" applyBorder="1" applyAlignment="1" applyProtection="1">
      <alignment horizontal="left" vertical="center" wrapText="1" indent="6"/>
      <protection/>
    </xf>
    <xf numFmtId="0" fontId="13" fillId="0" borderId="15" xfId="62" applyFont="1" applyFill="1" applyBorder="1" applyAlignment="1" applyProtection="1">
      <alignment horizontal="left" vertical="center" wrapText="1" indent="6"/>
      <protection/>
    </xf>
    <xf numFmtId="0" fontId="13" fillId="0" borderId="29" xfId="62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3" fillId="0" borderId="12" xfId="0" applyNumberFormat="1" applyFont="1" applyFill="1" applyBorder="1" applyAlignment="1" applyProtection="1">
      <alignment vertical="center"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6" fontId="12" fillId="0" borderId="34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7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8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6" fontId="12" fillId="0" borderId="35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36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166" fontId="5" fillId="0" borderId="0" xfId="62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2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5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2" applyFont="1" applyFill="1" applyBorder="1" applyAlignment="1" applyProtection="1">
      <alignment horizontal="center" vertical="center" wrapText="1"/>
      <protection/>
    </xf>
    <xf numFmtId="0" fontId="12" fillId="0" borderId="25" xfId="62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 indent="6"/>
      <protection/>
    </xf>
    <xf numFmtId="0" fontId="2" fillId="0" borderId="0" xfId="62" applyFill="1" applyProtection="1">
      <alignment/>
      <protection/>
    </xf>
    <xf numFmtId="0" fontId="13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2" applyFill="1" applyAlignment="1" applyProtection="1">
      <alignment/>
      <protection/>
    </xf>
    <xf numFmtId="0" fontId="14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2" applyNumberFormat="1" applyFont="1" applyFill="1" applyBorder="1" applyAlignment="1" applyProtection="1">
      <alignment horizontal="center" vertical="center" wrapText="1"/>
      <protection/>
    </xf>
    <xf numFmtId="49" fontId="13" fillId="0" borderId="17" xfId="62" applyNumberFormat="1" applyFont="1" applyFill="1" applyBorder="1" applyAlignment="1" applyProtection="1">
      <alignment horizontal="center" vertical="center" wrapText="1"/>
      <protection/>
    </xf>
    <xf numFmtId="49" fontId="13" fillId="0" borderId="19" xfId="62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9" xfId="0" applyFont="1" applyBorder="1" applyAlignment="1" applyProtection="1">
      <alignment horizontal="center" wrapText="1"/>
      <protection/>
    </xf>
    <xf numFmtId="49" fontId="13" fillId="0" borderId="20" xfId="62" applyNumberFormat="1" applyFont="1" applyFill="1" applyBorder="1" applyAlignment="1" applyProtection="1">
      <alignment horizontal="center" vertical="center" wrapText="1"/>
      <protection/>
    </xf>
    <xf numFmtId="49" fontId="13" fillId="0" borderId="16" xfId="62" applyNumberFormat="1" applyFont="1" applyFill="1" applyBorder="1" applyAlignment="1" applyProtection="1">
      <alignment horizontal="center" vertical="center" wrapText="1"/>
      <protection/>
    </xf>
    <xf numFmtId="49" fontId="13" fillId="0" borderId="21" xfId="62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166" fontId="12" fillId="0" borderId="35" xfId="62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9" xfId="0" applyFont="1" applyBorder="1" applyAlignment="1" applyProtection="1">
      <alignment vertical="center" wrapText="1"/>
      <protection/>
    </xf>
    <xf numFmtId="166" fontId="12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9" xfId="62" applyFont="1" applyFill="1" applyBorder="1" applyAlignment="1" applyProtection="1">
      <alignment horizontal="left" vertical="center" wrapText="1" indent="1"/>
      <protection/>
    </xf>
    <xf numFmtId="0" fontId="12" fillId="0" borderId="32" xfId="62" applyFont="1" applyFill="1" applyBorder="1" applyAlignment="1" applyProtection="1">
      <alignment vertical="center" wrapText="1"/>
      <protection/>
    </xf>
    <xf numFmtId="0" fontId="13" fillId="0" borderId="29" xfId="62" applyFont="1" applyFill="1" applyBorder="1" applyAlignment="1" applyProtection="1">
      <alignment horizontal="left" vertical="center" wrapText="1" indent="7"/>
      <protection/>
    </xf>
    <xf numFmtId="0" fontId="12" fillId="0" borderId="22" xfId="62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2" applyNumberFormat="1" applyFont="1" applyFill="1" applyBorder="1" applyAlignment="1" applyProtection="1">
      <alignment horizontal="center" vertical="center" wrapText="1"/>
      <protection/>
    </xf>
    <xf numFmtId="166" fontId="12" fillId="0" borderId="48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1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35" xfId="0" applyNumberFormat="1" applyFont="1" applyBorder="1" applyAlignment="1" applyProtection="1">
      <alignment horizontal="right" vertical="center" wrapText="1" indent="1"/>
      <protection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2" applyFont="1" applyFill="1" applyBorder="1" applyAlignment="1" applyProtection="1">
      <alignment horizontal="center" vertical="center" wrapText="1"/>
      <protection/>
    </xf>
    <xf numFmtId="0" fontId="6" fillId="0" borderId="52" xfId="62" applyFont="1" applyFill="1" applyBorder="1" applyAlignment="1" applyProtection="1">
      <alignment horizontal="center" vertical="center" wrapText="1"/>
      <protection/>
    </xf>
    <xf numFmtId="0" fontId="12" fillId="0" borderId="53" xfId="62" applyFont="1" applyFill="1" applyBorder="1" applyAlignment="1" applyProtection="1">
      <alignment horizontal="center" vertical="center" wrapText="1"/>
      <protection/>
    </xf>
    <xf numFmtId="166" fontId="12" fillId="0" borderId="54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2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166" fontId="13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62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58" xfId="0" applyFont="1" applyBorder="1" applyAlignment="1">
      <alignment vertical="center" wrapText="1"/>
    </xf>
    <xf numFmtId="0" fontId="27" fillId="0" borderId="0" xfId="0" applyFont="1" applyFill="1" applyAlignment="1" applyProtection="1">
      <alignment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9" xfId="62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13" fillId="0" borderId="29" xfId="62" applyFont="1" applyFill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 locked="0"/>
    </xf>
    <xf numFmtId="0" fontId="2" fillId="0" borderId="0" xfId="62" applyFont="1" applyFill="1" applyAlignment="1" applyProtection="1">
      <alignment horizontal="right" vertical="center" indent="1"/>
      <protection locked="0"/>
    </xf>
    <xf numFmtId="0" fontId="2" fillId="0" borderId="0" xfId="62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 quotePrefix="1">
      <alignment horizontal="right" vertical="center" indent="1"/>
      <protection locked="0"/>
    </xf>
    <xf numFmtId="49" fontId="6" fillId="0" borderId="44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89" fillId="0" borderId="0" xfId="0" applyFont="1" applyAlignment="1">
      <alignment/>
    </xf>
    <xf numFmtId="0" fontId="89" fillId="0" borderId="0" xfId="0" applyFont="1" applyAlignment="1">
      <alignment horizontal="justify" vertical="top" wrapText="1"/>
    </xf>
    <xf numFmtId="0" fontId="90" fillId="34" borderId="0" xfId="0" applyFont="1" applyFill="1" applyAlignment="1">
      <alignment horizontal="center" vertical="center"/>
    </xf>
    <xf numFmtId="0" fontId="90" fillId="34" borderId="0" xfId="0" applyFont="1" applyFill="1" applyAlignment="1">
      <alignment horizontal="center" vertical="top" wrapText="1"/>
    </xf>
    <xf numFmtId="0" fontId="29" fillId="0" borderId="0" xfId="0" applyFont="1" applyAlignment="1">
      <alignment/>
    </xf>
    <xf numFmtId="0" fontId="78" fillId="0" borderId="0" xfId="46" applyAlignment="1" applyProtection="1">
      <alignment/>
      <protection/>
    </xf>
    <xf numFmtId="0" fontId="19" fillId="35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66" fontId="91" fillId="0" borderId="0" xfId="62" applyNumberFormat="1" applyFont="1" applyFill="1" applyAlignment="1" applyProtection="1">
      <alignment horizontal="right" vertical="center" indent="1"/>
      <protection/>
    </xf>
    <xf numFmtId="166" fontId="92" fillId="0" borderId="0" xfId="0" applyNumberFormat="1" applyFont="1" applyFill="1" applyAlignment="1" applyProtection="1">
      <alignment horizontal="right" vertical="center" wrapText="1" indent="1"/>
      <protection/>
    </xf>
    <xf numFmtId="0" fontId="93" fillId="0" borderId="0" xfId="0" applyFont="1" applyAlignment="1">
      <alignment/>
    </xf>
    <xf numFmtId="0" fontId="3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66" fontId="0" fillId="0" borderId="0" xfId="60" applyNumberFormat="1" applyAlignment="1">
      <alignment vertical="center" wrapText="1"/>
      <protection/>
    </xf>
    <xf numFmtId="166" fontId="12" fillId="0" borderId="44" xfId="60" applyNumberFormat="1" applyFont="1" applyBorder="1" applyAlignment="1">
      <alignment horizontal="center" vertical="center" wrapText="1"/>
      <protection/>
    </xf>
    <xf numFmtId="3" fontId="13" fillId="0" borderId="63" xfId="60" applyNumberFormat="1" applyFont="1" applyBorder="1" applyAlignment="1" applyProtection="1">
      <alignment horizontal="right" vertical="center" wrapText="1"/>
      <protection locked="0"/>
    </xf>
    <xf numFmtId="3" fontId="13" fillId="0" borderId="41" xfId="60" applyNumberFormat="1" applyFont="1" applyBorder="1" applyAlignment="1" applyProtection="1">
      <alignment horizontal="right" vertical="center" wrapText="1"/>
      <protection locked="0"/>
    </xf>
    <xf numFmtId="3" fontId="13" fillId="0" borderId="64" xfId="60" applyNumberFormat="1" applyFont="1" applyBorder="1" applyAlignment="1" applyProtection="1">
      <alignment horizontal="right" vertical="center" wrapText="1"/>
      <protection locked="0"/>
    </xf>
    <xf numFmtId="3" fontId="13" fillId="0" borderId="65" xfId="60" applyNumberFormat="1" applyFont="1" applyBorder="1" applyAlignment="1" applyProtection="1">
      <alignment horizontal="right" vertical="center" wrapText="1"/>
      <protection locked="0"/>
    </xf>
    <xf numFmtId="166" fontId="12" fillId="0" borderId="44" xfId="60" applyNumberFormat="1" applyFont="1" applyBorder="1" applyAlignment="1">
      <alignment horizontal="right" vertical="center" wrapText="1"/>
      <protection/>
    </xf>
    <xf numFmtId="166" fontId="8" fillId="0" borderId="0" xfId="60" applyNumberFormat="1" applyFont="1" applyAlignment="1" applyProtection="1">
      <alignment vertical="center" wrapText="1"/>
      <protection locked="0"/>
    </xf>
    <xf numFmtId="166" fontId="12" fillId="0" borderId="44" xfId="60" applyNumberFormat="1" applyFont="1" applyBorder="1" applyAlignment="1">
      <alignment horizontal="center" vertical="center" wrapText="1"/>
      <protection/>
    </xf>
    <xf numFmtId="166" fontId="6" fillId="0" borderId="44" xfId="60" applyNumberFormat="1" applyFont="1" applyBorder="1" applyAlignment="1">
      <alignment horizontal="center" vertical="center" wrapText="1"/>
      <protection/>
    </xf>
    <xf numFmtId="166" fontId="33" fillId="0" borderId="66" xfId="60" applyNumberFormat="1" applyFont="1" applyBorder="1" applyAlignment="1">
      <alignment horizontal="center" vertical="center"/>
      <protection/>
    </xf>
    <xf numFmtId="166" fontId="33" fillId="0" borderId="44" xfId="60" applyNumberFormat="1" applyFont="1" applyBorder="1" applyAlignment="1">
      <alignment horizontal="center" vertical="center"/>
      <protection/>
    </xf>
    <xf numFmtId="166" fontId="33" fillId="0" borderId="67" xfId="60" applyNumberFormat="1" applyFont="1" applyBorder="1" applyAlignment="1">
      <alignment horizontal="center" vertical="center"/>
      <protection/>
    </xf>
    <xf numFmtId="166" fontId="33" fillId="0" borderId="44" xfId="60" applyNumberFormat="1" applyFont="1" applyBorder="1" applyAlignment="1">
      <alignment horizontal="center" vertical="center" wrapText="1"/>
      <protection/>
    </xf>
    <xf numFmtId="166" fontId="33" fillId="0" borderId="67" xfId="60" applyNumberFormat="1" applyFont="1" applyBorder="1" applyAlignment="1">
      <alignment horizontal="center" vertical="center" wrapText="1"/>
      <protection/>
    </xf>
    <xf numFmtId="49" fontId="13" fillId="0" borderId="68" xfId="60" applyNumberFormat="1" applyFont="1" applyBorder="1" applyAlignment="1">
      <alignment horizontal="left" vertical="center"/>
      <protection/>
    </xf>
    <xf numFmtId="49" fontId="13" fillId="0" borderId="69" xfId="60" applyNumberFormat="1" applyFont="1" applyBorder="1" applyAlignment="1">
      <alignment horizontal="left" vertical="center"/>
      <protection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75" fontId="26" fillId="0" borderId="0" xfId="60" applyNumberFormat="1" applyFont="1" applyAlignment="1" applyProtection="1">
      <alignment horizontal="left" vertical="center" wrapText="1"/>
      <protection locked="0"/>
    </xf>
    <xf numFmtId="166" fontId="6" fillId="0" borderId="60" xfId="60" applyNumberFormat="1" applyFont="1" applyBorder="1" applyAlignment="1">
      <alignment horizontal="center" vertical="center" wrapText="1"/>
      <protection/>
    </xf>
    <xf numFmtId="166" fontId="3" fillId="0" borderId="0" xfId="60" applyNumberFormat="1" applyFont="1" applyAlignment="1">
      <alignment horizontal="left" vertical="center" wrapText="1"/>
      <protection/>
    </xf>
    <xf numFmtId="166" fontId="12" fillId="0" borderId="0" xfId="60" applyNumberFormat="1" applyFont="1" applyAlignment="1">
      <alignment horizontal="right" vertical="center" wrapText="1"/>
      <protection/>
    </xf>
    <xf numFmtId="49" fontId="18" fillId="0" borderId="69" xfId="60" applyNumberFormat="1" applyFont="1" applyBorder="1" applyAlignment="1" quotePrefix="1">
      <alignment horizontal="left" vertical="center" indent="1"/>
      <protection/>
    </xf>
    <xf numFmtId="49" fontId="12" fillId="0" borderId="60" xfId="60" applyNumberFormat="1" applyFont="1" applyBorder="1" applyAlignment="1" applyProtection="1">
      <alignment horizontal="left" vertical="center" indent="1"/>
      <protection locked="0"/>
    </xf>
    <xf numFmtId="175" fontId="12" fillId="0" borderId="44" xfId="60" applyNumberFormat="1" applyFont="1" applyBorder="1" applyAlignment="1">
      <alignment horizontal="left" vertical="center" wrapText="1" indent="1"/>
      <protection/>
    </xf>
    <xf numFmtId="0" fontId="31" fillId="0" borderId="0" xfId="60" applyFont="1" applyAlignment="1">
      <alignment vertical="top" textRotation="180"/>
      <protection/>
    </xf>
    <xf numFmtId="166" fontId="13" fillId="0" borderId="70" xfId="60" applyNumberFormat="1" applyFont="1" applyBorder="1" applyAlignment="1" applyProtection="1">
      <alignment horizontal="right" vertical="center" indent="1"/>
      <protection locked="0"/>
    </xf>
    <xf numFmtId="166" fontId="13" fillId="0" borderId="70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63" xfId="60" applyNumberFormat="1" applyFont="1" applyBorder="1" applyAlignment="1">
      <alignment horizontal="right" vertical="center" wrapText="1" indent="1"/>
      <protection/>
    </xf>
    <xf numFmtId="166" fontId="18" fillId="0" borderId="42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2" xfId="60" applyNumberFormat="1" applyFont="1" applyBorder="1" applyAlignment="1">
      <alignment horizontal="right" vertical="center" wrapText="1" indent="1"/>
      <protection/>
    </xf>
    <xf numFmtId="166" fontId="13" fillId="0" borderId="42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60" applyNumberFormat="1" applyFont="1" applyBorder="1" applyAlignment="1">
      <alignment horizontal="right" vertical="center" indent="1"/>
      <protection/>
    </xf>
    <xf numFmtId="166" fontId="12" fillId="0" borderId="44" xfId="60" applyNumberFormat="1" applyFont="1" applyBorder="1" applyAlignment="1">
      <alignment horizontal="right" vertical="center" wrapText="1" indent="1"/>
      <protection/>
    </xf>
    <xf numFmtId="166" fontId="13" fillId="0" borderId="65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64" xfId="60" applyNumberFormat="1" applyFont="1" applyBorder="1" applyAlignment="1">
      <alignment horizontal="right" vertical="center" wrapText="1" indent="1"/>
      <protection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166" fontId="12" fillId="0" borderId="44" xfId="60" applyNumberFormat="1" applyFont="1" applyBorder="1" applyAlignment="1" applyProtection="1">
      <alignment horizontal="right" vertical="center" indent="1"/>
      <protection/>
    </xf>
    <xf numFmtId="166" fontId="13" fillId="0" borderId="63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70" xfId="60" applyNumberFormat="1" applyFont="1" applyBorder="1" applyAlignment="1" applyProtection="1">
      <alignment horizontal="right" vertical="center" indent="1"/>
      <protection/>
    </xf>
    <xf numFmtId="166" fontId="34" fillId="0" borderId="42" xfId="60" applyNumberFormat="1" applyFont="1" applyBorder="1" applyAlignment="1" applyProtection="1">
      <alignment horizontal="right" vertical="center" indent="1"/>
      <protection/>
    </xf>
    <xf numFmtId="166" fontId="12" fillId="0" borderId="42" xfId="60" applyNumberFormat="1" applyFont="1" applyBorder="1" applyAlignment="1" applyProtection="1">
      <alignment horizontal="right" vertical="center" indent="1"/>
      <protection/>
    </xf>
    <xf numFmtId="166" fontId="12" fillId="0" borderId="65" xfId="60" applyNumberFormat="1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3" fillId="0" borderId="71" xfId="0" applyFont="1" applyBorder="1" applyAlignment="1" applyProtection="1">
      <alignment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0" fontId="94" fillId="0" borderId="52" xfId="62" applyFont="1" applyBorder="1" applyAlignment="1" applyProtection="1">
      <alignment horizontal="center" vertical="center" wrapText="1"/>
      <protection locked="0"/>
    </xf>
    <xf numFmtId="0" fontId="95" fillId="0" borderId="25" xfId="62" applyFont="1" applyBorder="1" applyAlignment="1">
      <alignment horizontal="center" vertical="center" wrapText="1"/>
      <protection/>
    </xf>
    <xf numFmtId="166" fontId="12" fillId="0" borderId="23" xfId="62" applyNumberFormat="1" applyFont="1" applyBorder="1" applyAlignment="1">
      <alignment horizontal="right" vertical="center" wrapText="1" indent="1"/>
      <protection/>
    </xf>
    <xf numFmtId="166" fontId="13" fillId="0" borderId="12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Border="1" applyAlignment="1" applyProtection="1">
      <alignment horizontal="right" vertical="center" wrapText="1" indent="1"/>
      <protection locked="0"/>
    </xf>
    <xf numFmtId="166" fontId="12" fillId="0" borderId="23" xfId="62" applyNumberFormat="1" applyFont="1" applyBorder="1" applyAlignment="1">
      <alignment horizontal="right" vertical="center" wrapText="1" indent="1"/>
      <protection/>
    </xf>
    <xf numFmtId="166" fontId="13" fillId="0" borderId="12" xfId="62" applyNumberFormat="1" applyFont="1" applyBorder="1" applyAlignment="1">
      <alignment horizontal="right" vertical="center" wrapText="1" indent="1"/>
      <protection/>
    </xf>
    <xf numFmtId="166" fontId="13" fillId="0" borderId="11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62" applyNumberFormat="1" applyFont="1" applyBorder="1" applyAlignment="1" applyProtection="1">
      <alignment horizontal="right" vertical="center" wrapText="1" indent="1"/>
      <protection locked="0"/>
    </xf>
    <xf numFmtId="166" fontId="12" fillId="0" borderId="23" xfId="62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62" applyNumberFormat="1" applyFont="1" applyBorder="1" applyAlignment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62" applyNumberFormat="1" applyFont="1" applyBorder="1" applyAlignment="1" applyProtection="1">
      <alignment horizontal="right" vertical="center" wrapText="1" indent="1"/>
      <protection locked="0"/>
    </xf>
    <xf numFmtId="166" fontId="12" fillId="0" borderId="32" xfId="62" applyNumberFormat="1" applyFont="1" applyBorder="1" applyAlignment="1">
      <alignment horizontal="right" vertical="center" wrapText="1" indent="1"/>
      <protection/>
    </xf>
    <xf numFmtId="166" fontId="17" fillId="0" borderId="23" xfId="0" applyNumberFormat="1" applyFont="1" applyBorder="1" applyAlignment="1">
      <alignment horizontal="right" vertical="center" wrapText="1" indent="1"/>
    </xf>
    <xf numFmtId="166" fontId="15" fillId="0" borderId="23" xfId="0" applyNumberFormat="1" applyFont="1" applyBorder="1" applyAlignment="1" quotePrefix="1">
      <alignment horizontal="right" vertical="center" wrapText="1" indent="1"/>
    </xf>
    <xf numFmtId="166" fontId="12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Border="1" applyAlignment="1" applyProtection="1">
      <alignment horizontal="right" vertical="center" wrapText="1"/>
      <protection locked="0"/>
    </xf>
    <xf numFmtId="166" fontId="13" fillId="0" borderId="23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6" xfId="0" applyNumberFormat="1" applyFont="1" applyBorder="1" applyAlignment="1" applyProtection="1">
      <alignment horizontal="left" vertical="center" wrapText="1" indent="1"/>
      <protection locked="0"/>
    </xf>
    <xf numFmtId="49" fontId="35" fillId="0" borderId="69" xfId="60" applyNumberFormat="1" applyFont="1" applyBorder="1" applyAlignment="1">
      <alignment horizontal="left" vertical="center"/>
      <protection/>
    </xf>
    <xf numFmtId="49" fontId="35" fillId="0" borderId="19" xfId="60" applyNumberFormat="1" applyFont="1" applyBorder="1" applyAlignment="1" applyProtection="1">
      <alignment horizontal="left" vertical="center"/>
      <protection locked="0"/>
    </xf>
    <xf numFmtId="166" fontId="18" fillId="0" borderId="65" xfId="60" applyNumberFormat="1" applyFont="1" applyBorder="1" applyAlignment="1" applyProtection="1">
      <alignment horizontal="right" vertical="center" wrapText="1" indent="1"/>
      <protection locked="0"/>
    </xf>
    <xf numFmtId="166" fontId="11" fillId="0" borderId="42" xfId="60" applyNumberFormat="1" applyFont="1" applyBorder="1" applyAlignment="1" applyProtection="1">
      <alignment horizontal="right" vertical="center" wrapText="1" indent="2"/>
      <protection locked="0"/>
    </xf>
    <xf numFmtId="49" fontId="18" fillId="0" borderId="69" xfId="60" applyNumberFormat="1" applyFont="1" applyBorder="1" applyAlignment="1">
      <alignment horizontal="left" vertical="center"/>
      <protection/>
    </xf>
    <xf numFmtId="166" fontId="35" fillId="0" borderId="65" xfId="60" applyNumberFormat="1" applyFont="1" applyBorder="1" applyAlignment="1" applyProtection="1">
      <alignment horizontal="right" vertical="center" wrapText="1" indent="2"/>
      <protection locked="0"/>
    </xf>
    <xf numFmtId="166" fontId="13" fillId="0" borderId="13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62" applyNumberFormat="1" applyFont="1" applyBorder="1" applyAlignment="1">
      <alignment horizontal="right" vertical="center" wrapText="1" indent="1"/>
      <protection/>
    </xf>
    <xf numFmtId="166" fontId="13" fillId="0" borderId="12" xfId="62" applyNumberFormat="1" applyFont="1" applyBorder="1" applyAlignment="1">
      <alignment horizontal="right" vertical="center" wrapText="1" indent="1"/>
      <protection/>
    </xf>
    <xf numFmtId="166" fontId="13" fillId="0" borderId="11" xfId="62" applyNumberFormat="1" applyFont="1" applyBorder="1" applyAlignment="1">
      <alignment horizontal="right" vertical="center" wrapText="1" indent="1"/>
      <protection/>
    </xf>
    <xf numFmtId="166" fontId="13" fillId="0" borderId="29" xfId="62" applyNumberFormat="1" applyFont="1" applyBorder="1" applyAlignment="1">
      <alignment horizontal="right" vertical="center" wrapText="1" indent="1"/>
      <protection/>
    </xf>
    <xf numFmtId="0" fontId="5" fillId="0" borderId="0" xfId="0" applyFont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right" vertical="center" indent="1"/>
    </xf>
    <xf numFmtId="0" fontId="26" fillId="10" borderId="22" xfId="62" applyFont="1" applyFill="1" applyBorder="1" applyAlignment="1">
      <alignment horizontal="left" vertical="center" wrapText="1" indent="1"/>
      <protection/>
    </xf>
    <xf numFmtId="0" fontId="13" fillId="10" borderId="28" xfId="0" applyFont="1" applyFill="1" applyBorder="1" applyAlignment="1" applyProtection="1">
      <alignment horizontal="left" vertical="center" indent="1"/>
      <protection locked="0"/>
    </xf>
    <xf numFmtId="3" fontId="12" fillId="10" borderId="35" xfId="0" applyNumberFormat="1" applyFont="1" applyFill="1" applyBorder="1" applyAlignment="1" applyProtection="1">
      <alignment horizontal="right" vertical="center" indent="1"/>
      <protection locked="0"/>
    </xf>
    <xf numFmtId="0" fontId="13" fillId="0" borderId="12" xfId="62" applyFont="1" applyBorder="1" applyAlignment="1">
      <alignment horizontal="left" vertical="center" wrapText="1" indent="1"/>
      <protection/>
    </xf>
    <xf numFmtId="0" fontId="13" fillId="0" borderId="34" xfId="0" applyFont="1" applyBorder="1" applyAlignment="1" applyProtection="1">
      <alignment horizontal="left" vertical="center" indent="1"/>
      <protection locked="0"/>
    </xf>
    <xf numFmtId="3" fontId="13" fillId="36" borderId="37" xfId="0" applyNumberFormat="1" applyFont="1" applyFill="1" applyBorder="1" applyAlignment="1" applyProtection="1">
      <alignment horizontal="right" vertical="center" indent="1"/>
      <protection locked="0"/>
    </xf>
    <xf numFmtId="0" fontId="13" fillId="0" borderId="11" xfId="62" applyFont="1" applyBorder="1" applyAlignment="1">
      <alignment horizontal="left" vertical="center" wrapText="1" indent="1"/>
      <protection/>
    </xf>
    <xf numFmtId="0" fontId="13" fillId="0" borderId="26" xfId="0" applyFont="1" applyBorder="1" applyAlignment="1" applyProtection="1">
      <alignment horizontal="left" vertical="center" indent="1"/>
      <protection locked="0"/>
    </xf>
    <xf numFmtId="3" fontId="13" fillId="36" borderId="36" xfId="0" applyNumberFormat="1" applyFont="1" applyFill="1" applyBorder="1" applyAlignment="1" applyProtection="1">
      <alignment horizontal="right" vertical="center" indent="1"/>
      <protection locked="0"/>
    </xf>
    <xf numFmtId="3" fontId="13" fillId="36" borderId="26" xfId="0" applyNumberFormat="1" applyFont="1" applyFill="1" applyBorder="1" applyAlignment="1" applyProtection="1">
      <alignment horizontal="right" vertical="center" indent="1"/>
      <protection locked="0"/>
    </xf>
    <xf numFmtId="0" fontId="12" fillId="0" borderId="11" xfId="62" applyFont="1" applyBorder="1" applyAlignment="1">
      <alignment horizontal="left" vertical="center" wrapText="1" indent="1"/>
      <protection/>
    </xf>
    <xf numFmtId="0" fontId="12" fillId="0" borderId="26" xfId="0" applyFont="1" applyBorder="1" applyAlignment="1" applyProtection="1">
      <alignment horizontal="left" vertical="center" indent="1"/>
      <protection locked="0"/>
    </xf>
    <xf numFmtId="3" fontId="12" fillId="36" borderId="36" xfId="0" applyNumberFormat="1" applyFont="1" applyFill="1" applyBorder="1" applyAlignment="1" applyProtection="1">
      <alignment horizontal="right" vertical="center" indent="1"/>
      <protection locked="0"/>
    </xf>
    <xf numFmtId="3" fontId="12" fillId="36" borderId="26" xfId="0" applyNumberFormat="1" applyFont="1" applyFill="1" applyBorder="1" applyAlignment="1" applyProtection="1">
      <alignment horizontal="right" vertical="center" indent="1"/>
      <protection locked="0"/>
    </xf>
    <xf numFmtId="166" fontId="13" fillId="0" borderId="11" xfId="0" applyNumberFormat="1" applyFont="1" applyBorder="1" applyAlignment="1">
      <alignment vertical="center" wrapText="1"/>
    </xf>
    <xf numFmtId="0" fontId="13" fillId="0" borderId="11" xfId="62" applyFont="1" applyBorder="1" applyAlignment="1">
      <alignment horizontal="left" vertical="center" wrapText="1" indent="1"/>
      <protection/>
    </xf>
    <xf numFmtId="3" fontId="96" fillId="36" borderId="36" xfId="0" applyNumberFormat="1" applyFont="1" applyFill="1" applyBorder="1" applyAlignment="1" applyProtection="1">
      <alignment horizontal="right" vertical="center" indent="1"/>
      <protection locked="0"/>
    </xf>
    <xf numFmtId="3" fontId="96" fillId="36" borderId="26" xfId="0" applyNumberFormat="1" applyFont="1" applyFill="1" applyBorder="1" applyAlignment="1" applyProtection="1">
      <alignment horizontal="right" vertical="center" indent="1"/>
      <protection locked="0"/>
    </xf>
    <xf numFmtId="0" fontId="16" fillId="0" borderId="11" xfId="62" applyFont="1" applyBorder="1" applyAlignment="1">
      <alignment horizontal="left" vertical="center" wrapText="1" indent="1"/>
      <protection/>
    </xf>
    <xf numFmtId="0" fontId="16" fillId="0" borderId="15" xfId="62" applyFont="1" applyBorder="1" applyAlignment="1">
      <alignment horizontal="left" vertical="center" wrapText="1" indent="1"/>
      <protection/>
    </xf>
    <xf numFmtId="0" fontId="13" fillId="0" borderId="27" xfId="0" applyFont="1" applyBorder="1" applyAlignment="1" applyProtection="1">
      <alignment horizontal="left" vertical="center" indent="1"/>
      <protection locked="0"/>
    </xf>
    <xf numFmtId="3" fontId="13" fillId="0" borderId="38" xfId="0" applyNumberFormat="1" applyFont="1" applyBorder="1" applyAlignment="1" applyProtection="1">
      <alignment horizontal="right" vertical="center" indent="1"/>
      <protection locked="0"/>
    </xf>
    <xf numFmtId="3" fontId="13" fillId="0" borderId="27" xfId="0" applyNumberFormat="1" applyFont="1" applyBorder="1" applyAlignment="1" applyProtection="1">
      <alignment horizontal="right" vertical="center" indent="1"/>
      <protection locked="0"/>
    </xf>
    <xf numFmtId="0" fontId="26" fillId="10" borderId="23" xfId="62" applyFont="1" applyFill="1" applyBorder="1" applyAlignment="1">
      <alignment horizontal="left" indent="1"/>
      <protection/>
    </xf>
    <xf numFmtId="3" fontId="12" fillId="10" borderId="33" xfId="0" applyNumberFormat="1" applyFont="1" applyFill="1" applyBorder="1" applyAlignment="1" applyProtection="1">
      <alignment horizontal="right" vertical="center" indent="1"/>
      <protection locked="0"/>
    </xf>
    <xf numFmtId="3" fontId="12" fillId="10" borderId="28" xfId="0" applyNumberFormat="1" applyFont="1" applyFill="1" applyBorder="1" applyAlignment="1" applyProtection="1">
      <alignment horizontal="right" vertical="center" indent="1"/>
      <protection locked="0"/>
    </xf>
    <xf numFmtId="0" fontId="17" fillId="0" borderId="12" xfId="62" applyFont="1" applyBorder="1" applyAlignment="1">
      <alignment horizontal="left" vertical="center" wrapText="1" indent="1"/>
      <protection/>
    </xf>
    <xf numFmtId="3" fontId="13" fillId="0" borderId="37" xfId="0" applyNumberFormat="1" applyFont="1" applyBorder="1" applyAlignment="1" applyProtection="1">
      <alignment horizontal="right" vertical="center" indent="1"/>
      <protection locked="0"/>
    </xf>
    <xf numFmtId="3" fontId="13" fillId="0" borderId="34" xfId="0" applyNumberFormat="1" applyFont="1" applyBorder="1" applyAlignment="1" applyProtection="1">
      <alignment horizontal="right" vertical="center" indent="1"/>
      <protection locked="0"/>
    </xf>
    <xf numFmtId="0" fontId="17" fillId="0" borderId="11" xfId="62" applyFont="1" applyBorder="1" applyAlignment="1">
      <alignment horizontal="left" vertical="center" wrapText="1" indent="1"/>
      <protection/>
    </xf>
    <xf numFmtId="3" fontId="13" fillId="0" borderId="36" xfId="0" applyNumberFormat="1" applyFont="1" applyBorder="1" applyAlignment="1" applyProtection="1">
      <alignment horizontal="right" vertical="center" indent="1"/>
      <protection locked="0"/>
    </xf>
    <xf numFmtId="3" fontId="13" fillId="0" borderId="26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>
      <alignment horizontal="left" vertical="center" wrapText="1" indent="1"/>
    </xf>
    <xf numFmtId="0" fontId="17" fillId="0" borderId="11" xfId="62" applyFont="1" applyBorder="1" applyAlignment="1">
      <alignment horizontal="left" indent="1"/>
      <protection/>
    </xf>
    <xf numFmtId="0" fontId="17" fillId="0" borderId="11" xfId="0" applyFont="1" applyBorder="1" applyAlignment="1">
      <alignment horizontal="left" vertical="center" wrapText="1" indent="1"/>
    </xf>
    <xf numFmtId="3" fontId="96" fillId="0" borderId="36" xfId="0" applyNumberFormat="1" applyFont="1" applyBorder="1" applyAlignment="1" applyProtection="1">
      <alignment horizontal="right" vertical="center" indent="1"/>
      <protection locked="0"/>
    </xf>
    <xf numFmtId="3" fontId="96" fillId="0" borderId="26" xfId="0" applyNumberFormat="1" applyFont="1" applyBorder="1" applyAlignment="1" applyProtection="1">
      <alignment horizontal="right" vertical="center" indent="1"/>
      <protection locked="0"/>
    </xf>
    <xf numFmtId="0" fontId="16" fillId="0" borderId="15" xfId="62" applyFont="1" applyBorder="1" applyAlignment="1">
      <alignment horizontal="left" indent="1"/>
      <protection/>
    </xf>
    <xf numFmtId="3" fontId="13" fillId="0" borderId="42" xfId="0" applyNumberFormat="1" applyFont="1" applyBorder="1" applyAlignment="1" applyProtection="1">
      <alignment horizontal="right" vertical="center" indent="1"/>
      <protection locked="0"/>
    </xf>
    <xf numFmtId="0" fontId="16" fillId="0" borderId="11" xfId="62" applyFont="1" applyBorder="1" applyAlignment="1">
      <alignment horizontal="left" indent="1"/>
      <protection/>
    </xf>
    <xf numFmtId="0" fontId="16" fillId="10" borderId="32" xfId="62" applyFont="1" applyFill="1" applyBorder="1" applyAlignment="1">
      <alignment horizontal="left" vertical="center" wrapText="1" indent="1"/>
      <protection/>
    </xf>
    <xf numFmtId="0" fontId="13" fillId="10" borderId="61" xfId="0" applyFont="1" applyFill="1" applyBorder="1" applyAlignment="1" applyProtection="1">
      <alignment horizontal="left" vertical="center" indent="1"/>
      <protection locked="0"/>
    </xf>
    <xf numFmtId="3" fontId="12" fillId="10" borderId="51" xfId="0" applyNumberFormat="1" applyFont="1" applyFill="1" applyBorder="1" applyAlignment="1" applyProtection="1">
      <alignment horizontal="right" vertical="center" indent="1"/>
      <protection locked="0"/>
    </xf>
    <xf numFmtId="3" fontId="12" fillId="10" borderId="67" xfId="0" applyNumberFormat="1" applyFont="1" applyFill="1" applyBorder="1" applyAlignment="1" applyProtection="1">
      <alignment horizontal="right" vertical="center" indent="1"/>
      <protection locked="0"/>
    </xf>
    <xf numFmtId="3" fontId="13" fillId="36" borderId="34" xfId="0" applyNumberFormat="1" applyFont="1" applyFill="1" applyBorder="1" applyAlignment="1" applyProtection="1">
      <alignment horizontal="right" vertical="center" indent="1"/>
      <protection locked="0"/>
    </xf>
    <xf numFmtId="0" fontId="13" fillId="36" borderId="11" xfId="62" applyFont="1" applyFill="1" applyBorder="1" applyAlignment="1">
      <alignment horizontal="left" vertical="center" wrapText="1" indent="1"/>
      <protection/>
    </xf>
    <xf numFmtId="0" fontId="16" fillId="10" borderId="23" xfId="62" applyFont="1" applyFill="1" applyBorder="1" applyAlignment="1">
      <alignment horizontal="left" vertical="center" wrapText="1" indent="1"/>
      <protection/>
    </xf>
    <xf numFmtId="0" fontId="16" fillId="0" borderId="12" xfId="0" applyFont="1" applyBorder="1" applyAlignment="1">
      <alignment horizontal="left" vertical="center" wrapText="1" indent="1"/>
    </xf>
    <xf numFmtId="166" fontId="13" fillId="37" borderId="44" xfId="0" applyNumberFormat="1" applyFont="1" applyFill="1" applyBorder="1" applyAlignment="1">
      <alignment horizontal="left" vertical="center" wrapText="1" indent="2"/>
    </xf>
    <xf numFmtId="3" fontId="12" fillId="0" borderId="35" xfId="0" applyNumberFormat="1" applyFont="1" applyBorder="1" applyAlignment="1">
      <alignment horizontal="right" vertical="center" indent="1"/>
    </xf>
    <xf numFmtId="3" fontId="12" fillId="0" borderId="44" xfId="0" applyNumberFormat="1" applyFont="1" applyBorder="1" applyAlignment="1">
      <alignment horizontal="right" vertical="center" indent="1"/>
    </xf>
    <xf numFmtId="3" fontId="13" fillId="36" borderId="0" xfId="0" applyNumberFormat="1" applyFont="1" applyFill="1" applyBorder="1" applyAlignment="1" applyProtection="1">
      <alignment horizontal="right" vertical="center" inden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3" fillId="7" borderId="20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73" xfId="0" applyNumberFormat="1" applyFont="1" applyFill="1" applyBorder="1" applyAlignment="1" applyProtection="1">
      <alignment horizontal="left" vertical="center" wrapText="1" indent="1"/>
      <protection locked="0"/>
    </xf>
    <xf numFmtId="166" fontId="36" fillId="7" borderId="63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 applyProtection="1">
      <alignment horizontal="center" vertical="center" wrapText="1"/>
      <protection locked="0"/>
    </xf>
    <xf numFmtId="166" fontId="6" fillId="0" borderId="40" xfId="0" applyNumberFormat="1" applyFont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Border="1" applyAlignment="1" applyProtection="1">
      <alignment horizontal="center" vertical="center" wrapText="1"/>
      <protection locked="0"/>
    </xf>
    <xf numFmtId="49" fontId="12" fillId="6" borderId="17" xfId="62" applyNumberFormat="1" applyFont="1" applyFill="1" applyBorder="1" applyAlignment="1">
      <alignment horizontal="left" vertical="center" wrapText="1" indent="1"/>
      <protection/>
    </xf>
    <xf numFmtId="0" fontId="12" fillId="6" borderId="40" xfId="62" applyFont="1" applyFill="1" applyBorder="1" applyAlignment="1">
      <alignment horizontal="left" vertical="center" wrapText="1" indent="1"/>
      <protection/>
    </xf>
    <xf numFmtId="166" fontId="12" fillId="6" borderId="42" xfId="62" applyNumberFormat="1" applyFont="1" applyFill="1" applyBorder="1" applyAlignment="1">
      <alignment horizontal="right" vertical="center" wrapText="1"/>
      <protection/>
    </xf>
    <xf numFmtId="49" fontId="12" fillId="38" borderId="17" xfId="62" applyNumberFormat="1" applyFont="1" applyFill="1" applyBorder="1" applyAlignment="1">
      <alignment horizontal="left" vertical="center" wrapText="1" indent="1"/>
      <protection/>
    </xf>
    <xf numFmtId="0" fontId="12" fillId="38" borderId="40" xfId="62" applyFont="1" applyFill="1" applyBorder="1" applyAlignment="1">
      <alignment horizontal="left" vertical="center" wrapText="1" indent="1"/>
      <protection/>
    </xf>
    <xf numFmtId="166" fontId="12" fillId="38" borderId="42" xfId="62" applyNumberFormat="1" applyFont="1" applyFill="1" applyBorder="1" applyAlignment="1" applyProtection="1">
      <alignment horizontal="right" vertical="center" wrapText="1"/>
      <protection locked="0"/>
    </xf>
    <xf numFmtId="49" fontId="13" fillId="0" borderId="17" xfId="62" applyNumberFormat="1" applyFont="1" applyBorder="1" applyAlignment="1">
      <alignment horizontal="left" vertical="center" wrapText="1" indent="1"/>
      <protection/>
    </xf>
    <xf numFmtId="0" fontId="13" fillId="36" borderId="40" xfId="62" applyFont="1" applyFill="1" applyBorder="1" applyAlignment="1">
      <alignment horizontal="left" vertical="center" wrapText="1" indent="1"/>
      <protection/>
    </xf>
    <xf numFmtId="166" fontId="13" fillId="0" borderId="42" xfId="62" applyNumberFormat="1" applyFont="1" applyBorder="1" applyAlignment="1" applyProtection="1">
      <alignment horizontal="right" vertical="center" wrapText="1"/>
      <protection locked="0"/>
    </xf>
    <xf numFmtId="0" fontId="13" fillId="0" borderId="40" xfId="62" applyFont="1" applyBorder="1" applyAlignment="1">
      <alignment horizontal="left" vertical="center" wrapText="1" indent="1"/>
      <protection/>
    </xf>
    <xf numFmtId="49" fontId="12" fillId="10" borderId="17" xfId="62" applyNumberFormat="1" applyFont="1" applyFill="1" applyBorder="1" applyAlignment="1">
      <alignment horizontal="left" vertical="center" wrapText="1" indent="1"/>
      <protection/>
    </xf>
    <xf numFmtId="0" fontId="13" fillId="0" borderId="40" xfId="62" applyFont="1" applyBorder="1" applyAlignment="1">
      <alignment horizontal="left" vertical="center" wrapText="1" indent="1"/>
      <protection/>
    </xf>
    <xf numFmtId="166" fontId="13" fillId="36" borderId="42" xfId="62" applyNumberFormat="1" applyFont="1" applyFill="1" applyBorder="1" applyAlignment="1" applyProtection="1">
      <alignment horizontal="right" vertical="center" wrapText="1"/>
      <protection locked="0"/>
    </xf>
    <xf numFmtId="0" fontId="11" fillId="0" borderId="40" xfId="0" applyFont="1" applyBorder="1" applyAlignment="1">
      <alignment horizontal="left" vertical="center" wrapText="1" indent="1"/>
    </xf>
    <xf numFmtId="49" fontId="12" fillId="0" borderId="17" xfId="62" applyNumberFormat="1" applyFont="1" applyBorder="1" applyAlignment="1">
      <alignment horizontal="left" vertical="center" wrapText="1" indent="1"/>
      <protection/>
    </xf>
    <xf numFmtId="0" fontId="20" fillId="0" borderId="40" xfId="0" applyFont="1" applyBorder="1" applyAlignment="1">
      <alignment horizontal="left" vertical="center" wrapText="1" indent="1"/>
    </xf>
    <xf numFmtId="166" fontId="34" fillId="0" borderId="42" xfId="62" applyNumberFormat="1" applyFont="1" applyBorder="1" applyAlignment="1" applyProtection="1">
      <alignment horizontal="right" vertical="center" wrapText="1"/>
      <protection locked="0"/>
    </xf>
    <xf numFmtId="166" fontId="13" fillId="0" borderId="42" xfId="62" applyNumberFormat="1" applyFont="1" applyBorder="1" applyAlignment="1" applyProtection="1">
      <alignment horizontal="right" vertical="center" wrapText="1"/>
      <protection locked="0"/>
    </xf>
    <xf numFmtId="166" fontId="96" fillId="36" borderId="42" xfId="62" applyNumberFormat="1" applyFont="1" applyFill="1" applyBorder="1" applyAlignment="1" applyProtection="1">
      <alignment horizontal="right" vertical="center" wrapText="1"/>
      <protection locked="0"/>
    </xf>
    <xf numFmtId="166" fontId="34" fillId="36" borderId="42" xfId="62" applyNumberFormat="1" applyFont="1" applyFill="1" applyBorder="1" applyAlignment="1" applyProtection="1">
      <alignment horizontal="right" vertical="center" wrapText="1"/>
      <protection locked="0"/>
    </xf>
    <xf numFmtId="49" fontId="18" fillId="0" borderId="17" xfId="62" applyNumberFormat="1" applyFont="1" applyBorder="1" applyAlignment="1">
      <alignment horizontal="left" vertical="center" wrapText="1" indent="1"/>
      <protection/>
    </xf>
    <xf numFmtId="0" fontId="34" fillId="39" borderId="40" xfId="62" applyFont="1" applyFill="1" applyBorder="1" applyAlignment="1">
      <alignment horizontal="left" vertical="center" wrapText="1" indent="1"/>
      <protection/>
    </xf>
    <xf numFmtId="166" fontId="12" fillId="39" borderId="42" xfId="62" applyNumberFormat="1" applyFont="1" applyFill="1" applyBorder="1" applyAlignment="1" applyProtection="1">
      <alignment horizontal="right" vertical="center" wrapText="1"/>
      <protection locked="0"/>
    </xf>
    <xf numFmtId="0" fontId="12" fillId="0" borderId="40" xfId="62" applyFont="1" applyBorder="1" applyAlignment="1">
      <alignment horizontal="left" vertical="center" wrapText="1" indent="1"/>
      <protection/>
    </xf>
    <xf numFmtId="166" fontId="12" fillId="0" borderId="42" xfId="62" applyNumberFormat="1" applyFont="1" applyBorder="1" applyAlignment="1" applyProtection="1">
      <alignment horizontal="right" vertical="center" wrapText="1"/>
      <protection locked="0"/>
    </xf>
    <xf numFmtId="0" fontId="16" fillId="0" borderId="74" xfId="0" applyFont="1" applyBorder="1" applyAlignment="1">
      <alignment horizontal="left" indent="1"/>
    </xf>
    <xf numFmtId="166" fontId="13" fillId="36" borderId="42" xfId="62" applyNumberFormat="1" applyFont="1" applyFill="1" applyBorder="1" applyAlignment="1" applyProtection="1">
      <alignment horizontal="right" vertical="center" wrapText="1"/>
      <protection locked="0"/>
    </xf>
    <xf numFmtId="166" fontId="11" fillId="0" borderId="40" xfId="0" applyNumberFormat="1" applyFont="1" applyBorder="1" applyAlignment="1" applyProtection="1">
      <alignment horizontal="left" vertical="center" wrapText="1" indent="1"/>
      <protection locked="0"/>
    </xf>
    <xf numFmtId="49" fontId="13" fillId="0" borderId="17" xfId="62" applyNumberFormat="1" applyFont="1" applyBorder="1" applyAlignment="1">
      <alignment horizontal="left" vertical="center" wrapText="1" indent="1"/>
      <protection/>
    </xf>
    <xf numFmtId="49" fontId="12" fillId="39" borderId="17" xfId="62" applyNumberFormat="1" applyFont="1" applyFill="1" applyBorder="1" applyAlignment="1">
      <alignment horizontal="left" vertical="center" wrapText="1" indent="1"/>
      <protection/>
    </xf>
    <xf numFmtId="0" fontId="34" fillId="39" borderId="40" xfId="62" applyFont="1" applyFill="1" applyBorder="1" applyAlignment="1">
      <alignment horizontal="left" vertical="center" wrapText="1" indent="1"/>
      <protection/>
    </xf>
    <xf numFmtId="166" fontId="12" fillId="39" borderId="42" xfId="62" applyNumberFormat="1" applyFont="1" applyFill="1" applyBorder="1" applyAlignment="1">
      <alignment horizontal="right" vertical="center" wrapText="1"/>
      <protection/>
    </xf>
    <xf numFmtId="166" fontId="11" fillId="0" borderId="42" xfId="0" applyNumberFormat="1" applyFont="1" applyBorder="1" applyAlignment="1" applyProtection="1">
      <alignment vertical="center" wrapText="1"/>
      <protection locked="0"/>
    </xf>
    <xf numFmtId="49" fontId="13" fillId="0" borderId="21" xfId="62" applyNumberFormat="1" applyFont="1" applyBorder="1" applyAlignment="1">
      <alignment horizontal="left" vertical="center" wrapText="1" indent="1"/>
      <protection/>
    </xf>
    <xf numFmtId="166" fontId="11" fillId="0" borderId="64" xfId="0" applyNumberFormat="1" applyFont="1" applyBorder="1" applyAlignment="1" applyProtection="1">
      <alignment vertical="center" wrapText="1"/>
      <protection locked="0"/>
    </xf>
    <xf numFmtId="0" fontId="12" fillId="40" borderId="39" xfId="62" applyFont="1" applyFill="1" applyBorder="1" applyAlignment="1">
      <alignment horizontal="left" vertical="center" wrapText="1" indent="1"/>
      <protection/>
    </xf>
    <xf numFmtId="0" fontId="12" fillId="40" borderId="75" xfId="62" applyFont="1" applyFill="1" applyBorder="1" applyAlignment="1">
      <alignment horizontal="left" vertical="center" wrapText="1" indent="1"/>
      <protection/>
    </xf>
    <xf numFmtId="166" fontId="6" fillId="40" borderId="67" xfId="0" applyNumberFormat="1" applyFont="1" applyFill="1" applyBorder="1" applyAlignment="1" applyProtection="1">
      <alignment vertical="center" wrapText="1"/>
      <protection locked="0"/>
    </xf>
    <xf numFmtId="49" fontId="13" fillId="0" borderId="19" xfId="62" applyNumberFormat="1" applyFont="1" applyBorder="1" applyAlignment="1">
      <alignment horizontal="left" vertical="center" wrapText="1" indent="1"/>
      <protection/>
    </xf>
    <xf numFmtId="166" fontId="11" fillId="0" borderId="65" xfId="0" applyNumberFormat="1" applyFont="1" applyBorder="1" applyAlignment="1" applyProtection="1">
      <alignment vertical="center" wrapText="1"/>
      <protection locked="0"/>
    </xf>
    <xf numFmtId="166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96" fillId="0" borderId="42" xfId="62" applyNumberFormat="1" applyFont="1" applyBorder="1" applyAlignment="1" applyProtection="1">
      <alignment horizontal="right" vertical="center" wrapText="1"/>
      <protection locked="0"/>
    </xf>
    <xf numFmtId="166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>
      <alignment horizontal="left" indent="1"/>
    </xf>
    <xf numFmtId="0" fontId="13" fillId="0" borderId="0" xfId="0" applyFont="1" applyAlignment="1">
      <alignment horizontal="left" indent="1"/>
    </xf>
    <xf numFmtId="166" fontId="13" fillId="0" borderId="40" xfId="0" applyNumberFormat="1" applyFont="1" applyBorder="1" applyAlignment="1" applyProtection="1">
      <alignment horizontal="left" vertical="center" wrapText="1" indent="1"/>
      <protection locked="0"/>
    </xf>
    <xf numFmtId="166" fontId="13" fillId="0" borderId="26" xfId="0" applyNumberFormat="1" applyFont="1" applyBorder="1" applyAlignment="1" applyProtection="1">
      <alignment horizontal="left" vertical="center" wrapText="1" indent="1"/>
      <protection locked="0"/>
    </xf>
    <xf numFmtId="0" fontId="97" fillId="0" borderId="0" xfId="61" applyFont="1" applyAlignment="1">
      <alignment horizontal="left" indent="1"/>
      <protection/>
    </xf>
    <xf numFmtId="0" fontId="98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62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2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2" applyFont="1" applyFill="1" applyAlignment="1" applyProtection="1">
      <alignment horizontal="center" vertical="center"/>
      <protection locked="0"/>
    </xf>
    <xf numFmtId="166" fontId="20" fillId="0" borderId="31" xfId="62" applyNumberFormat="1" applyFont="1" applyFill="1" applyBorder="1" applyAlignment="1" applyProtection="1">
      <alignment horizontal="left" vertical="center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39" xfId="62" applyFont="1" applyFill="1" applyBorder="1" applyAlignment="1" applyProtection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0" fontId="6" fillId="0" borderId="32" xfId="62" applyFont="1" applyFill="1" applyBorder="1" applyAlignment="1" applyProtection="1">
      <alignment horizontal="center" vertical="center" wrapText="1"/>
      <protection/>
    </xf>
    <xf numFmtId="0" fontId="6" fillId="0" borderId="76" xfId="62" applyFont="1" applyFill="1" applyBorder="1" applyAlignment="1" applyProtection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center" vertical="center" wrapText="1"/>
      <protection/>
    </xf>
    <xf numFmtId="0" fontId="6" fillId="0" borderId="46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Alignment="1" applyProtection="1">
      <alignment horizontal="center"/>
      <protection/>
    </xf>
    <xf numFmtId="166" fontId="5" fillId="0" borderId="0" xfId="62" applyNumberFormat="1" applyFont="1" applyFill="1" applyBorder="1" applyAlignment="1" applyProtection="1">
      <alignment horizontal="center" vertical="center"/>
      <protection locked="0"/>
    </xf>
    <xf numFmtId="166" fontId="5" fillId="0" borderId="0" xfId="62" applyNumberFormat="1" applyFont="1" applyFill="1" applyBorder="1" applyAlignment="1" applyProtection="1">
      <alignment horizontal="center" vertical="center"/>
      <protection/>
    </xf>
    <xf numFmtId="166" fontId="20" fillId="0" borderId="31" xfId="62" applyNumberFormat="1" applyFont="1" applyFill="1" applyBorder="1" applyAlignment="1" applyProtection="1">
      <alignment horizontal="left" vertical="center"/>
      <protection locked="0"/>
    </xf>
    <xf numFmtId="166" fontId="20" fillId="0" borderId="31" xfId="62" applyNumberFormat="1" applyFont="1" applyFill="1" applyBorder="1" applyAlignment="1" applyProtection="1">
      <alignment horizontal="left"/>
      <protection/>
    </xf>
    <xf numFmtId="166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6" fontId="99" fillId="0" borderId="62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60" applyFont="1" applyAlignment="1">
      <alignment horizontal="right" vertical="center"/>
      <protection/>
    </xf>
    <xf numFmtId="175" fontId="5" fillId="0" borderId="0" xfId="60" applyNumberFormat="1" applyFont="1" applyAlignment="1" applyProtection="1">
      <alignment horizontal="center" vertical="center" wrapText="1"/>
      <protection locked="0"/>
    </xf>
    <xf numFmtId="0" fontId="31" fillId="0" borderId="0" xfId="60" applyFont="1" applyAlignment="1">
      <alignment horizontal="center" textRotation="180"/>
      <protection/>
    </xf>
    <xf numFmtId="166" fontId="4" fillId="0" borderId="31" xfId="60" applyNumberFormat="1" applyFont="1" applyBorder="1" applyAlignment="1">
      <alignment horizontal="right" vertical="center"/>
      <protection/>
    </xf>
    <xf numFmtId="166" fontId="3" fillId="0" borderId="60" xfId="60" applyNumberFormat="1" applyFont="1" applyBorder="1" applyAlignment="1">
      <alignment horizontal="center" vertical="center" wrapText="1"/>
      <protection/>
    </xf>
    <xf numFmtId="166" fontId="3" fillId="0" borderId="57" xfId="60" applyNumberFormat="1" applyFont="1" applyBorder="1" applyAlignment="1">
      <alignment horizontal="center" vertical="center" wrapText="1"/>
      <protection/>
    </xf>
    <xf numFmtId="166" fontId="3" fillId="0" borderId="35" xfId="60" applyNumberFormat="1" applyFont="1" applyBorder="1" applyAlignment="1">
      <alignment horizontal="center" vertical="center" wrapText="1"/>
      <protection/>
    </xf>
    <xf numFmtId="166" fontId="0" fillId="0" borderId="68" xfId="60" applyNumberFormat="1" applyBorder="1" applyAlignment="1" applyProtection="1">
      <alignment horizontal="left" vertical="center" wrapText="1"/>
      <protection locked="0"/>
    </xf>
    <xf numFmtId="166" fontId="0" fillId="0" borderId="77" xfId="60" applyNumberFormat="1" applyBorder="1" applyAlignment="1" applyProtection="1">
      <alignment horizontal="left" vertical="center" wrapText="1"/>
      <protection locked="0"/>
    </xf>
    <xf numFmtId="166" fontId="0" fillId="0" borderId="49" xfId="60" applyNumberFormat="1" applyBorder="1" applyAlignment="1" applyProtection="1">
      <alignment horizontal="left" vertical="center" wrapText="1"/>
      <protection locked="0"/>
    </xf>
    <xf numFmtId="166" fontId="0" fillId="0" borderId="78" xfId="60" applyNumberFormat="1" applyBorder="1" applyAlignment="1" applyProtection="1">
      <alignment horizontal="left" vertical="center" wrapText="1"/>
      <protection locked="0"/>
    </xf>
    <xf numFmtId="166" fontId="0" fillId="0" borderId="79" xfId="60" applyNumberFormat="1" applyBorder="1" applyAlignment="1" applyProtection="1">
      <alignment horizontal="left" vertical="center" wrapText="1"/>
      <protection locked="0"/>
    </xf>
    <xf numFmtId="166" fontId="0" fillId="0" borderId="50" xfId="60" applyNumberFormat="1" applyBorder="1" applyAlignment="1" applyProtection="1">
      <alignment horizontal="left" vertical="center" wrapText="1"/>
      <protection locked="0"/>
    </xf>
    <xf numFmtId="166" fontId="3" fillId="0" borderId="60" xfId="60" applyNumberFormat="1" applyFont="1" applyBorder="1" applyAlignment="1">
      <alignment horizontal="left" vertical="center" wrapText="1"/>
      <protection/>
    </xf>
    <xf numFmtId="166" fontId="3" fillId="0" borderId="57" xfId="60" applyNumberFormat="1" applyFont="1" applyBorder="1" applyAlignment="1">
      <alignment horizontal="left" vertical="center" wrapText="1"/>
      <protection/>
    </xf>
    <xf numFmtId="166" fontId="3" fillId="0" borderId="35" xfId="60" applyNumberFormat="1" applyFont="1" applyBorder="1" applyAlignment="1">
      <alignment horizontal="left" vertical="center" wrapText="1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66" fontId="6" fillId="0" borderId="70" xfId="60" applyNumberFormat="1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4" fillId="0" borderId="31" xfId="60" applyNumberFormat="1" applyFont="1" applyBorder="1" applyAlignment="1" applyProtection="1">
      <alignment horizontal="right" vertical="center"/>
      <protection locked="0"/>
    </xf>
    <xf numFmtId="166" fontId="6" fillId="0" borderId="80" xfId="60" applyNumberFormat="1" applyFont="1" applyBorder="1" applyAlignment="1">
      <alignment horizontal="center" vertical="center"/>
      <protection/>
    </xf>
    <xf numFmtId="166" fontId="6" fillId="0" borderId="43" xfId="60" applyNumberFormat="1" applyFont="1" applyBorder="1" applyAlignment="1">
      <alignment horizontal="center" vertical="center"/>
      <protection/>
    </xf>
    <xf numFmtId="166" fontId="6" fillId="0" borderId="66" xfId="60" applyNumberFormat="1" applyFont="1" applyBorder="1" applyAlignment="1">
      <alignment horizontal="center" vertical="center"/>
      <protection/>
    </xf>
    <xf numFmtId="166" fontId="6" fillId="0" borderId="80" xfId="60" applyNumberFormat="1" applyFont="1" applyBorder="1" applyAlignment="1">
      <alignment horizontal="center" vertical="center" wrapText="1"/>
      <protection/>
    </xf>
    <xf numFmtId="166" fontId="6" fillId="0" borderId="62" xfId="60" applyNumberFormat="1" applyFont="1" applyBorder="1" applyAlignment="1">
      <alignment horizontal="center" vertical="center" wrapText="1"/>
      <protection/>
    </xf>
    <xf numFmtId="0" fontId="0" fillId="0" borderId="62" xfId="60" applyBorder="1" applyAlignment="1">
      <alignment horizontal="center" vertical="center" wrapText="1"/>
      <protection/>
    </xf>
    <xf numFmtId="0" fontId="0" fillId="0" borderId="48" xfId="60" applyBorder="1" applyAlignment="1">
      <alignment horizontal="center" vertical="center" wrapText="1"/>
      <protection/>
    </xf>
    <xf numFmtId="166" fontId="3" fillId="0" borderId="70" xfId="60" applyNumberFormat="1" applyFont="1" applyBorder="1" applyAlignment="1">
      <alignment horizontal="center" vertical="center" wrapText="1"/>
      <protection/>
    </xf>
    <xf numFmtId="166" fontId="3" fillId="0" borderId="45" xfId="60" applyNumberFormat="1" applyFont="1" applyBorder="1" applyAlignment="1">
      <alignment horizontal="center" vertical="center"/>
      <protection/>
    </xf>
    <xf numFmtId="0" fontId="100" fillId="0" borderId="67" xfId="0" applyFont="1" applyBorder="1" applyAlignment="1">
      <alignment horizontal="center" vertical="center"/>
    </xf>
    <xf numFmtId="166" fontId="6" fillId="0" borderId="60" xfId="60" applyNumberFormat="1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166" fontId="12" fillId="0" borderId="60" xfId="60" applyNumberFormat="1" applyFont="1" applyBorder="1" applyAlignment="1" applyProtection="1">
      <alignment horizontal="center" vertical="center" wrapText="1"/>
      <protection/>
    </xf>
    <xf numFmtId="166" fontId="12" fillId="0" borderId="57" xfId="60" applyNumberFormat="1" applyFont="1" applyBorder="1" applyAlignment="1" applyProtection="1">
      <alignment horizontal="center" vertical="center" wrapText="1"/>
      <protection/>
    </xf>
    <xf numFmtId="0" fontId="0" fillId="0" borderId="35" xfId="60" applyBorder="1" applyAlignment="1" applyProtection="1">
      <alignment horizontal="center" vertical="center"/>
      <protection/>
    </xf>
    <xf numFmtId="0" fontId="0" fillId="0" borderId="57" xfId="60" applyBorder="1" applyAlignment="1" applyProtection="1">
      <alignment horizontal="center" vertical="center"/>
      <protection/>
    </xf>
    <xf numFmtId="175" fontId="26" fillId="0" borderId="62" xfId="60" applyNumberFormat="1" applyFont="1" applyBorder="1" applyAlignment="1" applyProtection="1">
      <alignment horizontal="left" vertical="center" wrapText="1"/>
      <protection locked="0"/>
    </xf>
    <xf numFmtId="166" fontId="0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wrapText="1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Fill="1" applyAlignment="1">
      <alignment horizontal="right"/>
    </xf>
    <xf numFmtId="0" fontId="4" fillId="0" borderId="81" xfId="0" applyFont="1" applyFill="1" applyBorder="1" applyAlignment="1" applyProtection="1">
      <alignment horizontal="center"/>
      <protection locked="0"/>
    </xf>
    <xf numFmtId="0" fontId="0" fillId="0" borderId="81" xfId="0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right"/>
      <protection/>
    </xf>
    <xf numFmtId="0" fontId="12" fillId="0" borderId="66" xfId="0" applyFont="1" applyBorder="1" applyAlignment="1">
      <alignment horizontal="left" vertical="center" indent="2"/>
    </xf>
    <xf numFmtId="0" fontId="12" fillId="0" borderId="33" xfId="0" applyFont="1" applyBorder="1" applyAlignment="1">
      <alignment horizontal="left" vertical="center" indent="2"/>
    </xf>
    <xf numFmtId="0" fontId="28" fillId="0" borderId="31" xfId="0" applyFont="1" applyBorder="1" applyAlignment="1" applyProtection="1">
      <alignment horizontal="left" vertical="top"/>
      <protection locked="0"/>
    </xf>
    <xf numFmtId="0" fontId="1" fillId="0" borderId="31" xfId="0" applyFont="1" applyBorder="1" applyAlignment="1" applyProtection="1">
      <alignment horizontal="left"/>
      <protection locked="0"/>
    </xf>
    <xf numFmtId="177" fontId="2" fillId="0" borderId="0" xfId="62" applyNumberFormat="1" applyFill="1" applyProtection="1">
      <alignment/>
      <protection/>
    </xf>
    <xf numFmtId="177" fontId="13" fillId="0" borderId="0" xfId="62" applyNumberFormat="1" applyFont="1" applyFill="1" applyProtection="1">
      <alignment/>
      <protection/>
    </xf>
    <xf numFmtId="177" fontId="0" fillId="0" borderId="0" xfId="62" applyNumberFormat="1" applyFont="1" applyFill="1" applyProtection="1">
      <alignment/>
      <protection/>
    </xf>
    <xf numFmtId="177" fontId="2" fillId="0" borderId="0" xfId="62" applyNumberFormat="1" applyFill="1" applyAlignment="1" applyProtection="1">
      <alignment/>
      <protection/>
    </xf>
    <xf numFmtId="3" fontId="2" fillId="0" borderId="0" xfId="62" applyNumberFormat="1" applyFill="1" applyProtection="1">
      <alignment/>
      <protection/>
    </xf>
    <xf numFmtId="3" fontId="13" fillId="0" borderId="0" xfId="62" applyNumberFormat="1" applyFont="1" applyFill="1" applyProtection="1">
      <alignment/>
      <protection/>
    </xf>
    <xf numFmtId="3" fontId="0" fillId="0" borderId="0" xfId="62" applyNumberFormat="1" applyFont="1" applyFill="1" applyProtection="1">
      <alignment/>
      <protection/>
    </xf>
    <xf numFmtId="3" fontId="2" fillId="0" borderId="0" xfId="62" applyNumberFormat="1" applyFill="1" applyAlignment="1" applyProtection="1">
      <alignment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8</xdr:row>
      <xdr:rowOff>104775</xdr:rowOff>
    </xdr:from>
    <xdr:to>
      <xdr:col>22</xdr:col>
      <xdr:colOff>161925</xdr:colOff>
      <xdr:row>23</xdr:row>
      <xdr:rowOff>76200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1134725" y="1495425"/>
          <a:ext cx="6324600" cy="268605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675"/>
              <a:gd name="adj2" fmla="val -3792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57162"/>
            <a:ext cx="817177" cy="272403"/>
          </a:xfrm>
          <a:prstGeom prst="leftArrow">
            <a:avLst>
              <a:gd name="adj" fmla="val -33310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23</xdr:row>
      <xdr:rowOff>161925</xdr:rowOff>
    </xdr:from>
    <xdr:to>
      <xdr:col>22</xdr:col>
      <xdr:colOff>161925</xdr:colOff>
      <xdr:row>30</xdr:row>
      <xdr:rowOff>104775</xdr:rowOff>
    </xdr:to>
    <xdr:sp>
      <xdr:nvSpPr>
        <xdr:cNvPr id="5" name="Téglalap 5"/>
        <xdr:cNvSpPr>
          <a:spLocks/>
        </xdr:cNvSpPr>
      </xdr:nvSpPr>
      <xdr:spPr>
        <a:xfrm>
          <a:off x="11134725" y="4267200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IB_1.1.sz.mell.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IB_1.1.sz.mell. fülnél kell elvégzeni, a többi táblázat automatikusan javítódik!</a:t>
          </a:r>
        </a:p>
      </xdr:txBody>
    </xdr:sp>
    <xdr:clientData/>
  </xdr:twoCellAnchor>
  <xdr:twoCellAnchor>
    <xdr:from>
      <xdr:col>8</xdr:col>
      <xdr:colOff>685800</xdr:colOff>
      <xdr:row>0</xdr:row>
      <xdr:rowOff>76200</xdr:rowOff>
    </xdr:from>
    <xdr:to>
      <xdr:col>22</xdr:col>
      <xdr:colOff>142875</xdr:colOff>
      <xdr:row>8</xdr:row>
      <xdr:rowOff>28575</xdr:rowOff>
    </xdr:to>
    <xdr:grpSp>
      <xdr:nvGrpSpPr>
        <xdr:cNvPr id="6" name="Csoportba foglalás 20"/>
        <xdr:cNvGrpSpPr>
          <a:grpSpLocks/>
        </xdr:cNvGrpSpPr>
      </xdr:nvGrpSpPr>
      <xdr:grpSpPr>
        <a:xfrm>
          <a:off x="11125200" y="76200"/>
          <a:ext cx="6315075" cy="1343025"/>
          <a:chOff x="8397875" y="333376"/>
          <a:chExt cx="4900613" cy="1333500"/>
        </a:xfrm>
        <a:solidFill>
          <a:srgbClr val="FFFFFF"/>
        </a:solidFill>
      </xdr:grpSpPr>
      <xdr:sp>
        <xdr:nvSpPr>
          <xdr:cNvPr id="7" name="Beszédbuborék: négyszög 13"/>
          <xdr:cNvSpPr>
            <a:spLocks/>
          </xdr:cNvSpPr>
        </xdr:nvSpPr>
        <xdr:spPr>
          <a:xfrm>
            <a:off x="8397875" y="333376"/>
            <a:ext cx="4900613" cy="1333500"/>
          </a:xfrm>
          <a:prstGeom prst="wedgeRectCallout">
            <a:avLst>
              <a:gd name="adj1" fmla="val -91157"/>
              <a:gd name="adj2" fmla="val 20986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Alaphelyzetben az első félévi tájékoztatót tartalmazza a táblázatok rendszere. Ha a háromnegyedéves készül majd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"I. félévi" és "III. negyedévi" akkor kattintson a "III. negyedévi"-re. </a:t>
            </a:r>
          </a:p>
        </xdr:txBody>
      </xdr:sp>
      <xdr:pic>
        <xdr:nvPicPr>
          <xdr:cNvPr id="8" name="Kép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6715" y="952453"/>
            <a:ext cx="1949219" cy="3730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Nyíl: balra mutató 15"/>
          <xdr:cNvSpPr>
            <a:spLocks/>
          </xdr:cNvSpPr>
        </xdr:nvSpPr>
        <xdr:spPr>
          <a:xfrm>
            <a:off x="10354445" y="1018795"/>
            <a:ext cx="817177" cy="281702"/>
          </a:xfrm>
          <a:prstGeom prst="leftArrow">
            <a:avLst>
              <a:gd name="adj" fmla="val -3275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28.50390625" style="0" customWidth="1"/>
    <col min="2" max="2" width="107.50390625" style="0" customWidth="1"/>
    <col min="3" max="3" width="32.625" style="0" customWidth="1"/>
  </cols>
  <sheetData>
    <row r="1" ht="12.75">
      <c r="A1" s="395">
        <v>2020</v>
      </c>
    </row>
    <row r="2" spans="1:3" ht="18.75">
      <c r="A2" s="608" t="s">
        <v>528</v>
      </c>
      <c r="B2" s="608"/>
      <c r="C2" s="608"/>
    </row>
    <row r="3" spans="1:3" ht="15">
      <c r="A3" s="385"/>
      <c r="B3" s="386"/>
      <c r="C3" s="385"/>
    </row>
    <row r="4" spans="1:3" ht="14.25">
      <c r="A4" s="387" t="s">
        <v>529</v>
      </c>
      <c r="B4" s="388" t="s">
        <v>530</v>
      </c>
      <c r="C4" s="387" t="s">
        <v>531</v>
      </c>
    </row>
    <row r="5" spans="1:3" ht="12.75">
      <c r="A5" s="389"/>
      <c r="B5" s="389"/>
      <c r="C5" s="389"/>
    </row>
    <row r="6" spans="1:3" ht="18.75">
      <c r="A6" s="609" t="str">
        <f>CONCATENATE("IDŐKÖZI (",UPPER(IB_ALAPADATOK!C8)," BESZÁMOLÓ) TÁJÉKOZTATÓ")</f>
        <v>IDŐKÖZI (I. FÉLÉVES BESZÁMOLÓ) TÁJÉKOZTATÓ</v>
      </c>
      <c r="B6" s="609"/>
      <c r="C6" s="609"/>
    </row>
    <row r="7" spans="1:3" ht="12.75">
      <c r="A7" s="389" t="s">
        <v>532</v>
      </c>
      <c r="B7" s="389" t="s">
        <v>533</v>
      </c>
      <c r="C7" s="390" t="str">
        <f ca="1">HYPERLINK(SUBSTITUTE(CELL("address",IB_ALAPADATOK!A1),"'",""),SUBSTITUTE(MID(CELL("address",IB_ALAPADATOK!A1),SEARCH("]",CELL("address",IB_ALAPADATOK!A1),1)+1,LEN(CELL("address",IB_ALAPADATOK!A1))-SEARCH("]",CELL("address",IB_ALAPADATOK!A1),1)),"'",""))</f>
        <v>IB_ALAPADATOK!$A$1</v>
      </c>
    </row>
    <row r="8" spans="1:3" ht="12.75">
      <c r="A8" s="389" t="s">
        <v>534</v>
      </c>
      <c r="B8" s="389" t="s">
        <v>565</v>
      </c>
      <c r="C8" s="390" t="str">
        <f ca="1">HYPERLINK(SUBSTITUTE(CELL("address",IB_ÖSSZEFÜGGÉSEK!A1),"'",""),SUBSTITUTE(MID(CELL("address",IB_ÖSSZEFÜGGÉSEK!A1),SEARCH("]",CELL("address",IB_ÖSSZEFÜGGÉSEK!A1),1)+1,LEN(CELL("address",IB_ÖSSZEFÜGGÉSEK!A1))-SEARCH("]",CELL("address",IB_ÖSSZEFÜGGÉSEK!A1),1)),"'",""))</f>
        <v>IB_ÖSSZEFÜGGÉSEK!$A$1</v>
      </c>
    </row>
    <row r="9" spans="1:3" ht="12.75">
      <c r="A9" s="389" t="s">
        <v>535</v>
      </c>
      <c r="B9" s="389" t="str">
        <f>CONCATENATE('IB_1.1.sz.mell.'!A3)</f>
        <v>Tájékoztatató a 2020. évi költségvetés  I. féléves alakulásáról</v>
      </c>
      <c r="C9" s="390" t="str">
        <f ca="1">HYPERLINK(SUBSTITUTE(CELL("address",'IB_1.1.sz.mell.'!A1),"'",""),SUBSTITUTE(MID(CELL("address",'IB_1.1.sz.mell.'!A1),SEARCH("]",CELL("address",'IB_1.1.sz.mell.'!A1),1)+1,LEN(CELL("address",'IB_1.1.sz.mell.'!A1))-SEARCH("]",CELL("address",'IB_1.1.sz.mell.'!A1),1)),"'",""))</f>
        <v>IB_1.1.sz.mell.!$A$1</v>
      </c>
    </row>
    <row r="10" spans="1:3" ht="12.75">
      <c r="A10" s="389" t="s">
        <v>536</v>
      </c>
      <c r="B10" s="389" t="str">
        <f>'IB_1.2.sz.mell.'!A3</f>
        <v>Tájékoztatató a 2020. évi költségvetés  I. féléves alakulásáról</v>
      </c>
      <c r="C10" s="390" t="str">
        <f ca="1">HYPERLINK(SUBSTITUTE(CELL("address",'IB_1.2.sz.mell.'!A1),"'",""),SUBSTITUTE(MID(CELL("address",'IB_1.2.sz.mell.'!A1),SEARCH("]",CELL("address",'IB_1.2.sz.mell.'!A1),1)+1,LEN(CELL("address",'IB_1.2.sz.mell.'!A1))-SEARCH("]",CELL("address",'IB_1.2.sz.mell.'!A1),1)),"'",""))</f>
        <v>IB_1.2.sz.mell.!$A$1</v>
      </c>
    </row>
    <row r="11" spans="1:3" ht="12.75">
      <c r="A11" s="389" t="s">
        <v>537</v>
      </c>
      <c r="B11" s="389" t="str">
        <f>'IB_1.3.sz.mell.'!A3</f>
        <v>Tájékoztatató a 2020. évi költségvetés  I. féléves alakulásáról</v>
      </c>
      <c r="C11" s="390" t="str">
        <f ca="1">HYPERLINK(SUBSTITUTE(CELL("address",'IB_1.3.sz.mell.'!A1),"'",""),SUBSTITUTE(MID(CELL("address",'IB_1.3.sz.mell.'!A1),SEARCH("]",CELL("address",'IB_1.3.sz.mell.'!A1),1)+1,LEN(CELL("address",'IB_1.3.sz.mell.'!A1))-SEARCH("]",CELL("address",'IB_1.3.sz.mell.'!A1),1)),"'",""))</f>
        <v>IB_1.3.sz.mell.!$A$1</v>
      </c>
    </row>
    <row r="12" spans="1:3" ht="12.75">
      <c r="A12" s="389" t="s">
        <v>538</v>
      </c>
      <c r="B12" s="389" t="str">
        <f>'IB_1.4.sz.mell.'!A3</f>
        <v>Tájékoztatató a 2020. évi költségvetés  I. féléves alakulásáról</v>
      </c>
      <c r="C12" s="390" t="str">
        <f ca="1">HYPERLINK(SUBSTITUTE(CELL("address",'IB_1.4.sz.mell.'!A1),"'",""),SUBSTITUTE(MID(CELL("address",'IB_1.4.sz.mell.'!A1),SEARCH("]",CELL("address",'IB_1.4.sz.mell.'!A1),1)+1,LEN(CELL("address",'IB_1.4.sz.mell.'!A1))-SEARCH("]",CELL("address",'IB_1.4.sz.mell.'!A1),1)),"'",""))</f>
        <v>IB_1.4.sz.mell.!$A$1</v>
      </c>
    </row>
    <row r="13" spans="1:3" ht="12.75">
      <c r="A13" s="389" t="s">
        <v>522</v>
      </c>
      <c r="B13" s="389" t="s">
        <v>560</v>
      </c>
      <c r="C13" s="390" t="str">
        <f ca="1">HYPERLINK(SUBSTITUTE(CELL("address",'IB_2.1.sz.mell'!A1),"'",""),SUBSTITUTE(MID(CELL("address",'IB_2.1.sz.mell'!A1),SEARCH("]",CELL("address",'IB_2.1.sz.mell'!A1),1)+1,LEN(CELL("address",'IB_2.1.sz.mell'!A1))-SEARCH("]",CELL("address",'IB_2.1.sz.mell'!A1),1)),"'",""))</f>
        <v>IB_2.1.sz.mell!$A$1</v>
      </c>
    </row>
    <row r="14" spans="1:3" ht="12.75">
      <c r="A14" s="389" t="s">
        <v>436</v>
      </c>
      <c r="B14" s="389" t="s">
        <v>561</v>
      </c>
      <c r="C14" s="390" t="str">
        <f ca="1">HYPERLINK(SUBSTITUTE(CELL("address",'IB_2.2.sz.mell'!A1),"'",""),SUBSTITUTE(MID(CELL("address",'IB_2.2.sz.mell'!A1),SEARCH("]",CELL("address",'IB_2.2.sz.mell'!A1),1)+1,LEN(CELL("address",'IB_2.2.sz.mell'!A1))-SEARCH("]",CELL("address",'IB_2.2.sz.mell'!A1),1)),"'",""))</f>
        <v>IB_2.2.sz.mell!$A$1</v>
      </c>
    </row>
    <row r="15" spans="1:3" ht="12.75">
      <c r="A15" s="389" t="s">
        <v>539</v>
      </c>
      <c r="B15" s="389" t="s">
        <v>540</v>
      </c>
      <c r="C15" s="390" t="str">
        <f ca="1">HYPERLINK(SUBSTITUTE(CELL("address",IB_ELLENŐRZÉS!A1),"'",""),SUBSTITUTE(MID(CELL("address",IB_ELLENŐRZÉS!A1),SEARCH("]",CELL("address",IB_ELLENŐRZÉS!A1),1)+1,LEN(CELL("address",IB_ELLENŐRZÉS!A1))-SEARCH("]",CELL("address",IB_ELLENŐRZÉS!A1),1)),"'",""))</f>
        <v>IB_ELLENŐRZÉS!$A$1</v>
      </c>
    </row>
    <row r="16" spans="1:3" ht="12.75">
      <c r="A16" s="389" t="s">
        <v>541</v>
      </c>
      <c r="B16" s="389" t="s">
        <v>0</v>
      </c>
      <c r="C16" s="390" t="str">
        <f ca="1">HYPERLINK(SUBSTITUTE(CELL("address",'IB_3.sz.mell.'!A1),"'",""),SUBSTITUTE(MID(CELL("address",'IB_3.sz.mell.'!A1),SEARCH("]",CELL("address",'IB_3.sz.mell.'!A1),1)+1,LEN(CELL("address",'IB_3.sz.mell.'!A1))-SEARCH("]",CELL("address",'IB_3.sz.mell.'!A1),1)),"'",""))</f>
        <v>IB_3.sz.mell.!$A$1</v>
      </c>
    </row>
    <row r="17" spans="1:3" ht="12.75">
      <c r="A17" s="389" t="s">
        <v>542</v>
      </c>
      <c r="B17" s="389" t="s">
        <v>1</v>
      </c>
      <c r="C17" s="390" t="str">
        <f ca="1">HYPERLINK(SUBSTITUTE(CELL("address",'IB_4.sz.mell.'!A1),"'",""),SUBSTITUTE(MID(CELL("address",'IB_4.sz.mell.'!A1),SEARCH("]",CELL("address",'IB_4.sz.mell.'!A1),1)+1,LEN(CELL("address",'IB_4.sz.mell.'!A1))-SEARCH("]",CELL("address",'IB_4.sz.mell.'!A1),1)),"'",""))</f>
        <v>IB_4.sz.mell.!$A$1</v>
      </c>
    </row>
    <row r="18" spans="1:3" ht="12.75">
      <c r="A18" s="389" t="s">
        <v>557</v>
      </c>
      <c r="B18" s="389" t="str">
        <f>'IB_5.sz.mell.'!A2</f>
        <v>Önkormányzaton kívüli EU-s projekthez történő hozzájárulás </v>
      </c>
      <c r="C18" s="390" t="str">
        <f ca="1">HYPERLINK(SUBSTITUTE(CELL("address",'IB_5.sz.mell.'!A1),"'",""),SUBSTITUTE(MID(CELL("address",'IB_5.sz.mell.'!A1),SEARCH("]",CELL("address",'IB_5.sz.mell.'!A1),1)+1,LEN(CELL("address",'IB_5.sz.mell.'!A1))-SEARCH("]",CELL("address",'IB_5.sz.mell.'!A1),1)),"'",""))</f>
        <v>IB_5.sz.mell.!$A$1</v>
      </c>
    </row>
    <row r="19" spans="1:3" ht="12.75">
      <c r="A19" s="389" t="s">
        <v>543</v>
      </c>
      <c r="B19" s="389" t="s">
        <v>562</v>
      </c>
      <c r="C19" s="390" t="str">
        <f ca="1">HYPERLINK(SUBSTITUTE(CELL("address",'IB_6.1.sz.mell'!A1),"'",""),SUBSTITUTE(MID(CELL("address",'IB_6.1.sz.mell'!A1),SEARCH("]",CELL("address",'IB_6.1.sz.mell'!A1),1)+1,LEN(CELL("address",'IB_6.1.sz.mell'!A1))-SEARCH("]",CELL("address",'IB_6.1.sz.mell'!A1),1)),"'",""))</f>
        <v>IB_6.1.sz.mell!$A$1</v>
      </c>
    </row>
    <row r="20" spans="1:3" ht="12.75">
      <c r="A20" s="389" t="s">
        <v>462</v>
      </c>
      <c r="B20" s="389" t="s">
        <v>563</v>
      </c>
      <c r="C20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389" t="s">
        <v>463</v>
      </c>
      <c r="B21" s="389" t="s">
        <v>334</v>
      </c>
      <c r="C21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389" t="s">
        <v>544</v>
      </c>
      <c r="B22" s="389" t="s">
        <v>564</v>
      </c>
      <c r="C22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389" t="s">
        <v>545</v>
      </c>
      <c r="B23" s="389" t="str">
        <f>IB_ALAPADATOK!A11</f>
        <v>Bátaszéki Közös Önkormányzati Hivatal</v>
      </c>
      <c r="C23" s="390" t="str">
        <f ca="1">HYPERLINK(SUBSTITUTE(CELL("address",'IB_6.2.sz.mell'!A1),"'",""),SUBSTITUTE(MID(CELL("address",'IB_6.2.sz.mell'!A1),SEARCH("]",CELL("address",'IB_6.2.sz.mell'!A1),1)+1,LEN(CELL("address",'IB_6.2.sz.mell'!A1))-SEARCH("]",CELL("address",'IB_6.2.sz.mell'!A1),1)),"'",""))</f>
        <v>IB_6.2.sz.mell!$A$1</v>
      </c>
    </row>
    <row r="24" spans="1:3" ht="12.75">
      <c r="A24" s="389" t="s">
        <v>546</v>
      </c>
      <c r="B24" s="389" t="str">
        <f>IB_ALAPADATOK!B13</f>
        <v>Keresztély Gyula Városi Könyvtár</v>
      </c>
      <c r="C24" s="390" t="str">
        <f ca="1">HYPERLINK(SUBSTITUTE(CELL("address",'IB_6.3.sz.mell'!A1),"'",""),SUBSTITUTE(MID(CELL("address",'IB_6.3.sz.mell'!A1),SEARCH("]",CELL("address",'IB_6.3.sz.mell'!A1),1)+1,LEN(CELL("address",'IB_6.3.sz.mell'!A1))-SEARCH("]",CELL("address",'IB_6.3.sz.mell'!A1),1)),"'",""))</f>
        <v>IB_6.3.sz.mell!$A$1</v>
      </c>
    </row>
    <row r="25" spans="1:3" ht="12.75">
      <c r="A25" s="389" t="s">
        <v>547</v>
      </c>
      <c r="B25" s="389" t="str">
        <f>IB_ALAPADATOK!B15</f>
        <v>2 kvi név</v>
      </c>
      <c r="C25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389" t="s">
        <v>548</v>
      </c>
      <c r="B26" s="389" t="str">
        <f>IB_ALAPADATOK!B17</f>
        <v>3 kvi név</v>
      </c>
      <c r="C26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389" t="s">
        <v>549</v>
      </c>
      <c r="B27" s="389" t="str">
        <f>IB_ALAPADATOK!B19</f>
        <v>4 kvi név</v>
      </c>
      <c r="C27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389" t="s">
        <v>550</v>
      </c>
      <c r="B28" s="389" t="str">
        <f>IB_ALAPADATOK!B21</f>
        <v>5 kvi név</v>
      </c>
      <c r="C28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389" t="s">
        <v>551</v>
      </c>
      <c r="B29" s="389" t="str">
        <f>IB_ALAPADATOK!B23</f>
        <v>6 kvi név</v>
      </c>
      <c r="C29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389" t="s">
        <v>552</v>
      </c>
      <c r="B30" s="389" t="str">
        <f>IB_ALAPADATOK!B25</f>
        <v>7 kvi név</v>
      </c>
      <c r="C30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389" t="s">
        <v>553</v>
      </c>
      <c r="B31" s="389" t="str">
        <f>IB_ALAPADATOK!B27</f>
        <v>8 kvi név</v>
      </c>
      <c r="C31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389" t="s">
        <v>554</v>
      </c>
      <c r="B32" s="389" t="str">
        <f>IB_ALAPADATOK!B29</f>
        <v>9 kvi név</v>
      </c>
      <c r="C32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389" t="s">
        <v>555</v>
      </c>
      <c r="B33" s="389" t="str">
        <f>IB_ALAPADATOK!B31</f>
        <v>10 kvi név</v>
      </c>
      <c r="C33" s="39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389" t="s">
        <v>556</v>
      </c>
      <c r="B34" t="str">
        <f>'IB_7.sz.mell.'!A3</f>
        <v>Adatszolgáltatás 
az elismert tartozásállományról</v>
      </c>
      <c r="C34" s="390" t="str">
        <f ca="1">HYPERLINK(SUBSTITUTE(CELL("address",'IB_7.sz.mell.'!A1),"'",""),SUBSTITUTE(MID(CELL("address",'IB_7.sz.mell.'!A1),SEARCH("]",CELL("address",'IB_7.sz.mell.'!A1),1)+1,LEN(CELL("address",'IB_7.sz.mell.'!A1))-SEARCH("]",CELL("address",'IB_7.sz.mell.'!A1),1)),"'",""))</f>
        <v>IB_7.sz.mell.!$A$1</v>
      </c>
    </row>
  </sheetData>
  <sheetProtection sheet="1"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25">
      <selection activeCell="I31" sqref="I3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94" t="s">
        <v>103</v>
      </c>
      <c r="B1" s="89"/>
      <c r="C1" s="89"/>
      <c r="D1" s="89"/>
      <c r="E1" s="295" t="s">
        <v>107</v>
      </c>
    </row>
    <row r="2" spans="1:5" ht="12.75">
      <c r="A2" s="89"/>
      <c r="B2" s="89"/>
      <c r="C2" s="89"/>
      <c r="D2" s="89"/>
      <c r="E2" s="89"/>
    </row>
    <row r="3" spans="1:5" ht="12.75">
      <c r="A3" s="296"/>
      <c r="B3" s="297"/>
      <c r="C3" s="296"/>
      <c r="D3" s="298"/>
      <c r="E3" s="297"/>
    </row>
    <row r="4" spans="1:5" ht="15.75">
      <c r="A4" s="91" t="str">
        <f>+IB_ÖSSZEFÜGGÉSEK!A6</f>
        <v>2020. évi eredeti előirányzat BEVÉTELEK</v>
      </c>
      <c r="B4" s="299"/>
      <c r="C4" s="300"/>
      <c r="D4" s="298"/>
      <c r="E4" s="297"/>
    </row>
    <row r="5" spans="1:5" ht="12.75">
      <c r="A5" s="296"/>
      <c r="B5" s="297"/>
      <c r="C5" s="296"/>
      <c r="D5" s="298"/>
      <c r="E5" s="297"/>
    </row>
    <row r="6" spans="1:5" ht="12.75">
      <c r="A6" s="296" t="s">
        <v>467</v>
      </c>
      <c r="B6" s="297">
        <f>+'IB_1.1.sz.mell.'!C68</f>
        <v>1214079</v>
      </c>
      <c r="C6" s="296" t="s">
        <v>437</v>
      </c>
      <c r="D6" s="298">
        <f>+'IB_2.1.sz.mell'!C18+'IB_2.2.sz.mell'!C17</f>
        <v>1214079</v>
      </c>
      <c r="E6" s="297">
        <f>+B6-D6</f>
        <v>0</v>
      </c>
    </row>
    <row r="7" spans="1:5" ht="12.75">
      <c r="A7" s="296" t="s">
        <v>483</v>
      </c>
      <c r="B7" s="297">
        <f>+'IB_1.1.sz.mell.'!C92</f>
        <v>510831</v>
      </c>
      <c r="C7" s="296" t="s">
        <v>443</v>
      </c>
      <c r="D7" s="298">
        <f>+'IB_2.1.sz.mell'!C29+'IB_2.2.sz.mell'!C30</f>
        <v>510831</v>
      </c>
      <c r="E7" s="297">
        <f>+B7-D7</f>
        <v>0</v>
      </c>
    </row>
    <row r="8" spans="1:5" ht="12.75">
      <c r="A8" s="296" t="s">
        <v>484</v>
      </c>
      <c r="B8" s="297">
        <f>+'IB_1.1.sz.mell.'!C93</f>
        <v>1724910</v>
      </c>
      <c r="C8" s="296" t="s">
        <v>444</v>
      </c>
      <c r="D8" s="298">
        <f>+'IB_2.1.sz.mell'!C30+'IB_2.2.sz.mell'!C31</f>
        <v>1724910</v>
      </c>
      <c r="E8" s="297">
        <f>+B8-D8</f>
        <v>0</v>
      </c>
    </row>
    <row r="9" spans="1:5" ht="12.75">
      <c r="A9" s="296"/>
      <c r="B9" s="297"/>
      <c r="C9" s="296"/>
      <c r="D9" s="298"/>
      <c r="E9" s="297"/>
    </row>
    <row r="10" spans="1:5" ht="15.75">
      <c r="A10" s="91" t="str">
        <f>+IB_ÖSSZEFÜGGÉSEK!A13</f>
        <v>2020. évi módosított előirányzat BEVÉTELEK</v>
      </c>
      <c r="B10" s="299"/>
      <c r="C10" s="300"/>
      <c r="D10" s="298"/>
      <c r="E10" s="297"/>
    </row>
    <row r="11" spans="1:5" ht="12.75">
      <c r="A11" s="296"/>
      <c r="B11" s="297"/>
      <c r="C11" s="296"/>
      <c r="D11" s="298"/>
      <c r="E11" s="297"/>
    </row>
    <row r="12" spans="1:5" ht="12.75">
      <c r="A12" s="296" t="s">
        <v>468</v>
      </c>
      <c r="B12" s="297">
        <f>+'IB_1.1.sz.mell.'!D68</f>
        <v>1223482</v>
      </c>
      <c r="C12" s="296" t="s">
        <v>438</v>
      </c>
      <c r="D12" s="298">
        <f>+'IB_2.1.sz.mell'!D18+'IB_2.2.sz.mell'!D17</f>
        <v>1223482</v>
      </c>
      <c r="E12" s="297">
        <f>+B12-D12</f>
        <v>0</v>
      </c>
    </row>
    <row r="13" spans="1:5" ht="12.75">
      <c r="A13" s="296" t="s">
        <v>469</v>
      </c>
      <c r="B13" s="297">
        <f>+'IB_1.1.sz.mell.'!D92</f>
        <v>511513</v>
      </c>
      <c r="C13" s="296" t="s">
        <v>445</v>
      </c>
      <c r="D13" s="298">
        <f>+'IB_2.1.sz.mell'!D29+'IB_2.2.sz.mell'!D30</f>
        <v>511513</v>
      </c>
      <c r="E13" s="297">
        <f>+B13-D13</f>
        <v>0</v>
      </c>
    </row>
    <row r="14" spans="1:5" ht="12.75">
      <c r="A14" s="296" t="s">
        <v>470</v>
      </c>
      <c r="B14" s="297">
        <f>+'IB_1.1.sz.mell.'!D93</f>
        <v>1734995</v>
      </c>
      <c r="C14" s="296" t="s">
        <v>446</v>
      </c>
      <c r="D14" s="298">
        <f>+'IB_2.1.sz.mell'!D30+'IB_2.2.sz.mell'!D31</f>
        <v>1734995</v>
      </c>
      <c r="E14" s="297">
        <f>+B14-D14</f>
        <v>0</v>
      </c>
    </row>
    <row r="15" spans="1:5" ht="12.75">
      <c r="A15" s="296"/>
      <c r="B15" s="297"/>
      <c r="C15" s="296"/>
      <c r="D15" s="298"/>
      <c r="E15" s="297"/>
    </row>
    <row r="16" spans="1:5" ht="14.25">
      <c r="A16" s="301" t="str">
        <f>+IB_ÖSSZEFÜGGÉSEK!A19</f>
        <v>2020. I. félévi (I-II. negyedévi) teljesítés BEVÉTELEK</v>
      </c>
      <c r="B16" s="90"/>
      <c r="C16" s="300"/>
      <c r="D16" s="298"/>
      <c r="E16" s="297"/>
    </row>
    <row r="17" spans="1:5" ht="12.75">
      <c r="A17" s="296"/>
      <c r="B17" s="297"/>
      <c r="C17" s="296"/>
      <c r="D17" s="298"/>
      <c r="E17" s="297"/>
    </row>
    <row r="18" spans="1:5" ht="12.75">
      <c r="A18" s="296" t="s">
        <v>471</v>
      </c>
      <c r="B18" s="297">
        <f>+'IB_1.1.sz.mell.'!E68</f>
        <v>666955</v>
      </c>
      <c r="C18" s="296" t="s">
        <v>439</v>
      </c>
      <c r="D18" s="298">
        <f>+'IB_2.1.sz.mell'!E18+'IB_2.2.sz.mell'!E17</f>
        <v>666955</v>
      </c>
      <c r="E18" s="297">
        <f>+B18-D18</f>
        <v>0</v>
      </c>
    </row>
    <row r="19" spans="1:5" ht="12.75">
      <c r="A19" s="296" t="s">
        <v>472</v>
      </c>
      <c r="B19" s="297">
        <f>+'IB_1.1.sz.mell.'!E92</f>
        <v>511513</v>
      </c>
      <c r="C19" s="296" t="s">
        <v>447</v>
      </c>
      <c r="D19" s="298">
        <f>+'IB_2.1.sz.mell'!E29+'IB_2.2.sz.mell'!E30</f>
        <v>511513</v>
      </c>
      <c r="E19" s="297">
        <f>+B19-D19</f>
        <v>0</v>
      </c>
    </row>
    <row r="20" spans="1:5" ht="12.75">
      <c r="A20" s="296" t="s">
        <v>473</v>
      </c>
      <c r="B20" s="297">
        <f>+'IB_1.1.sz.mell.'!E93</f>
        <v>1178468</v>
      </c>
      <c r="C20" s="296" t="s">
        <v>448</v>
      </c>
      <c r="D20" s="298">
        <f>+'IB_2.1.sz.mell'!E30+'IB_2.2.sz.mell'!E31</f>
        <v>1178468</v>
      </c>
      <c r="E20" s="297">
        <f>+B20-D20</f>
        <v>0</v>
      </c>
    </row>
    <row r="21" spans="1:5" ht="12.75">
      <c r="A21" s="296"/>
      <c r="B21" s="297"/>
      <c r="C21" s="296"/>
      <c r="D21" s="298"/>
      <c r="E21" s="297"/>
    </row>
    <row r="22" spans="1:5" ht="15.75">
      <c r="A22" s="91" t="str">
        <f>+IB_ÖSSZEFÜGGÉSEK!A25</f>
        <v>2020. évi eredeti előirányzat KIADÁSOK</v>
      </c>
      <c r="B22" s="299"/>
      <c r="C22" s="300"/>
      <c r="D22" s="298"/>
      <c r="E22" s="297"/>
    </row>
    <row r="23" spans="1:5" ht="12.75">
      <c r="A23" s="296"/>
      <c r="B23" s="297"/>
      <c r="C23" s="296"/>
      <c r="D23" s="298"/>
      <c r="E23" s="297"/>
    </row>
    <row r="24" spans="1:5" ht="12.75">
      <c r="A24" s="296" t="s">
        <v>485</v>
      </c>
      <c r="B24" s="297">
        <f>+'IB_1.1.sz.mell.'!C135</f>
        <v>1705355</v>
      </c>
      <c r="C24" s="296" t="s">
        <v>440</v>
      </c>
      <c r="D24" s="298">
        <f>+'IB_2.1.sz.mell'!G18+'IB_2.2.sz.mell'!G17</f>
        <v>1705355</v>
      </c>
      <c r="E24" s="297">
        <f>+B24-D24</f>
        <v>0</v>
      </c>
    </row>
    <row r="25" spans="1:5" ht="12.75">
      <c r="A25" s="296" t="s">
        <v>475</v>
      </c>
      <c r="B25" s="297">
        <f>+'IB_1.1.sz.mell.'!C160</f>
        <v>19555</v>
      </c>
      <c r="C25" s="296" t="s">
        <v>449</v>
      </c>
      <c r="D25" s="298">
        <f>+'IB_2.1.sz.mell'!G29+'IB_2.2.sz.mell'!G30</f>
        <v>19555</v>
      </c>
      <c r="E25" s="297">
        <f>+B25-D25</f>
        <v>0</v>
      </c>
    </row>
    <row r="26" spans="1:5" ht="12.75">
      <c r="A26" s="296" t="s">
        <v>476</v>
      </c>
      <c r="B26" s="297">
        <f>+'IB_1.1.sz.mell.'!C161</f>
        <v>1724910</v>
      </c>
      <c r="C26" s="296" t="s">
        <v>450</v>
      </c>
      <c r="D26" s="298">
        <f>+'IB_2.1.sz.mell'!G30+'IB_2.2.sz.mell'!G31</f>
        <v>1724910</v>
      </c>
      <c r="E26" s="297">
        <f>+B26-D26</f>
        <v>0</v>
      </c>
    </row>
    <row r="27" spans="1:5" ht="12.75">
      <c r="A27" s="296"/>
      <c r="B27" s="297"/>
      <c r="C27" s="296"/>
      <c r="D27" s="298"/>
      <c r="E27" s="297"/>
    </row>
    <row r="28" spans="1:5" ht="15.75">
      <c r="A28" s="91" t="str">
        <f>+IB_ÖSSZEFÜGGÉSEK!A31</f>
        <v>2020. évi módosított előirányzat KIADÁSOK</v>
      </c>
      <c r="B28" s="299"/>
      <c r="C28" s="300"/>
      <c r="D28" s="298"/>
      <c r="E28" s="297"/>
    </row>
    <row r="29" spans="1:5" ht="12.75">
      <c r="A29" s="296"/>
      <c r="B29" s="297"/>
      <c r="C29" s="296"/>
      <c r="D29" s="298"/>
      <c r="E29" s="297"/>
    </row>
    <row r="30" spans="1:5" ht="12.75">
      <c r="A30" s="296" t="s">
        <v>477</v>
      </c>
      <c r="B30" s="297">
        <f>+'IB_1.1.sz.mell.'!D135</f>
        <v>1714858</v>
      </c>
      <c r="C30" s="296" t="s">
        <v>441</v>
      </c>
      <c r="D30" s="298">
        <f>+'IB_2.1.sz.mell'!H18+'IB_2.2.sz.mell'!H17</f>
        <v>1714858</v>
      </c>
      <c r="E30" s="297">
        <f>+B30-D30</f>
        <v>0</v>
      </c>
    </row>
    <row r="31" spans="1:5" ht="12.75">
      <c r="A31" s="296" t="s">
        <v>478</v>
      </c>
      <c r="B31" s="297">
        <f>+'IB_1.1.sz.mell.'!D160</f>
        <v>20137</v>
      </c>
      <c r="C31" s="296" t="s">
        <v>451</v>
      </c>
      <c r="D31" s="298">
        <f>+'IB_2.1.sz.mell'!H29+'IB_2.2.sz.mell'!H30</f>
        <v>20137</v>
      </c>
      <c r="E31" s="297">
        <f>+B31-D31</f>
        <v>0</v>
      </c>
    </row>
    <row r="32" spans="1:5" ht="12.75">
      <c r="A32" s="296" t="s">
        <v>479</v>
      </c>
      <c r="B32" s="297">
        <f>+'IB_1.1.sz.mell.'!D161</f>
        <v>1734995</v>
      </c>
      <c r="C32" s="296" t="s">
        <v>452</v>
      </c>
      <c r="D32" s="298">
        <f>+'IB_2.1.sz.mell'!H30+'IB_2.2.sz.mell'!H31</f>
        <v>1734995</v>
      </c>
      <c r="E32" s="297">
        <f>+B32-D32</f>
        <v>0</v>
      </c>
    </row>
    <row r="33" spans="1:5" ht="12.75">
      <c r="A33" s="296"/>
      <c r="B33" s="297"/>
      <c r="C33" s="296"/>
      <c r="D33" s="298"/>
      <c r="E33" s="297"/>
    </row>
    <row r="34" spans="1:5" ht="15.75">
      <c r="A34" s="302" t="str">
        <f>+IB_ÖSSZEFÜGGÉSEK!A37</f>
        <v>2020. I. félévi (I-II. negyedévi) teljesítés KIADÁSOK</v>
      </c>
      <c r="B34" s="299"/>
      <c r="C34" s="300"/>
      <c r="D34" s="298"/>
      <c r="E34" s="297"/>
    </row>
    <row r="35" spans="1:5" ht="12.75">
      <c r="A35" s="296"/>
      <c r="B35" s="297"/>
      <c r="C35" s="296"/>
      <c r="D35" s="298"/>
      <c r="E35" s="297"/>
    </row>
    <row r="36" spans="1:5" ht="12.75">
      <c r="A36" s="296" t="s">
        <v>480</v>
      </c>
      <c r="B36" s="297">
        <f>+'IB_1.1.sz.mell.'!E135</f>
        <v>904415</v>
      </c>
      <c r="C36" s="296" t="s">
        <v>442</v>
      </c>
      <c r="D36" s="298">
        <f>+'IB_2.1.sz.mell'!I18+'IB_2.2.sz.mell'!I17</f>
        <v>904415</v>
      </c>
      <c r="E36" s="297">
        <f>+B36-D36</f>
        <v>0</v>
      </c>
    </row>
    <row r="37" spans="1:5" ht="12.75">
      <c r="A37" s="296" t="s">
        <v>481</v>
      </c>
      <c r="B37" s="297">
        <f>+'IB_1.1.sz.mell.'!E160</f>
        <v>19294</v>
      </c>
      <c r="C37" s="296" t="s">
        <v>453</v>
      </c>
      <c r="D37" s="298">
        <f>+'IB_2.1.sz.mell'!I29+'IB_2.2.sz.mell'!I30</f>
        <v>19294</v>
      </c>
      <c r="E37" s="297">
        <f>+B37-D37</f>
        <v>0</v>
      </c>
    </row>
    <row r="38" spans="1:5" ht="12.75">
      <c r="A38" s="296" t="s">
        <v>486</v>
      </c>
      <c r="B38" s="297">
        <f>+'IB_1.1.sz.mell.'!E161</f>
        <v>923709</v>
      </c>
      <c r="C38" s="296" t="s">
        <v>454</v>
      </c>
      <c r="D38" s="298">
        <f>+'IB_2.1.sz.mell'!I30+'IB_2.2.sz.mell'!I31</f>
        <v>923709</v>
      </c>
      <c r="E38" s="297">
        <f>+B38-D38</f>
        <v>0</v>
      </c>
    </row>
  </sheetData>
  <sheetProtection/>
  <conditionalFormatting sqref="E3:E15">
    <cfRule type="cellIs" priority="2" dxfId="7" operator="notEqual" stopIfTrue="1">
      <formula>0</formula>
    </cfRule>
  </conditionalFormatting>
  <conditionalFormatting sqref="E3:E38">
    <cfRule type="cellIs" priority="1" dxfId="7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4">
      <selection activeCell="K21" sqref="K21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2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1.75" customHeight="1">
      <c r="A1" s="356"/>
      <c r="B1" s="637" t="str">
        <f>CONCATENATE("3. melléklet ",IB_ALAPADATOK!A7," ",IB_ALAPADATOK!B7," ",IB_ALAPADATOK!C7," ",IB_ALAPADATOK!D7)</f>
        <v>3. melléklet a 2020. I. félévi költségvetési tájékoztatóhoz</v>
      </c>
      <c r="C1" s="638"/>
      <c r="D1" s="638"/>
      <c r="E1" s="638"/>
      <c r="F1" s="638"/>
      <c r="G1" s="638"/>
    </row>
    <row r="2" spans="1:7" ht="12.75">
      <c r="A2" s="356"/>
      <c r="B2" s="357"/>
      <c r="C2" s="357"/>
      <c r="D2" s="357"/>
      <c r="E2" s="357"/>
      <c r="F2" s="357"/>
      <c r="G2" s="357"/>
    </row>
    <row r="3" spans="1:7" ht="25.5" customHeight="1">
      <c r="A3" s="636" t="s">
        <v>0</v>
      </c>
      <c r="B3" s="636"/>
      <c r="C3" s="636"/>
      <c r="D3" s="636"/>
      <c r="E3" s="636"/>
      <c r="F3" s="636"/>
      <c r="G3" s="636"/>
    </row>
    <row r="4" spans="1:7" ht="22.5" customHeight="1" thickBot="1">
      <c r="A4" s="356"/>
      <c r="B4" s="357"/>
      <c r="C4" s="357"/>
      <c r="D4" s="357"/>
      <c r="E4" s="357"/>
      <c r="F4" s="357"/>
      <c r="G4" s="358" t="str">
        <f>'IB_2.2.sz.mell'!I2</f>
        <v> ezer forintban!</v>
      </c>
    </row>
    <row r="5" spans="1:7" s="29" customFormat="1" ht="44.25" customHeight="1" thickBot="1">
      <c r="A5" s="359" t="s">
        <v>50</v>
      </c>
      <c r="B5" s="333" t="s">
        <v>51</v>
      </c>
      <c r="C5" s="333" t="s">
        <v>52</v>
      </c>
      <c r="D5" s="333" t="str">
        <f>+CONCATENATE("Felhasználás   ",LEFT(IB_ÖSSZEFÜGGÉSEK!A6,4)-1,". XII. 31-ig")</f>
        <v>Felhasználás   2019. XII. 31-ig</v>
      </c>
      <c r="E5" s="333" t="str">
        <f>+CONCATENATE(LEFT(IB_ÖSSZEFÜGGÉSEK!A6,4),". évi",CHAR(10),"módosított előirányzat")</f>
        <v>2020. évi
módosított előirányzat</v>
      </c>
      <c r="F5" s="333" t="str">
        <f>+CONCATENATE("Teljesítés ",IB_ALAPADATOK!B7,IB_ALAPADATOK!C9,"-ig")</f>
        <v>Teljesítés 2020. VI. 30.-ig</v>
      </c>
      <c r="G5" s="334" t="str">
        <f>+CONCATENATE("Összes teljesítés ",IB_ALAPADATOK!B7,IB_ALAPADATOK!C9,"-ig")</f>
        <v>Összes teljesítés 2020. VI. 30.-ig</v>
      </c>
    </row>
    <row r="6" spans="1:7" s="32" customFormat="1" ht="12" customHeight="1" thickBot="1">
      <c r="A6" s="360" t="s">
        <v>398</v>
      </c>
      <c r="B6" s="361" t="s">
        <v>399</v>
      </c>
      <c r="C6" s="361" t="s">
        <v>400</v>
      </c>
      <c r="D6" s="361" t="s">
        <v>402</v>
      </c>
      <c r="E6" s="361" t="s">
        <v>401</v>
      </c>
      <c r="F6" s="361" t="s">
        <v>403</v>
      </c>
      <c r="G6" s="362" t="s">
        <v>455</v>
      </c>
    </row>
    <row r="7" spans="1:7" ht="15.75" customHeight="1">
      <c r="A7" s="241" t="s">
        <v>590</v>
      </c>
      <c r="B7" s="21">
        <v>2000</v>
      </c>
      <c r="C7" s="243" t="s">
        <v>606</v>
      </c>
      <c r="D7" s="21"/>
      <c r="E7" s="21">
        <v>2000</v>
      </c>
      <c r="F7" s="21"/>
      <c r="G7" s="33">
        <f>D7+F7</f>
        <v>0</v>
      </c>
    </row>
    <row r="8" spans="1:7" ht="15.75" customHeight="1">
      <c r="A8" s="241" t="s">
        <v>591</v>
      </c>
      <c r="B8" s="21">
        <v>1500</v>
      </c>
      <c r="C8" s="243" t="s">
        <v>606</v>
      </c>
      <c r="D8" s="21"/>
      <c r="E8" s="21">
        <v>1500</v>
      </c>
      <c r="F8" s="21"/>
      <c r="G8" s="33">
        <f aca="true" t="shared" si="0" ref="G8:G24">D8+F8</f>
        <v>0</v>
      </c>
    </row>
    <row r="9" spans="1:7" ht="15.75" customHeight="1">
      <c r="A9" s="241" t="s">
        <v>592</v>
      </c>
      <c r="B9" s="21">
        <v>1500</v>
      </c>
      <c r="C9" s="243" t="s">
        <v>606</v>
      </c>
      <c r="D9" s="21"/>
      <c r="E9" s="21">
        <v>1500</v>
      </c>
      <c r="F9" s="21"/>
      <c r="G9" s="33">
        <f t="shared" si="0"/>
        <v>0</v>
      </c>
    </row>
    <row r="10" spans="1:7" ht="15.75" customHeight="1">
      <c r="A10" s="242" t="s">
        <v>593</v>
      </c>
      <c r="B10" s="21">
        <v>1500</v>
      </c>
      <c r="C10" s="243" t="s">
        <v>606</v>
      </c>
      <c r="D10" s="21"/>
      <c r="E10" s="21">
        <v>1500</v>
      </c>
      <c r="F10" s="21"/>
      <c r="G10" s="33">
        <f t="shared" si="0"/>
        <v>0</v>
      </c>
    </row>
    <row r="11" spans="1:7" ht="15.75" customHeight="1">
      <c r="A11" s="241" t="s">
        <v>594</v>
      </c>
      <c r="B11" s="21">
        <v>1500</v>
      </c>
      <c r="C11" s="243" t="s">
        <v>606</v>
      </c>
      <c r="D11" s="21"/>
      <c r="E11" s="21">
        <v>0</v>
      </c>
      <c r="F11" s="21"/>
      <c r="G11" s="33">
        <f t="shared" si="0"/>
        <v>0</v>
      </c>
    </row>
    <row r="12" spans="1:7" ht="15.75" customHeight="1">
      <c r="A12" s="600" t="s">
        <v>595</v>
      </c>
      <c r="B12" s="21">
        <v>800</v>
      </c>
      <c r="C12" s="243" t="s">
        <v>606</v>
      </c>
      <c r="D12" s="21"/>
      <c r="E12" s="21">
        <v>800</v>
      </c>
      <c r="F12" s="21"/>
      <c r="G12" s="33">
        <f t="shared" si="0"/>
        <v>0</v>
      </c>
    </row>
    <row r="13" spans="1:7" ht="15.75" customHeight="1">
      <c r="A13" s="241" t="s">
        <v>596</v>
      </c>
      <c r="B13" s="21">
        <v>6096</v>
      </c>
      <c r="C13" s="243" t="s">
        <v>606</v>
      </c>
      <c r="D13" s="21"/>
      <c r="E13" s="21">
        <v>6096</v>
      </c>
      <c r="F13" s="21"/>
      <c r="G13" s="33">
        <f t="shared" si="0"/>
        <v>0</v>
      </c>
    </row>
    <row r="14" spans="1:7" ht="15.75" customHeight="1">
      <c r="A14" s="241" t="s">
        <v>597</v>
      </c>
      <c r="B14" s="21">
        <v>400</v>
      </c>
      <c r="C14" s="243" t="s">
        <v>606</v>
      </c>
      <c r="D14" s="21"/>
      <c r="E14" s="21">
        <v>400</v>
      </c>
      <c r="F14" s="21"/>
      <c r="G14" s="33">
        <f t="shared" si="0"/>
        <v>0</v>
      </c>
    </row>
    <row r="15" spans="1:7" ht="15.75" customHeight="1">
      <c r="A15" s="241" t="s">
        <v>598</v>
      </c>
      <c r="B15" s="21">
        <v>3048</v>
      </c>
      <c r="C15" s="243" t="s">
        <v>606</v>
      </c>
      <c r="D15" s="21"/>
      <c r="E15" s="21">
        <v>3048</v>
      </c>
      <c r="F15" s="21"/>
      <c r="G15" s="33">
        <f t="shared" si="0"/>
        <v>0</v>
      </c>
    </row>
    <row r="16" spans="1:7" ht="15.75" customHeight="1">
      <c r="A16" s="241" t="s">
        <v>599</v>
      </c>
      <c r="B16" s="21">
        <v>521352</v>
      </c>
      <c r="C16" s="243" t="s">
        <v>607</v>
      </c>
      <c r="D16" s="21">
        <v>200145</v>
      </c>
      <c r="E16" s="21">
        <v>321207</v>
      </c>
      <c r="F16" s="21">
        <v>248212</v>
      </c>
      <c r="G16" s="33">
        <f t="shared" si="0"/>
        <v>448357</v>
      </c>
    </row>
    <row r="17" spans="1:7" ht="15.75" customHeight="1">
      <c r="A17" s="241" t="s">
        <v>600</v>
      </c>
      <c r="B17" s="21">
        <v>235586</v>
      </c>
      <c r="C17" s="243" t="s">
        <v>607</v>
      </c>
      <c r="D17" s="21">
        <v>217716</v>
      </c>
      <c r="E17" s="21">
        <v>17870</v>
      </c>
      <c r="F17" s="21">
        <v>17870</v>
      </c>
      <c r="G17" s="33">
        <f t="shared" si="0"/>
        <v>235586</v>
      </c>
    </row>
    <row r="18" spans="1:7" ht="15.75" customHeight="1">
      <c r="A18" s="241" t="s">
        <v>601</v>
      </c>
      <c r="B18" s="21">
        <v>516931</v>
      </c>
      <c r="C18" s="243" t="s">
        <v>608</v>
      </c>
      <c r="D18" s="21">
        <v>466417</v>
      </c>
      <c r="E18" s="21">
        <v>50514</v>
      </c>
      <c r="F18" s="21">
        <v>50514</v>
      </c>
      <c r="G18" s="33">
        <f t="shared" si="0"/>
        <v>516931</v>
      </c>
    </row>
    <row r="19" spans="1:7" ht="15.75" customHeight="1">
      <c r="A19" s="241" t="s">
        <v>602</v>
      </c>
      <c r="B19" s="21">
        <v>6525</v>
      </c>
      <c r="C19" s="243" t="s">
        <v>606</v>
      </c>
      <c r="D19" s="21"/>
      <c r="E19" s="21">
        <v>2000</v>
      </c>
      <c r="F19" s="21">
        <v>2000</v>
      </c>
      <c r="G19" s="33">
        <v>2000</v>
      </c>
    </row>
    <row r="20" spans="1:7" ht="15.75" customHeight="1">
      <c r="A20" s="241" t="s">
        <v>603</v>
      </c>
      <c r="B20" s="21">
        <v>381</v>
      </c>
      <c r="C20" s="243" t="s">
        <v>606</v>
      </c>
      <c r="D20" s="21"/>
      <c r="E20" s="21">
        <v>381</v>
      </c>
      <c r="F20" s="21">
        <v>339</v>
      </c>
      <c r="G20" s="33">
        <f t="shared" si="0"/>
        <v>339</v>
      </c>
    </row>
    <row r="21" spans="1:7" ht="15.75" customHeight="1">
      <c r="A21" s="241" t="s">
        <v>604</v>
      </c>
      <c r="B21" s="21">
        <v>398</v>
      </c>
      <c r="C21" s="243" t="s">
        <v>606</v>
      </c>
      <c r="D21" s="21"/>
      <c r="E21" s="21">
        <v>398</v>
      </c>
      <c r="F21" s="21"/>
      <c r="G21" s="33">
        <f t="shared" si="0"/>
        <v>0</v>
      </c>
    </row>
    <row r="22" spans="1:7" ht="15.75" customHeight="1">
      <c r="A22" s="241" t="s">
        <v>605</v>
      </c>
      <c r="B22" s="21">
        <v>2032</v>
      </c>
      <c r="C22" s="243" t="s">
        <v>606</v>
      </c>
      <c r="D22" s="21"/>
      <c r="E22" s="21">
        <v>0</v>
      </c>
      <c r="F22" s="21"/>
      <c r="G22" s="33">
        <f t="shared" si="0"/>
        <v>0</v>
      </c>
    </row>
    <row r="23" spans="1:7" ht="15.75" customHeight="1">
      <c r="A23" s="241" t="s">
        <v>821</v>
      </c>
      <c r="B23" s="21"/>
      <c r="C23" s="243"/>
      <c r="D23" s="21"/>
      <c r="E23" s="21"/>
      <c r="F23" s="21">
        <v>5025</v>
      </c>
      <c r="G23" s="33">
        <v>5025</v>
      </c>
    </row>
    <row r="24" spans="1:7" ht="15.75" customHeight="1" thickBot="1">
      <c r="A24" s="602" t="s">
        <v>829</v>
      </c>
      <c r="B24" s="22"/>
      <c r="C24" s="244"/>
      <c r="D24" s="22"/>
      <c r="E24" s="22"/>
      <c r="F24" s="22">
        <v>115</v>
      </c>
      <c r="G24" s="35">
        <f t="shared" si="0"/>
        <v>115</v>
      </c>
    </row>
    <row r="25" spans="1:7" s="38" customFormat="1" ht="18" customHeight="1" thickBot="1">
      <c r="A25" s="78" t="s">
        <v>49</v>
      </c>
      <c r="B25" s="36">
        <f>SUM(B7:B24)</f>
        <v>1301549</v>
      </c>
      <c r="C25" s="55"/>
      <c r="D25" s="36">
        <f>SUM(D7:D24)</f>
        <v>884278</v>
      </c>
      <c r="E25" s="36">
        <f>SUM(E7:E24)</f>
        <v>409214</v>
      </c>
      <c r="F25" s="36">
        <f>SUM(F7:F24)</f>
        <v>324075</v>
      </c>
      <c r="G25" s="37">
        <f>SUM(G7:G24)</f>
        <v>1208353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4">
      <selection activeCell="G4" sqref="G4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0.25" customHeight="1">
      <c r="A1" s="356"/>
      <c r="B1" s="637" t="str">
        <f>CONCATENATE("4. melléklet ",IB_ALAPADATOK!A7," ",IB_ALAPADATOK!B7," ",IB_ALAPADATOK!C7," ",IB_ALAPADATOK!D7)</f>
        <v>4. melléklet a 2020. I. félévi költségvetési tájékoztatóhoz</v>
      </c>
      <c r="C1" s="637"/>
      <c r="D1" s="637"/>
      <c r="E1" s="637"/>
      <c r="F1" s="637"/>
      <c r="G1" s="637"/>
    </row>
    <row r="2" spans="1:7" ht="12.75">
      <c r="A2" s="356"/>
      <c r="B2" s="357"/>
      <c r="C2" s="357"/>
      <c r="D2" s="357"/>
      <c r="E2" s="357"/>
      <c r="F2" s="357"/>
      <c r="G2" s="357"/>
    </row>
    <row r="3" spans="1:7" ht="24.75" customHeight="1">
      <c r="A3" s="636" t="s">
        <v>1</v>
      </c>
      <c r="B3" s="636"/>
      <c r="C3" s="636"/>
      <c r="D3" s="636"/>
      <c r="E3" s="636"/>
      <c r="F3" s="636"/>
      <c r="G3" s="636"/>
    </row>
    <row r="4" spans="1:7" ht="23.25" customHeight="1" thickBot="1">
      <c r="A4" s="356"/>
      <c r="B4" s="357"/>
      <c r="C4" s="357"/>
      <c r="D4" s="357"/>
      <c r="E4" s="357"/>
      <c r="F4" s="357"/>
      <c r="G4" s="358" t="str">
        <f>'IB_3.sz.mell.'!G4</f>
        <v> ezer forintban!</v>
      </c>
    </row>
    <row r="5" spans="1:7" s="29" customFormat="1" ht="48.75" customHeight="1" thickBot="1">
      <c r="A5" s="359" t="s">
        <v>53</v>
      </c>
      <c r="B5" s="333" t="s">
        <v>51</v>
      </c>
      <c r="C5" s="333" t="s">
        <v>52</v>
      </c>
      <c r="D5" s="333" t="str">
        <f>+'IB_3.sz.mell.'!D5</f>
        <v>Felhasználás   2019. XII. 31-ig</v>
      </c>
      <c r="E5" s="333" t="str">
        <f>+CONCATENATE(LEFT(IB_ÖSSZEFÜGGÉSEK!A6,4),". évi",CHAR(10),"módosított előirányzat")</f>
        <v>2020. évi
módosított előirányzat</v>
      </c>
      <c r="F5" s="333" t="str">
        <f>+CONCATENATE("Teljesítés ",IB_ALAPADATOK!B7,IB_ALAPADATOK!C9,"-ig")</f>
        <v>Teljesítés 2020. VI. 30.-ig</v>
      </c>
      <c r="G5" s="334" t="str">
        <f>+CONCATENATE("Összes teljesítés ",IB_ALAPADATOK!B7,IB_ALAPADATOK!C9,"-ig")</f>
        <v>Összes teljesítés 2020. VI. 30.-ig</v>
      </c>
    </row>
    <row r="6" spans="1:7" s="32" customFormat="1" ht="15" customHeight="1" thickBot="1">
      <c r="A6" s="360" t="s">
        <v>398</v>
      </c>
      <c r="B6" s="361" t="s">
        <v>399</v>
      </c>
      <c r="C6" s="361" t="s">
        <v>400</v>
      </c>
      <c r="D6" s="361" t="s">
        <v>402</v>
      </c>
      <c r="E6" s="361" t="s">
        <v>401</v>
      </c>
      <c r="F6" s="361" t="s">
        <v>403</v>
      </c>
      <c r="G6" s="362" t="s">
        <v>455</v>
      </c>
    </row>
    <row r="7" spans="1:7" ht="15.75" customHeight="1">
      <c r="A7" s="39" t="s">
        <v>609</v>
      </c>
      <c r="B7" s="40">
        <v>8000</v>
      </c>
      <c r="C7" s="245" t="s">
        <v>606</v>
      </c>
      <c r="D7" s="40"/>
      <c r="E7" s="40">
        <v>8000</v>
      </c>
      <c r="F7" s="40"/>
      <c r="G7" s="41">
        <f>D7+F7</f>
        <v>0</v>
      </c>
    </row>
    <row r="8" spans="1:7" ht="15.75" customHeight="1">
      <c r="A8" s="39" t="s">
        <v>610</v>
      </c>
      <c r="B8" s="40">
        <v>10000</v>
      </c>
      <c r="C8" s="245" t="s">
        <v>606</v>
      </c>
      <c r="D8" s="40"/>
      <c r="E8" s="40">
        <v>0</v>
      </c>
      <c r="F8" s="40"/>
      <c r="G8" s="41">
        <f aca="true" t="shared" si="0" ref="G8:G25">D8+F8</f>
        <v>0</v>
      </c>
    </row>
    <row r="9" spans="1:7" ht="15.75" customHeight="1">
      <c r="A9" s="39" t="s">
        <v>611</v>
      </c>
      <c r="B9" s="40">
        <v>5000</v>
      </c>
      <c r="C9" s="245" t="s">
        <v>606</v>
      </c>
      <c r="D9" s="40"/>
      <c r="E9" s="40">
        <v>0</v>
      </c>
      <c r="F9" s="40"/>
      <c r="G9" s="41">
        <f t="shared" si="0"/>
        <v>0</v>
      </c>
    </row>
    <row r="10" spans="1:7" ht="15.75" customHeight="1">
      <c r="A10" s="39" t="s">
        <v>612</v>
      </c>
      <c r="B10" s="40">
        <v>3000</v>
      </c>
      <c r="C10" s="245" t="s">
        <v>606</v>
      </c>
      <c r="D10" s="40"/>
      <c r="E10" s="40">
        <v>3000</v>
      </c>
      <c r="F10" s="40"/>
      <c r="G10" s="41">
        <f t="shared" si="0"/>
        <v>0</v>
      </c>
    </row>
    <row r="11" spans="1:7" ht="15.75" customHeight="1">
      <c r="A11" s="39" t="s">
        <v>613</v>
      </c>
      <c r="B11" s="40">
        <v>8000</v>
      </c>
      <c r="C11" s="245" t="s">
        <v>606</v>
      </c>
      <c r="D11" s="40"/>
      <c r="E11" s="40">
        <v>8000</v>
      </c>
      <c r="F11" s="40"/>
      <c r="G11" s="41">
        <f t="shared" si="0"/>
        <v>0</v>
      </c>
    </row>
    <row r="12" spans="1:7" ht="15.75" customHeight="1">
      <c r="A12" s="39" t="s">
        <v>614</v>
      </c>
      <c r="B12" s="40">
        <v>7000</v>
      </c>
      <c r="C12" s="245" t="s">
        <v>606</v>
      </c>
      <c r="D12" s="40"/>
      <c r="E12" s="40">
        <v>7000</v>
      </c>
      <c r="F12" s="40">
        <v>5334</v>
      </c>
      <c r="G12" s="41">
        <f t="shared" si="0"/>
        <v>5334</v>
      </c>
    </row>
    <row r="13" spans="1:7" ht="15.75" customHeight="1">
      <c r="A13" s="39" t="s">
        <v>615</v>
      </c>
      <c r="B13" s="40">
        <v>5000</v>
      </c>
      <c r="C13" s="245" t="s">
        <v>606</v>
      </c>
      <c r="D13" s="40"/>
      <c r="E13" s="40">
        <v>0</v>
      </c>
      <c r="F13" s="40"/>
      <c r="G13" s="41">
        <f t="shared" si="0"/>
        <v>0</v>
      </c>
    </row>
    <row r="14" spans="1:7" ht="15.75" customHeight="1">
      <c r="A14" s="39" t="s">
        <v>616</v>
      </c>
      <c r="B14" s="40">
        <v>3000</v>
      </c>
      <c r="C14" s="245" t="s">
        <v>606</v>
      </c>
      <c r="D14" s="40"/>
      <c r="E14" s="40">
        <v>3000</v>
      </c>
      <c r="F14" s="40"/>
      <c r="G14" s="41">
        <f t="shared" si="0"/>
        <v>0</v>
      </c>
    </row>
    <row r="15" spans="1:7" ht="15.75" customHeight="1">
      <c r="A15" s="39" t="s">
        <v>617</v>
      </c>
      <c r="B15" s="40">
        <v>1500</v>
      </c>
      <c r="C15" s="245" t="s">
        <v>606</v>
      </c>
      <c r="D15" s="40"/>
      <c r="E15" s="40">
        <v>1500</v>
      </c>
      <c r="F15" s="40"/>
      <c r="G15" s="41">
        <f t="shared" si="0"/>
        <v>0</v>
      </c>
    </row>
    <row r="16" spans="1:7" ht="15.75" customHeight="1">
      <c r="A16" s="39" t="s">
        <v>618</v>
      </c>
      <c r="B16" s="40">
        <v>2000</v>
      </c>
      <c r="C16" s="245" t="s">
        <v>606</v>
      </c>
      <c r="D16" s="40"/>
      <c r="E16" s="40">
        <v>0</v>
      </c>
      <c r="F16" s="40"/>
      <c r="G16" s="41">
        <f t="shared" si="0"/>
        <v>0</v>
      </c>
    </row>
    <row r="17" spans="1:7" ht="15.75" customHeight="1">
      <c r="A17" s="39" t="s">
        <v>619</v>
      </c>
      <c r="B17" s="40">
        <v>4500</v>
      </c>
      <c r="C17" s="245" t="s">
        <v>606</v>
      </c>
      <c r="D17" s="40"/>
      <c r="E17" s="40">
        <v>0</v>
      </c>
      <c r="F17" s="40"/>
      <c r="G17" s="41">
        <f t="shared" si="0"/>
        <v>0</v>
      </c>
    </row>
    <row r="18" spans="1:7" ht="15.75" customHeight="1">
      <c r="A18" s="39" t="s">
        <v>620</v>
      </c>
      <c r="B18" s="40">
        <v>3600</v>
      </c>
      <c r="C18" s="245" t="s">
        <v>606</v>
      </c>
      <c r="D18" s="40"/>
      <c r="E18" s="40">
        <v>3600</v>
      </c>
      <c r="F18" s="40"/>
      <c r="G18" s="41">
        <f t="shared" si="0"/>
        <v>0</v>
      </c>
    </row>
    <row r="19" spans="1:7" ht="15.75" customHeight="1">
      <c r="A19" s="39" t="s">
        <v>621</v>
      </c>
      <c r="B19" s="40">
        <v>3800</v>
      </c>
      <c r="C19" s="245" t="s">
        <v>606</v>
      </c>
      <c r="D19" s="40"/>
      <c r="E19" s="40">
        <v>3800</v>
      </c>
      <c r="F19" s="40"/>
      <c r="G19" s="41">
        <f t="shared" si="0"/>
        <v>0</v>
      </c>
    </row>
    <row r="20" spans="1:7" ht="15.75" customHeight="1">
      <c r="A20" s="39" t="s">
        <v>636</v>
      </c>
      <c r="B20" s="40"/>
      <c r="C20" s="245"/>
      <c r="D20" s="40"/>
      <c r="E20" s="40">
        <v>0</v>
      </c>
      <c r="F20" s="40">
        <v>350</v>
      </c>
      <c r="G20" s="41">
        <f t="shared" si="0"/>
        <v>350</v>
      </c>
    </row>
    <row r="21" spans="1:7" ht="15.75" customHeight="1">
      <c r="A21" s="39"/>
      <c r="B21" s="40"/>
      <c r="C21" s="245"/>
      <c r="D21" s="40"/>
      <c r="E21" s="40"/>
      <c r="F21" s="40"/>
      <c r="G21" s="41">
        <f t="shared" si="0"/>
        <v>0</v>
      </c>
    </row>
    <row r="22" spans="1:7" ht="15.75" customHeight="1">
      <c r="A22" s="39"/>
      <c r="B22" s="40"/>
      <c r="C22" s="245"/>
      <c r="D22" s="40"/>
      <c r="E22" s="40"/>
      <c r="F22" s="40"/>
      <c r="G22" s="41">
        <f t="shared" si="0"/>
        <v>0</v>
      </c>
    </row>
    <row r="23" spans="1:7" ht="15.75" customHeight="1">
      <c r="A23" s="39"/>
      <c r="B23" s="40"/>
      <c r="C23" s="245"/>
      <c r="D23" s="40"/>
      <c r="E23" s="40"/>
      <c r="F23" s="40"/>
      <c r="G23" s="41">
        <f t="shared" si="0"/>
        <v>0</v>
      </c>
    </row>
    <row r="24" spans="1:7" ht="15.75" customHeight="1">
      <c r="A24" s="39"/>
      <c r="B24" s="40"/>
      <c r="C24" s="245"/>
      <c r="D24" s="40"/>
      <c r="E24" s="40"/>
      <c r="F24" s="40"/>
      <c r="G24" s="41">
        <f t="shared" si="0"/>
        <v>0</v>
      </c>
    </row>
    <row r="25" spans="1:7" ht="15.75" customHeight="1" thickBot="1">
      <c r="A25" s="42"/>
      <c r="B25" s="43"/>
      <c r="C25" s="246"/>
      <c r="D25" s="43"/>
      <c r="E25" s="43"/>
      <c r="F25" s="43"/>
      <c r="G25" s="44">
        <f t="shared" si="0"/>
        <v>0</v>
      </c>
    </row>
    <row r="26" spans="1:7" s="38" customFormat="1" ht="18" customHeight="1" thickBot="1">
      <c r="A26" s="78" t="s">
        <v>49</v>
      </c>
      <c r="B26" s="79">
        <f>SUM(B7:B25)</f>
        <v>64400</v>
      </c>
      <c r="C26" s="56"/>
      <c r="D26" s="79">
        <f>SUM(D7:D25)</f>
        <v>0</v>
      </c>
      <c r="E26" s="79">
        <f>SUM(E7:E25)</f>
        <v>37900</v>
      </c>
      <c r="F26" s="79">
        <f>SUM(F7:F25)</f>
        <v>5684</v>
      </c>
      <c r="G26" s="45">
        <f>SUM(G7:G25)</f>
        <v>5684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0"/>
  <sheetViews>
    <sheetView zoomScale="120" zoomScaleNormal="120" zoomScaleSheetLayoutView="100" workbookViewId="0" topLeftCell="A1">
      <selection activeCell="N116" sqref="N116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4.0039062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9" ht="15" customHeight="1">
      <c r="A1" s="639"/>
      <c r="B1" s="639"/>
      <c r="C1" s="639"/>
      <c r="D1" s="639"/>
      <c r="E1" s="639"/>
      <c r="F1" s="639"/>
      <c r="G1" s="639"/>
      <c r="H1" s="639"/>
      <c r="I1" s="639"/>
    </row>
    <row r="2" spans="1:10" ht="15.75">
      <c r="A2" s="640" t="s">
        <v>576</v>
      </c>
      <c r="B2" s="640"/>
      <c r="C2" s="640"/>
      <c r="D2" s="640"/>
      <c r="E2" s="640"/>
      <c r="F2" s="640"/>
      <c r="G2" s="640"/>
      <c r="H2" s="640"/>
      <c r="I2" s="640"/>
      <c r="J2" s="641" t="str">
        <f>CONCATENATE("5. melléklet ",IB_ALAPADATOK!A7," ",IB_ALAPADATOK!B7," ",IB_ALAPADATOK!C7," ",IB_ALAPADATOK!D7)</f>
        <v>5. melléklet a 2020. I. félévi költségvetési tájékoztatóhoz</v>
      </c>
    </row>
    <row r="3" spans="1:10" ht="14.25" thickBot="1">
      <c r="A3" s="402"/>
      <c r="B3" s="402"/>
      <c r="C3" s="402"/>
      <c r="D3" s="402"/>
      <c r="E3" s="402"/>
      <c r="F3" s="402"/>
      <c r="G3" s="402"/>
      <c r="H3" s="642" t="str">
        <f>H14</f>
        <v>Forintban!</v>
      </c>
      <c r="I3" s="642"/>
      <c r="J3" s="641"/>
    </row>
    <row r="4" spans="1:10" ht="13.5" thickBot="1">
      <c r="A4" s="643" t="s">
        <v>92</v>
      </c>
      <c r="B4" s="644"/>
      <c r="C4" s="644"/>
      <c r="D4" s="644"/>
      <c r="E4" s="644"/>
      <c r="F4" s="645"/>
      <c r="G4" s="403" t="s">
        <v>459</v>
      </c>
      <c r="H4" s="403" t="s">
        <v>577</v>
      </c>
      <c r="I4" s="403" t="s">
        <v>580</v>
      </c>
      <c r="J4" s="641"/>
    </row>
    <row r="5" spans="1:10" ht="12.75">
      <c r="A5" s="646"/>
      <c r="B5" s="647"/>
      <c r="C5" s="647"/>
      <c r="D5" s="647"/>
      <c r="E5" s="647"/>
      <c r="F5" s="648"/>
      <c r="G5" s="404"/>
      <c r="H5" s="405"/>
      <c r="I5" s="405"/>
      <c r="J5" s="641"/>
    </row>
    <row r="6" spans="1:10" ht="13.5" thickBot="1">
      <c r="A6" s="649"/>
      <c r="B6" s="650"/>
      <c r="C6" s="650"/>
      <c r="D6" s="650"/>
      <c r="E6" s="650"/>
      <c r="F6" s="651"/>
      <c r="G6" s="406"/>
      <c r="H6" s="407"/>
      <c r="I6" s="407"/>
      <c r="J6" s="641"/>
    </row>
    <row r="7" spans="1:10" ht="13.5" thickBot="1">
      <c r="A7" s="652" t="s">
        <v>523</v>
      </c>
      <c r="B7" s="653"/>
      <c r="C7" s="653"/>
      <c r="D7" s="653"/>
      <c r="E7" s="653"/>
      <c r="F7" s="654"/>
      <c r="G7" s="408">
        <f>SUM(G5:G6)</f>
        <v>0</v>
      </c>
      <c r="H7" s="408">
        <f>SUM(H5:H6)</f>
        <v>0</v>
      </c>
      <c r="I7" s="408">
        <f>SUM(I5:I6)</f>
        <v>0</v>
      </c>
      <c r="J7" s="641"/>
    </row>
    <row r="8" spans="1:10" ht="12.75">
      <c r="A8" s="424"/>
      <c r="B8" s="424"/>
      <c r="C8" s="424"/>
      <c r="D8" s="424"/>
      <c r="E8" s="424"/>
      <c r="F8" s="424"/>
      <c r="G8" s="425"/>
      <c r="H8" s="425"/>
      <c r="I8" s="425"/>
      <c r="J8" s="641"/>
    </row>
    <row r="9" spans="1:10" ht="12.75">
      <c r="A9" s="424"/>
      <c r="B9" s="424"/>
      <c r="C9" s="424"/>
      <c r="D9" s="424"/>
      <c r="E9" s="424"/>
      <c r="F9" s="424"/>
      <c r="G9" s="425"/>
      <c r="H9" s="425"/>
      <c r="I9" s="425"/>
      <c r="J9" s="641"/>
    </row>
    <row r="10" spans="1:10" ht="15.75">
      <c r="A10" s="655" t="s">
        <v>526</v>
      </c>
      <c r="B10" s="655"/>
      <c r="C10" s="655"/>
      <c r="D10" s="655"/>
      <c r="E10" s="655"/>
      <c r="F10" s="655"/>
      <c r="G10" s="655"/>
      <c r="H10" s="655"/>
      <c r="I10" s="655"/>
      <c r="J10" s="641"/>
    </row>
    <row r="11" spans="1:10" ht="15.75">
      <c r="A11" s="656" t="s">
        <v>578</v>
      </c>
      <c r="B11" s="655"/>
      <c r="C11" s="655"/>
      <c r="D11" s="655"/>
      <c r="E11" s="655"/>
      <c r="F11" s="655"/>
      <c r="G11" s="655"/>
      <c r="H11" s="655"/>
      <c r="I11" s="655"/>
      <c r="J11" s="641"/>
    </row>
    <row r="12" spans="1:10" ht="15.75">
      <c r="A12" s="401"/>
      <c r="B12" s="400"/>
      <c r="C12" s="400"/>
      <c r="D12" s="400"/>
      <c r="E12" s="400"/>
      <c r="F12" s="400"/>
      <c r="G12" s="400"/>
      <c r="H12" s="400"/>
      <c r="I12" s="400"/>
      <c r="J12" s="641"/>
    </row>
    <row r="13" spans="1:10" ht="24" customHeight="1">
      <c r="A13" s="659" t="s">
        <v>622</v>
      </c>
      <c r="B13" s="659"/>
      <c r="C13" s="679" t="s">
        <v>623</v>
      </c>
      <c r="D13" s="680"/>
      <c r="E13" s="680"/>
      <c r="F13" s="456"/>
      <c r="J13" s="641"/>
    </row>
    <row r="14" spans="1:10" ht="15.75" thickBot="1">
      <c r="A14" s="409"/>
      <c r="B14" s="409"/>
      <c r="C14" s="409"/>
      <c r="D14" s="409"/>
      <c r="E14" s="409"/>
      <c r="F14" s="409"/>
      <c r="G14" s="409"/>
      <c r="H14" s="660" t="s">
        <v>574</v>
      </c>
      <c r="I14" s="660"/>
      <c r="J14" s="641"/>
    </row>
    <row r="15" spans="1:10" ht="13.5" thickBot="1">
      <c r="A15" s="661" t="s">
        <v>86</v>
      </c>
      <c r="B15" s="664" t="s">
        <v>456</v>
      </c>
      <c r="C15" s="665"/>
      <c r="D15" s="665"/>
      <c r="E15" s="665"/>
      <c r="F15" s="666"/>
      <c r="G15" s="666"/>
      <c r="H15" s="666"/>
      <c r="I15" s="667"/>
      <c r="J15" s="641"/>
    </row>
    <row r="16" spans="1:10" ht="13.5" thickBot="1">
      <c r="A16" s="662"/>
      <c r="B16" s="668" t="s">
        <v>583</v>
      </c>
      <c r="C16" s="671" t="s">
        <v>575</v>
      </c>
      <c r="D16" s="672"/>
      <c r="E16" s="672"/>
      <c r="F16" s="672"/>
      <c r="G16" s="672"/>
      <c r="H16" s="672"/>
      <c r="I16" s="657" t="str">
        <f>'IB_4.sz.mell.'!G5</f>
        <v>Összes teljesítés 2020. VI. 30.-ig</v>
      </c>
      <c r="J16" s="641"/>
    </row>
    <row r="17" spans="1:10" ht="28.5" customHeight="1" thickBot="1">
      <c r="A17" s="662"/>
      <c r="B17" s="669"/>
      <c r="C17" s="668" t="str">
        <f>CONCATENATE(IB_TARTALOMJEGYZÉK!$A$1,". előtti bevétel, kiadás")</f>
        <v>2020. előtti bevétel, kiadás</v>
      </c>
      <c r="D17" s="410" t="s">
        <v>457</v>
      </c>
      <c r="E17" s="410" t="s">
        <v>458</v>
      </c>
      <c r="F17" s="411" t="s">
        <v>580</v>
      </c>
      <c r="G17" s="411" t="s">
        <v>457</v>
      </c>
      <c r="H17" s="423" t="s">
        <v>458</v>
      </c>
      <c r="I17" s="658"/>
      <c r="J17" s="641"/>
    </row>
    <row r="18" spans="1:10" ht="13.5" thickBot="1">
      <c r="A18" s="663"/>
      <c r="B18" s="670"/>
      <c r="C18" s="673"/>
      <c r="D18" s="674" t="str">
        <f>CONCATENATE(IB_TARTALOMJEGYZÉK!$A$1,". évi")</f>
        <v>2020. évi</v>
      </c>
      <c r="E18" s="675"/>
      <c r="F18" s="676"/>
      <c r="G18" s="674" t="str">
        <f>CONCATENATE(IB_TARTALOMJEGYZÉK!$A$1,". után")</f>
        <v>2020. után</v>
      </c>
      <c r="H18" s="677"/>
      <c r="I18" s="676"/>
      <c r="J18" s="641"/>
    </row>
    <row r="19" spans="1:10" ht="13.5" thickBot="1">
      <c r="A19" s="412" t="s">
        <v>398</v>
      </c>
      <c r="B19" s="413" t="s">
        <v>584</v>
      </c>
      <c r="C19" s="414" t="s">
        <v>400</v>
      </c>
      <c r="D19" s="415" t="s">
        <v>402</v>
      </c>
      <c r="E19" s="415" t="s">
        <v>401</v>
      </c>
      <c r="F19" s="414" t="s">
        <v>403</v>
      </c>
      <c r="G19" s="414" t="s">
        <v>404</v>
      </c>
      <c r="H19" s="414" t="s">
        <v>405</v>
      </c>
      <c r="I19" s="416" t="s">
        <v>581</v>
      </c>
      <c r="J19" s="641"/>
    </row>
    <row r="20" spans="1:10" ht="12.75">
      <c r="A20" s="417" t="s">
        <v>87</v>
      </c>
      <c r="B20" s="445">
        <f>C20+E20+H20</f>
        <v>0</v>
      </c>
      <c r="C20" s="430"/>
      <c r="D20" s="431"/>
      <c r="E20" s="431"/>
      <c r="F20" s="431"/>
      <c r="G20" s="431"/>
      <c r="H20" s="444"/>
      <c r="I20" s="432">
        <f aca="true" t="shared" si="0" ref="I20:I25">C20+F20</f>
        <v>0</v>
      </c>
      <c r="J20" s="641"/>
    </row>
    <row r="21" spans="1:10" ht="12.75">
      <c r="A21" s="426" t="s">
        <v>98</v>
      </c>
      <c r="B21" s="447">
        <f>C21+E21+H21</f>
        <v>0</v>
      </c>
      <c r="C21" s="435"/>
      <c r="D21" s="435"/>
      <c r="E21" s="435"/>
      <c r="F21" s="435"/>
      <c r="G21" s="435"/>
      <c r="H21" s="435"/>
      <c r="I21" s="434">
        <f t="shared" si="0"/>
        <v>0</v>
      </c>
      <c r="J21" s="641"/>
    </row>
    <row r="22" spans="1:10" ht="12.75">
      <c r="A22" s="418" t="s">
        <v>88</v>
      </c>
      <c r="B22" s="447">
        <f>C22+E22+H22</f>
        <v>267091339</v>
      </c>
      <c r="C22" s="435">
        <v>254091339</v>
      </c>
      <c r="D22" s="435">
        <v>13000000</v>
      </c>
      <c r="E22" s="435">
        <v>13000000</v>
      </c>
      <c r="F22" s="435"/>
      <c r="G22" s="435"/>
      <c r="H22" s="435"/>
      <c r="I22" s="434">
        <f t="shared" si="0"/>
        <v>254091339</v>
      </c>
      <c r="J22" s="641"/>
    </row>
    <row r="23" spans="1:10" ht="12.75">
      <c r="A23" s="418" t="s">
        <v>99</v>
      </c>
      <c r="B23" s="447">
        <f>C23+E23+H23</f>
        <v>0</v>
      </c>
      <c r="C23" s="435"/>
      <c r="D23" s="435"/>
      <c r="E23" s="435"/>
      <c r="F23" s="435"/>
      <c r="G23" s="435"/>
      <c r="H23" s="435"/>
      <c r="I23" s="434">
        <f t="shared" si="0"/>
        <v>0</v>
      </c>
      <c r="J23" s="641"/>
    </row>
    <row r="24" spans="1:10" ht="12.75">
      <c r="A24" s="484" t="s">
        <v>624</v>
      </c>
      <c r="B24" s="447"/>
      <c r="C24" s="435"/>
      <c r="D24" s="433">
        <v>6096404</v>
      </c>
      <c r="E24" s="433">
        <v>6096404</v>
      </c>
      <c r="F24" s="435"/>
      <c r="G24" s="435"/>
      <c r="H24" s="435"/>
      <c r="I24" s="434">
        <f t="shared" si="0"/>
        <v>0</v>
      </c>
      <c r="J24" s="641"/>
    </row>
    <row r="25" spans="1:10" ht="13.5" thickBot="1">
      <c r="A25" s="484" t="s">
        <v>625</v>
      </c>
      <c r="B25" s="447"/>
      <c r="C25" s="435"/>
      <c r="D25" s="433">
        <v>5155596</v>
      </c>
      <c r="E25" s="433">
        <v>5155596</v>
      </c>
      <c r="F25" s="435"/>
      <c r="G25" s="435"/>
      <c r="H25" s="435"/>
      <c r="I25" s="434">
        <f t="shared" si="0"/>
        <v>0</v>
      </c>
      <c r="J25" s="641"/>
    </row>
    <row r="26" spans="1:10" ht="13.5" thickBot="1">
      <c r="A26" s="427" t="s">
        <v>91</v>
      </c>
      <c r="B26" s="443">
        <f>B20+SUM(B22:B23)</f>
        <v>267091339</v>
      </c>
      <c r="C26" s="436">
        <f aca="true" t="shared" si="1" ref="C26:I26">C20+SUM(C22:C25)</f>
        <v>254091339</v>
      </c>
      <c r="D26" s="436">
        <f t="shared" si="1"/>
        <v>24252000</v>
      </c>
      <c r="E26" s="436">
        <f>E20+SUM(E22:E25)</f>
        <v>24252000</v>
      </c>
      <c r="F26" s="436">
        <f t="shared" si="1"/>
        <v>0</v>
      </c>
      <c r="G26" s="436">
        <f t="shared" si="1"/>
        <v>0</v>
      </c>
      <c r="H26" s="436">
        <f t="shared" si="1"/>
        <v>0</v>
      </c>
      <c r="I26" s="437">
        <f t="shared" si="1"/>
        <v>254091339</v>
      </c>
      <c r="J26" s="641"/>
    </row>
    <row r="27" spans="1:10" ht="12.75">
      <c r="A27" s="419" t="s">
        <v>94</v>
      </c>
      <c r="B27" s="445">
        <f>C27+E27+H27</f>
        <v>0</v>
      </c>
      <c r="C27" s="431"/>
      <c r="D27" s="431"/>
      <c r="E27" s="431"/>
      <c r="F27" s="431"/>
      <c r="G27" s="431"/>
      <c r="H27" s="431"/>
      <c r="I27" s="432">
        <f>C27+F27</f>
        <v>0</v>
      </c>
      <c r="J27" s="641"/>
    </row>
    <row r="28" spans="1:10" ht="12.75">
      <c r="A28" s="420" t="s">
        <v>95</v>
      </c>
      <c r="B28" s="446">
        <f>C28+E28+H28</f>
        <v>253456000</v>
      </c>
      <c r="C28" s="435">
        <v>235586000</v>
      </c>
      <c r="D28" s="435">
        <v>17142000</v>
      </c>
      <c r="E28" s="435">
        <v>17870000</v>
      </c>
      <c r="F28" s="435">
        <v>17869885</v>
      </c>
      <c r="G28" s="435"/>
      <c r="H28" s="435"/>
      <c r="I28" s="434">
        <f>C28+F28</f>
        <v>253455885</v>
      </c>
      <c r="J28" s="641"/>
    </row>
    <row r="29" spans="1:10" ht="12.75">
      <c r="A29" s="420" t="s">
        <v>96</v>
      </c>
      <c r="B29" s="447">
        <f>C29+E29+H29</f>
        <v>13635339</v>
      </c>
      <c r="C29" s="435">
        <v>12408935</v>
      </c>
      <c r="D29" s="435">
        <v>1954404</v>
      </c>
      <c r="E29" s="435">
        <v>1226404</v>
      </c>
      <c r="F29" s="435"/>
      <c r="G29" s="435"/>
      <c r="H29" s="435"/>
      <c r="I29" s="434">
        <f>C29+F29</f>
        <v>12408935</v>
      </c>
      <c r="J29" s="641"/>
    </row>
    <row r="30" spans="1:10" ht="12.75">
      <c r="A30" s="420" t="s">
        <v>97</v>
      </c>
      <c r="B30" s="447">
        <f>C30+E30+H30</f>
        <v>0</v>
      </c>
      <c r="C30" s="435"/>
      <c r="D30" s="435"/>
      <c r="E30" s="435"/>
      <c r="F30" s="435"/>
      <c r="G30" s="435"/>
      <c r="H30" s="435"/>
      <c r="I30" s="434">
        <f>C30+F30</f>
        <v>0</v>
      </c>
      <c r="J30" s="641"/>
    </row>
    <row r="31" spans="1:10" ht="13.5" thickBot="1">
      <c r="A31" s="485" t="s">
        <v>626</v>
      </c>
      <c r="B31" s="448"/>
      <c r="C31" s="438"/>
      <c r="D31" s="486">
        <v>5155596</v>
      </c>
      <c r="E31" s="486">
        <v>5155596</v>
      </c>
      <c r="F31" s="438"/>
      <c r="G31" s="438"/>
      <c r="H31" s="435"/>
      <c r="I31" s="439">
        <f>C31+F31</f>
        <v>0</v>
      </c>
      <c r="J31" s="641"/>
    </row>
    <row r="32" spans="1:10" ht="13.5" thickBot="1">
      <c r="A32" s="428" t="s">
        <v>77</v>
      </c>
      <c r="B32" s="443">
        <f>SUM(B27:B30)</f>
        <v>267091339</v>
      </c>
      <c r="C32" s="436">
        <f aca="true" t="shared" si="2" ref="C32:I32">SUM(C27:C31)</f>
        <v>247994935</v>
      </c>
      <c r="D32" s="436">
        <f t="shared" si="2"/>
        <v>24252000</v>
      </c>
      <c r="E32" s="436">
        <f>SUM(E27:E31)</f>
        <v>24252000</v>
      </c>
      <c r="F32" s="436">
        <f t="shared" si="2"/>
        <v>17869885</v>
      </c>
      <c r="G32" s="436">
        <f t="shared" si="2"/>
        <v>0</v>
      </c>
      <c r="H32" s="436">
        <f t="shared" si="2"/>
        <v>0</v>
      </c>
      <c r="I32" s="437">
        <f t="shared" si="2"/>
        <v>265864820</v>
      </c>
      <c r="J32" s="641"/>
    </row>
    <row r="33" spans="1:10" ht="12.75" customHeight="1">
      <c r="A33" s="678" t="s">
        <v>524</v>
      </c>
      <c r="B33" s="678"/>
      <c r="C33" s="678"/>
      <c r="D33" s="678"/>
      <c r="E33" s="678"/>
      <c r="F33" s="678"/>
      <c r="G33" s="678"/>
      <c r="H33" s="678"/>
      <c r="I33" s="678"/>
      <c r="J33" s="429"/>
    </row>
    <row r="34" spans="1:10" ht="12.75">
      <c r="A34" s="422"/>
      <c r="B34" s="422"/>
      <c r="C34" s="422"/>
      <c r="D34" s="422"/>
      <c r="E34" s="422"/>
      <c r="F34" s="422"/>
      <c r="G34" s="422"/>
      <c r="H34" s="422"/>
      <c r="I34" s="422"/>
      <c r="J34" s="429"/>
    </row>
    <row r="35" spans="1:6" ht="29.25" customHeight="1">
      <c r="A35" s="659" t="s">
        <v>627</v>
      </c>
      <c r="B35" s="659"/>
      <c r="C35" s="681" t="s">
        <v>628</v>
      </c>
      <c r="D35" s="681"/>
      <c r="E35" s="681"/>
      <c r="F35" s="681"/>
    </row>
    <row r="36" spans="1:9" ht="15.75" thickBot="1">
      <c r="A36" s="409"/>
      <c r="B36" s="409"/>
      <c r="C36" s="409"/>
      <c r="D36" s="409"/>
      <c r="E36" s="409"/>
      <c r="F36" s="409"/>
      <c r="G36" s="409"/>
      <c r="H36" s="660" t="s">
        <v>574</v>
      </c>
      <c r="I36" s="660"/>
    </row>
    <row r="37" spans="1:9" ht="13.5" customHeight="1" thickBot="1">
      <c r="A37" s="661" t="s">
        <v>86</v>
      </c>
      <c r="B37" s="664" t="s">
        <v>456</v>
      </c>
      <c r="C37" s="665"/>
      <c r="D37" s="665"/>
      <c r="E37" s="665"/>
      <c r="F37" s="666"/>
      <c r="G37" s="666"/>
      <c r="H37" s="666"/>
      <c r="I37" s="667"/>
    </row>
    <row r="38" spans="1:9" ht="13.5" customHeight="1" thickBot="1">
      <c r="A38" s="662"/>
      <c r="B38" s="668" t="s">
        <v>583</v>
      </c>
      <c r="C38" s="671" t="s">
        <v>575</v>
      </c>
      <c r="D38" s="672"/>
      <c r="E38" s="672"/>
      <c r="F38" s="672"/>
      <c r="G38" s="672"/>
      <c r="H38" s="672"/>
      <c r="I38" s="657" t="str">
        <f>'IB_4.sz.mell.'!G5</f>
        <v>Összes teljesítés 2020. VI. 30.-ig</v>
      </c>
    </row>
    <row r="39" spans="1:9" ht="25.5" customHeight="1" thickBot="1">
      <c r="A39" s="662"/>
      <c r="B39" s="669"/>
      <c r="C39" s="668" t="str">
        <f>CONCATENATE(IB_TARTALOMJEGYZÉK!$A$1,". előtti bevétel, kiadás")</f>
        <v>2020. előtti bevétel, kiadás</v>
      </c>
      <c r="D39" s="410" t="s">
        <v>457</v>
      </c>
      <c r="E39" s="410" t="s">
        <v>458</v>
      </c>
      <c r="F39" s="411" t="s">
        <v>580</v>
      </c>
      <c r="G39" s="411" t="s">
        <v>457</v>
      </c>
      <c r="H39" s="423" t="s">
        <v>458</v>
      </c>
      <c r="I39" s="658"/>
    </row>
    <row r="40" spans="1:9" ht="13.5" thickBot="1">
      <c r="A40" s="663"/>
      <c r="B40" s="670"/>
      <c r="C40" s="673"/>
      <c r="D40" s="674" t="str">
        <f>CONCATENATE(IB_TARTALOMJEGYZÉK!$A$1,". évi")</f>
        <v>2020. évi</v>
      </c>
      <c r="E40" s="675"/>
      <c r="F40" s="676"/>
      <c r="G40" s="674" t="str">
        <f>CONCATENATE(IB_TARTALOMJEGYZÉK!$A$1,". után")</f>
        <v>2020. után</v>
      </c>
      <c r="H40" s="677"/>
      <c r="I40" s="676"/>
    </row>
    <row r="41" spans="1:9" ht="13.5" thickBot="1">
      <c r="A41" s="412" t="s">
        <v>398</v>
      </c>
      <c r="B41" s="413" t="s">
        <v>584</v>
      </c>
      <c r="C41" s="414" t="s">
        <v>400</v>
      </c>
      <c r="D41" s="415" t="s">
        <v>402</v>
      </c>
      <c r="E41" s="415" t="s">
        <v>401</v>
      </c>
      <c r="F41" s="414" t="s">
        <v>403</v>
      </c>
      <c r="G41" s="414" t="s">
        <v>404</v>
      </c>
      <c r="H41" s="414" t="s">
        <v>405</v>
      </c>
      <c r="I41" s="416" t="s">
        <v>581</v>
      </c>
    </row>
    <row r="42" spans="1:9" ht="12.75">
      <c r="A42" s="417" t="s">
        <v>87</v>
      </c>
      <c r="B42" s="445">
        <f>C42+E42+H42</f>
        <v>0</v>
      </c>
      <c r="C42" s="430"/>
      <c r="D42" s="431"/>
      <c r="E42" s="431"/>
      <c r="F42" s="431"/>
      <c r="G42" s="431"/>
      <c r="H42" s="444"/>
      <c r="I42" s="432">
        <f aca="true" t="shared" si="3" ref="I42:I47">C42+F42</f>
        <v>0</v>
      </c>
    </row>
    <row r="43" spans="1:9" ht="12.75">
      <c r="A43" s="426" t="s">
        <v>98</v>
      </c>
      <c r="B43" s="447">
        <f>C43+E43+H43</f>
        <v>0</v>
      </c>
      <c r="C43" s="435"/>
      <c r="D43" s="435"/>
      <c r="E43" s="487"/>
      <c r="F43" s="435"/>
      <c r="G43" s="435"/>
      <c r="H43" s="435"/>
      <c r="I43" s="434">
        <f t="shared" si="3"/>
        <v>0</v>
      </c>
    </row>
    <row r="44" spans="1:9" ht="12.75">
      <c r="A44" s="418" t="s">
        <v>88</v>
      </c>
      <c r="B44" s="447">
        <f>C44+E44+H44</f>
        <v>550000000</v>
      </c>
      <c r="C44" s="487">
        <v>504309929</v>
      </c>
      <c r="D44" s="487">
        <v>45690071</v>
      </c>
      <c r="E44" s="487">
        <v>45690071</v>
      </c>
      <c r="F44" s="435"/>
      <c r="G44" s="435"/>
      <c r="H44" s="435"/>
      <c r="I44" s="434">
        <f t="shared" si="3"/>
        <v>504309929</v>
      </c>
    </row>
    <row r="45" spans="1:9" ht="12.75">
      <c r="A45" s="418" t="s">
        <v>99</v>
      </c>
      <c r="B45" s="447">
        <f>C45+E45+H45</f>
        <v>0</v>
      </c>
      <c r="C45" s="435"/>
      <c r="D45" s="435"/>
      <c r="E45" s="435"/>
      <c r="F45" s="435"/>
      <c r="G45" s="435"/>
      <c r="H45" s="435"/>
      <c r="I45" s="434">
        <f t="shared" si="3"/>
        <v>0</v>
      </c>
    </row>
    <row r="46" spans="1:9" ht="12.75">
      <c r="A46" s="488" t="s">
        <v>624</v>
      </c>
      <c r="B46" s="446"/>
      <c r="C46" s="433"/>
      <c r="D46" s="433">
        <v>295528648</v>
      </c>
      <c r="E46" s="433">
        <v>295528648</v>
      </c>
      <c r="F46" s="435"/>
      <c r="G46" s="435"/>
      <c r="H46" s="435"/>
      <c r="I46" s="434">
        <f t="shared" si="3"/>
        <v>0</v>
      </c>
    </row>
    <row r="47" spans="1:9" ht="13.5" thickBot="1">
      <c r="A47" s="488" t="s">
        <v>625</v>
      </c>
      <c r="B47" s="446"/>
      <c r="C47" s="433"/>
      <c r="D47" s="433">
        <v>92129281</v>
      </c>
      <c r="E47" s="433">
        <v>92129281</v>
      </c>
      <c r="F47" s="435"/>
      <c r="G47" s="435"/>
      <c r="H47" s="435"/>
      <c r="I47" s="434">
        <f t="shared" si="3"/>
        <v>0</v>
      </c>
    </row>
    <row r="48" spans="1:9" ht="13.5" thickBot="1">
      <c r="A48" s="427" t="s">
        <v>91</v>
      </c>
      <c r="B48" s="443">
        <f aca="true" t="shared" si="4" ref="B48:I48">B42+SUM(B44:B47)</f>
        <v>550000000</v>
      </c>
      <c r="C48" s="436">
        <f t="shared" si="4"/>
        <v>504309929</v>
      </c>
      <c r="D48" s="436">
        <f t="shared" si="4"/>
        <v>433348000</v>
      </c>
      <c r="E48" s="436">
        <f t="shared" si="4"/>
        <v>433348000</v>
      </c>
      <c r="F48" s="436">
        <f t="shared" si="4"/>
        <v>0</v>
      </c>
      <c r="G48" s="436">
        <f t="shared" si="4"/>
        <v>0</v>
      </c>
      <c r="H48" s="436">
        <f t="shared" si="4"/>
        <v>0</v>
      </c>
      <c r="I48" s="437">
        <f t="shared" si="4"/>
        <v>504309929</v>
      </c>
    </row>
    <row r="49" spans="1:9" ht="12.75">
      <c r="A49" s="419" t="s">
        <v>94</v>
      </c>
      <c r="B49" s="445">
        <f>C49+E49+H49</f>
        <v>0</v>
      </c>
      <c r="C49" s="431"/>
      <c r="D49" s="431"/>
      <c r="E49" s="431"/>
      <c r="F49" s="431"/>
      <c r="G49" s="431"/>
      <c r="H49" s="431"/>
      <c r="I49" s="432">
        <f>C49+F49</f>
        <v>0</v>
      </c>
    </row>
    <row r="50" spans="1:9" ht="12.75">
      <c r="A50" s="420" t="s">
        <v>95</v>
      </c>
      <c r="B50" s="446">
        <f>C50+E50+H50</f>
        <v>519593000</v>
      </c>
      <c r="C50" s="487">
        <v>200145000</v>
      </c>
      <c r="D50" s="487">
        <v>319448000</v>
      </c>
      <c r="E50" s="487">
        <v>319448000</v>
      </c>
      <c r="F50" s="435">
        <v>248211655</v>
      </c>
      <c r="G50" s="435"/>
      <c r="H50" s="435"/>
      <c r="I50" s="434">
        <f>C50+F50</f>
        <v>448356655</v>
      </c>
    </row>
    <row r="51" spans="1:9" ht="12.75">
      <c r="A51" s="420" t="s">
        <v>96</v>
      </c>
      <c r="B51" s="447">
        <f>C51+E51+H51</f>
        <v>30407000</v>
      </c>
      <c r="C51" s="487">
        <v>8635917</v>
      </c>
      <c r="D51" s="487">
        <v>21771083</v>
      </c>
      <c r="E51" s="487">
        <v>21771083</v>
      </c>
      <c r="F51" s="435"/>
      <c r="G51" s="435"/>
      <c r="H51" s="435"/>
      <c r="I51" s="434">
        <f>C51+F51</f>
        <v>8635917</v>
      </c>
    </row>
    <row r="52" spans="1:9" ht="12.75">
      <c r="A52" s="420" t="s">
        <v>97</v>
      </c>
      <c r="B52" s="447">
        <f>C52+E52+H52</f>
        <v>0</v>
      </c>
      <c r="C52" s="487"/>
      <c r="D52" s="487"/>
      <c r="E52" s="435"/>
      <c r="F52" s="435"/>
      <c r="G52" s="435"/>
      <c r="H52" s="435"/>
      <c r="I52" s="434">
        <f>C52+F52</f>
        <v>0</v>
      </c>
    </row>
    <row r="53" spans="1:9" ht="13.5" thickBot="1">
      <c r="A53" s="485" t="s">
        <v>626</v>
      </c>
      <c r="B53" s="448">
        <f>C53+E53+H53</f>
        <v>0</v>
      </c>
      <c r="C53" s="489"/>
      <c r="D53" s="489">
        <v>92128917</v>
      </c>
      <c r="E53" s="435"/>
      <c r="F53" s="438"/>
      <c r="G53" s="438"/>
      <c r="H53" s="435"/>
      <c r="I53" s="439">
        <f>C53+F53</f>
        <v>0</v>
      </c>
    </row>
    <row r="54" spans="1:9" ht="13.5" thickBot="1">
      <c r="A54" s="428" t="s">
        <v>77</v>
      </c>
      <c r="B54" s="443">
        <f aca="true" t="shared" si="5" ref="B54:I54">SUM(B49:B53)</f>
        <v>550000000</v>
      </c>
      <c r="C54" s="436">
        <f t="shared" si="5"/>
        <v>208780917</v>
      </c>
      <c r="D54" s="436">
        <f t="shared" si="5"/>
        <v>433348000</v>
      </c>
      <c r="E54" s="436">
        <f t="shared" si="5"/>
        <v>341219083</v>
      </c>
      <c r="F54" s="436">
        <f t="shared" si="5"/>
        <v>248211655</v>
      </c>
      <c r="G54" s="436">
        <f t="shared" si="5"/>
        <v>0</v>
      </c>
      <c r="H54" s="436">
        <f t="shared" si="5"/>
        <v>0</v>
      </c>
      <c r="I54" s="437">
        <f t="shared" si="5"/>
        <v>456992572</v>
      </c>
    </row>
    <row r="57" spans="1:6" ht="30.75" customHeight="1">
      <c r="A57" s="659" t="s">
        <v>627</v>
      </c>
      <c r="B57" s="659"/>
      <c r="C57" s="681" t="s">
        <v>629</v>
      </c>
      <c r="D57" s="681"/>
      <c r="E57" s="681"/>
      <c r="F57" s="681"/>
    </row>
    <row r="58" spans="1:9" ht="15.75" thickBot="1">
      <c r="A58" s="409"/>
      <c r="B58" s="409"/>
      <c r="C58" s="409"/>
      <c r="D58" s="409"/>
      <c r="E58" s="409"/>
      <c r="F58" s="409"/>
      <c r="G58" s="409"/>
      <c r="H58" s="660" t="s">
        <v>574</v>
      </c>
      <c r="I58" s="660"/>
    </row>
    <row r="59" spans="1:9" ht="13.5" customHeight="1" thickBot="1">
      <c r="A59" s="661" t="s">
        <v>86</v>
      </c>
      <c r="B59" s="664" t="s">
        <v>456</v>
      </c>
      <c r="C59" s="665"/>
      <c r="D59" s="665"/>
      <c r="E59" s="665"/>
      <c r="F59" s="666"/>
      <c r="G59" s="666"/>
      <c r="H59" s="666"/>
      <c r="I59" s="667"/>
    </row>
    <row r="60" spans="1:9" ht="13.5" customHeight="1" thickBot="1">
      <c r="A60" s="662"/>
      <c r="B60" s="668" t="s">
        <v>583</v>
      </c>
      <c r="C60" s="671" t="s">
        <v>575</v>
      </c>
      <c r="D60" s="672"/>
      <c r="E60" s="672"/>
      <c r="F60" s="672"/>
      <c r="G60" s="672"/>
      <c r="H60" s="672"/>
      <c r="I60" s="657" t="str">
        <f>'IB_4.sz.mell.'!G5</f>
        <v>Összes teljesítés 2020. VI. 30.-ig</v>
      </c>
    </row>
    <row r="61" spans="1:9" ht="26.25" customHeight="1" thickBot="1">
      <c r="A61" s="662"/>
      <c r="B61" s="669"/>
      <c r="C61" s="668" t="str">
        <f>CONCATENATE(IB_TARTALOMJEGYZÉK!$A$1,". előtti bevétel, kiadás")</f>
        <v>2020. előtti bevétel, kiadás</v>
      </c>
      <c r="D61" s="410" t="s">
        <v>457</v>
      </c>
      <c r="E61" s="410" t="s">
        <v>458</v>
      </c>
      <c r="F61" s="411" t="s">
        <v>580</v>
      </c>
      <c r="G61" s="411" t="s">
        <v>457</v>
      </c>
      <c r="H61" s="423" t="s">
        <v>458</v>
      </c>
      <c r="I61" s="658"/>
    </row>
    <row r="62" spans="1:9" ht="13.5" thickBot="1">
      <c r="A62" s="663"/>
      <c r="B62" s="670"/>
      <c r="C62" s="673"/>
      <c r="D62" s="674" t="str">
        <f>CONCATENATE(IB_TARTALOMJEGYZÉK!$A$1,". évi")</f>
        <v>2020. évi</v>
      </c>
      <c r="E62" s="675"/>
      <c r="F62" s="676"/>
      <c r="G62" s="674" t="str">
        <f>CONCATENATE(IB_TARTALOMJEGYZÉK!$A$1,". után")</f>
        <v>2020. után</v>
      </c>
      <c r="H62" s="677"/>
      <c r="I62" s="676"/>
    </row>
    <row r="63" spans="1:9" ht="13.5" thickBot="1">
      <c r="A63" s="412" t="s">
        <v>398</v>
      </c>
      <c r="B63" s="413" t="s">
        <v>584</v>
      </c>
      <c r="C63" s="414" t="s">
        <v>400</v>
      </c>
      <c r="D63" s="415" t="s">
        <v>402</v>
      </c>
      <c r="E63" s="415" t="s">
        <v>401</v>
      </c>
      <c r="F63" s="414" t="s">
        <v>403</v>
      </c>
      <c r="G63" s="414" t="s">
        <v>404</v>
      </c>
      <c r="H63" s="414" t="s">
        <v>405</v>
      </c>
      <c r="I63" s="416" t="s">
        <v>581</v>
      </c>
    </row>
    <row r="64" spans="1:9" ht="12.75">
      <c r="A64" s="417" t="s">
        <v>87</v>
      </c>
      <c r="B64" s="445">
        <f aca="true" t="shared" si="6" ref="B64:B69">C64+E64+H64</f>
        <v>0</v>
      </c>
      <c r="C64" s="430"/>
      <c r="D64" s="431"/>
      <c r="E64" s="431"/>
      <c r="F64" s="431"/>
      <c r="G64" s="431"/>
      <c r="H64" s="444"/>
      <c r="I64" s="432">
        <f aca="true" t="shared" si="7" ref="I64:I69">C64+F64</f>
        <v>0</v>
      </c>
    </row>
    <row r="65" spans="1:9" ht="12.75">
      <c r="A65" s="426" t="s">
        <v>98</v>
      </c>
      <c r="B65" s="446">
        <f t="shared" si="6"/>
        <v>0</v>
      </c>
      <c r="C65" s="433"/>
      <c r="D65" s="433"/>
      <c r="E65" s="435"/>
      <c r="F65" s="433"/>
      <c r="G65" s="433"/>
      <c r="H65" s="435"/>
      <c r="I65" s="434">
        <f t="shared" si="7"/>
        <v>0</v>
      </c>
    </row>
    <row r="66" spans="1:9" ht="12.75">
      <c r="A66" s="418" t="s">
        <v>88</v>
      </c>
      <c r="B66" s="447">
        <f t="shared" si="6"/>
        <v>18690590</v>
      </c>
      <c r="C66" s="435">
        <v>17472960</v>
      </c>
      <c r="D66" s="435">
        <v>1217630</v>
      </c>
      <c r="E66" s="435">
        <v>1217630</v>
      </c>
      <c r="F66" s="435"/>
      <c r="G66" s="435"/>
      <c r="H66" s="435"/>
      <c r="I66" s="434">
        <f t="shared" si="7"/>
        <v>17472960</v>
      </c>
    </row>
    <row r="67" spans="1:9" ht="12.75">
      <c r="A67" s="418" t="s">
        <v>99</v>
      </c>
      <c r="B67" s="447">
        <f t="shared" si="6"/>
        <v>0</v>
      </c>
      <c r="C67" s="435"/>
      <c r="D67" s="435"/>
      <c r="E67" s="435"/>
      <c r="F67" s="435"/>
      <c r="G67" s="435"/>
      <c r="H67" s="435"/>
      <c r="I67" s="434">
        <f t="shared" si="7"/>
        <v>0</v>
      </c>
    </row>
    <row r="68" spans="1:9" ht="12.75">
      <c r="A68" s="418" t="s">
        <v>89</v>
      </c>
      <c r="B68" s="447">
        <f t="shared" si="6"/>
        <v>0</v>
      </c>
      <c r="C68" s="435"/>
      <c r="D68" s="435"/>
      <c r="E68" s="435"/>
      <c r="F68" s="435"/>
      <c r="G68" s="435"/>
      <c r="H68" s="435"/>
      <c r="I68" s="434">
        <f t="shared" si="7"/>
        <v>0</v>
      </c>
    </row>
    <row r="69" spans="1:9" ht="13.5" thickBot="1">
      <c r="A69" s="418" t="s">
        <v>90</v>
      </c>
      <c r="B69" s="447">
        <f t="shared" si="6"/>
        <v>0</v>
      </c>
      <c r="C69" s="435"/>
      <c r="D69" s="435"/>
      <c r="E69" s="435"/>
      <c r="F69" s="435"/>
      <c r="G69" s="435"/>
      <c r="H69" s="435"/>
      <c r="I69" s="434">
        <f t="shared" si="7"/>
        <v>0</v>
      </c>
    </row>
    <row r="70" spans="1:9" ht="13.5" thickBot="1">
      <c r="A70" s="427" t="s">
        <v>91</v>
      </c>
      <c r="B70" s="443">
        <f aca="true" t="shared" si="8" ref="B70:I70">B64+SUM(B66:B69)</f>
        <v>18690590</v>
      </c>
      <c r="C70" s="436">
        <f t="shared" si="8"/>
        <v>17472960</v>
      </c>
      <c r="D70" s="436">
        <f t="shared" si="8"/>
        <v>1217630</v>
      </c>
      <c r="E70" s="436">
        <f t="shared" si="8"/>
        <v>1217630</v>
      </c>
      <c r="F70" s="436">
        <f t="shared" si="8"/>
        <v>0</v>
      </c>
      <c r="G70" s="436">
        <f t="shared" si="8"/>
        <v>0</v>
      </c>
      <c r="H70" s="436">
        <f t="shared" si="8"/>
        <v>0</v>
      </c>
      <c r="I70" s="437">
        <f t="shared" si="8"/>
        <v>17472960</v>
      </c>
    </row>
    <row r="71" spans="1:9" ht="12.75">
      <c r="A71" s="419" t="s">
        <v>94</v>
      </c>
      <c r="B71" s="445">
        <f>C71+E71+H71</f>
        <v>0</v>
      </c>
      <c r="C71" s="431"/>
      <c r="D71" s="431"/>
      <c r="E71" s="431"/>
      <c r="F71" s="431"/>
      <c r="G71" s="431"/>
      <c r="H71" s="431"/>
      <c r="I71" s="432">
        <f>C71+F71</f>
        <v>0</v>
      </c>
    </row>
    <row r="72" spans="1:9" ht="12.75">
      <c r="A72" s="420" t="s">
        <v>95</v>
      </c>
      <c r="B72" s="446">
        <f>C72+E72+H72</f>
        <v>17060000</v>
      </c>
      <c r="C72" s="435">
        <v>17060000</v>
      </c>
      <c r="D72" s="435"/>
      <c r="E72" s="435"/>
      <c r="F72" s="435"/>
      <c r="G72" s="435"/>
      <c r="H72" s="435"/>
      <c r="I72" s="434">
        <f>C72+F72</f>
        <v>17060000</v>
      </c>
    </row>
    <row r="73" spans="1:9" ht="12.75">
      <c r="A73" s="420" t="s">
        <v>96</v>
      </c>
      <c r="B73" s="447">
        <f>C73+E73+H73</f>
        <v>1630590</v>
      </c>
      <c r="C73" s="435">
        <v>1339590</v>
      </c>
      <c r="D73" s="435">
        <v>291000</v>
      </c>
      <c r="E73" s="435">
        <v>291000</v>
      </c>
      <c r="F73" s="435"/>
      <c r="G73" s="435"/>
      <c r="H73" s="435"/>
      <c r="I73" s="434">
        <f>C73+F73</f>
        <v>1339590</v>
      </c>
    </row>
    <row r="74" spans="1:9" ht="12.75">
      <c r="A74" s="420" t="s">
        <v>97</v>
      </c>
      <c r="B74" s="447">
        <f>C74+E74+H74</f>
        <v>0</v>
      </c>
      <c r="C74" s="435"/>
      <c r="D74" s="435"/>
      <c r="E74" s="435"/>
      <c r="F74" s="435"/>
      <c r="G74" s="435"/>
      <c r="H74" s="435"/>
      <c r="I74" s="434">
        <f>C74+F74</f>
        <v>0</v>
      </c>
    </row>
    <row r="75" spans="1:9" ht="13.5" thickBot="1">
      <c r="A75" s="421"/>
      <c r="B75" s="448">
        <f>C75+E75+H75</f>
        <v>0</v>
      </c>
      <c r="C75" s="438"/>
      <c r="D75" s="438"/>
      <c r="E75" s="435"/>
      <c r="F75" s="438"/>
      <c r="G75" s="438"/>
      <c r="H75" s="435"/>
      <c r="I75" s="439">
        <f>C75+F75</f>
        <v>0</v>
      </c>
    </row>
    <row r="76" spans="1:9" ht="13.5" thickBot="1">
      <c r="A76" s="428" t="s">
        <v>77</v>
      </c>
      <c r="B76" s="443">
        <f aca="true" t="shared" si="9" ref="B76:I76">SUM(B71:B75)</f>
        <v>18690590</v>
      </c>
      <c r="C76" s="436">
        <f t="shared" si="9"/>
        <v>18399590</v>
      </c>
      <c r="D76" s="436">
        <f t="shared" si="9"/>
        <v>291000</v>
      </c>
      <c r="E76" s="436">
        <f t="shared" si="9"/>
        <v>291000</v>
      </c>
      <c r="F76" s="436">
        <f t="shared" si="9"/>
        <v>0</v>
      </c>
      <c r="G76" s="436">
        <f t="shared" si="9"/>
        <v>0</v>
      </c>
      <c r="H76" s="436">
        <f t="shared" si="9"/>
        <v>0</v>
      </c>
      <c r="I76" s="437">
        <f t="shared" si="9"/>
        <v>18399590</v>
      </c>
    </row>
    <row r="79" spans="1:6" ht="31.5" customHeight="1">
      <c r="A79" s="659" t="s">
        <v>627</v>
      </c>
      <c r="B79" s="659"/>
      <c r="C79" s="681" t="s">
        <v>630</v>
      </c>
      <c r="D79" s="682"/>
      <c r="E79" s="682"/>
      <c r="F79" s="682"/>
    </row>
    <row r="80" spans="1:9" ht="15.75" thickBot="1">
      <c r="A80" s="409"/>
      <c r="B80" s="409"/>
      <c r="C80" s="409"/>
      <c r="D80" s="409"/>
      <c r="E80" s="409"/>
      <c r="F80" s="409"/>
      <c r="G80" s="409"/>
      <c r="H80" s="660" t="s">
        <v>574</v>
      </c>
      <c r="I80" s="660"/>
    </row>
    <row r="81" spans="1:9" ht="13.5" customHeight="1" thickBot="1">
      <c r="A81" s="661" t="s">
        <v>86</v>
      </c>
      <c r="B81" s="664" t="s">
        <v>456</v>
      </c>
      <c r="C81" s="665"/>
      <c r="D81" s="665"/>
      <c r="E81" s="665"/>
      <c r="F81" s="666"/>
      <c r="G81" s="666"/>
      <c r="H81" s="666"/>
      <c r="I81" s="667"/>
    </row>
    <row r="82" spans="1:9" ht="13.5" customHeight="1" thickBot="1">
      <c r="A82" s="662"/>
      <c r="B82" s="668" t="s">
        <v>583</v>
      </c>
      <c r="C82" s="671" t="s">
        <v>575</v>
      </c>
      <c r="D82" s="672"/>
      <c r="E82" s="672"/>
      <c r="F82" s="672"/>
      <c r="G82" s="672"/>
      <c r="H82" s="672"/>
      <c r="I82" s="657" t="str">
        <f>'IB_4.sz.mell.'!G5</f>
        <v>Összes teljesítés 2020. VI. 30.-ig</v>
      </c>
    </row>
    <row r="83" spans="1:9" ht="27" customHeight="1" thickBot="1">
      <c r="A83" s="662"/>
      <c r="B83" s="669"/>
      <c r="C83" s="668" t="str">
        <f>CONCATENATE(IB_TARTALOMJEGYZÉK!$A$1,". előtti bevétel, kiadás")</f>
        <v>2020. előtti bevétel, kiadás</v>
      </c>
      <c r="D83" s="410" t="s">
        <v>457</v>
      </c>
      <c r="E83" s="410" t="s">
        <v>458</v>
      </c>
      <c r="F83" s="411" t="s">
        <v>580</v>
      </c>
      <c r="G83" s="411" t="s">
        <v>457</v>
      </c>
      <c r="H83" s="423" t="s">
        <v>458</v>
      </c>
      <c r="I83" s="658"/>
    </row>
    <row r="84" spans="1:9" ht="13.5" thickBot="1">
      <c r="A84" s="663"/>
      <c r="B84" s="670"/>
      <c r="C84" s="673"/>
      <c r="D84" s="674" t="str">
        <f>CONCATENATE(IB_TARTALOMJEGYZÉK!$A$1,". évi")</f>
        <v>2020. évi</v>
      </c>
      <c r="E84" s="675"/>
      <c r="F84" s="676"/>
      <c r="G84" s="674" t="str">
        <f>CONCATENATE(IB_TARTALOMJEGYZÉK!$A$1,". után")</f>
        <v>2020. után</v>
      </c>
      <c r="H84" s="677"/>
      <c r="I84" s="676"/>
    </row>
    <row r="85" spans="1:9" ht="13.5" thickBot="1">
      <c r="A85" s="412" t="s">
        <v>398</v>
      </c>
      <c r="B85" s="413" t="s">
        <v>584</v>
      </c>
      <c r="C85" s="414" t="s">
        <v>400</v>
      </c>
      <c r="D85" s="415" t="s">
        <v>402</v>
      </c>
      <c r="E85" s="415" t="s">
        <v>401</v>
      </c>
      <c r="F85" s="414" t="s">
        <v>403</v>
      </c>
      <c r="G85" s="414" t="s">
        <v>404</v>
      </c>
      <c r="H85" s="414" t="s">
        <v>405</v>
      </c>
      <c r="I85" s="416" t="s">
        <v>581</v>
      </c>
    </row>
    <row r="86" spans="1:9" ht="12.75">
      <c r="A86" s="417" t="s">
        <v>87</v>
      </c>
      <c r="B86" s="445">
        <f>C86+E86+H86</f>
        <v>0</v>
      </c>
      <c r="C86" s="430"/>
      <c r="D86" s="431"/>
      <c r="E86" s="431"/>
      <c r="F86" s="431"/>
      <c r="G86" s="431"/>
      <c r="H86" s="444"/>
      <c r="I86" s="432">
        <f aca="true" t="shared" si="10" ref="I86:I91">C86+F86</f>
        <v>0</v>
      </c>
    </row>
    <row r="87" spans="1:9" ht="12.75">
      <c r="A87" s="426" t="s">
        <v>98</v>
      </c>
      <c r="B87" s="446">
        <f>C87+E87+H87</f>
        <v>0</v>
      </c>
      <c r="C87" s="433"/>
      <c r="D87" s="433"/>
      <c r="E87" s="435"/>
      <c r="F87" s="433"/>
      <c r="G87" s="433"/>
      <c r="H87" s="435"/>
      <c r="I87" s="434">
        <f t="shared" si="10"/>
        <v>0</v>
      </c>
    </row>
    <row r="88" spans="1:9" ht="12.75">
      <c r="A88" s="418" t="s">
        <v>88</v>
      </c>
      <c r="B88" s="447">
        <f>C88+E88+H88</f>
        <v>6604000</v>
      </c>
      <c r="C88" s="435">
        <v>6604000</v>
      </c>
      <c r="D88" s="435"/>
      <c r="E88" s="435"/>
      <c r="F88" s="435"/>
      <c r="G88" s="435"/>
      <c r="H88" s="435"/>
      <c r="I88" s="434">
        <f t="shared" si="10"/>
        <v>6604000</v>
      </c>
    </row>
    <row r="89" spans="1:9" ht="12.75">
      <c r="A89" s="418" t="s">
        <v>99</v>
      </c>
      <c r="B89" s="447">
        <f>C89+E89+H89</f>
        <v>0</v>
      </c>
      <c r="C89" s="435"/>
      <c r="D89" s="435"/>
      <c r="E89" s="435"/>
      <c r="F89" s="435"/>
      <c r="G89" s="435"/>
      <c r="H89" s="435"/>
      <c r="I89" s="434">
        <f t="shared" si="10"/>
        <v>0</v>
      </c>
    </row>
    <row r="90" spans="1:9" ht="12.75">
      <c r="A90" s="418" t="s">
        <v>89</v>
      </c>
      <c r="B90" s="447">
        <f>C90+E90+H90</f>
        <v>0</v>
      </c>
      <c r="C90" s="435"/>
      <c r="D90" s="435"/>
      <c r="E90" s="435"/>
      <c r="F90" s="435"/>
      <c r="G90" s="435"/>
      <c r="H90" s="435"/>
      <c r="I90" s="434">
        <f t="shared" si="10"/>
        <v>0</v>
      </c>
    </row>
    <row r="91" spans="1:9" ht="13.5" thickBot="1">
      <c r="A91" s="484" t="s">
        <v>624</v>
      </c>
      <c r="B91" s="447"/>
      <c r="C91" s="435"/>
      <c r="D91" s="433">
        <v>1100667</v>
      </c>
      <c r="E91" s="433">
        <v>1100667</v>
      </c>
      <c r="F91" s="435"/>
      <c r="G91" s="435"/>
      <c r="H91" s="435"/>
      <c r="I91" s="434">
        <f t="shared" si="10"/>
        <v>0</v>
      </c>
    </row>
    <row r="92" spans="1:9" ht="13.5" thickBot="1">
      <c r="A92" s="427" t="s">
        <v>91</v>
      </c>
      <c r="B92" s="443">
        <f aca="true" t="shared" si="11" ref="B92:I92">B86+SUM(B88:B91)</f>
        <v>6604000</v>
      </c>
      <c r="C92" s="436">
        <f t="shared" si="11"/>
        <v>6604000</v>
      </c>
      <c r="D92" s="436">
        <f t="shared" si="11"/>
        <v>1100667</v>
      </c>
      <c r="E92" s="436">
        <f t="shared" si="11"/>
        <v>1100667</v>
      </c>
      <c r="F92" s="436">
        <f t="shared" si="11"/>
        <v>0</v>
      </c>
      <c r="G92" s="436">
        <f t="shared" si="11"/>
        <v>0</v>
      </c>
      <c r="H92" s="436">
        <f t="shared" si="11"/>
        <v>0</v>
      </c>
      <c r="I92" s="437">
        <f t="shared" si="11"/>
        <v>6604000</v>
      </c>
    </row>
    <row r="93" spans="1:9" ht="12.75">
      <c r="A93" s="419" t="s">
        <v>94</v>
      </c>
      <c r="B93" s="445">
        <f>C93+E93+H93</f>
        <v>0</v>
      </c>
      <c r="C93" s="431"/>
      <c r="D93" s="431"/>
      <c r="E93" s="431"/>
      <c r="F93" s="431"/>
      <c r="G93" s="431"/>
      <c r="H93" s="431"/>
      <c r="I93" s="432">
        <f>C93+F93</f>
        <v>0</v>
      </c>
    </row>
    <row r="94" spans="1:9" ht="12.75">
      <c r="A94" s="420" t="s">
        <v>95</v>
      </c>
      <c r="B94" s="446">
        <f>C94+E94+H94</f>
        <v>0</v>
      </c>
      <c r="C94" s="435"/>
      <c r="D94" s="435"/>
      <c r="E94" s="435"/>
      <c r="F94" s="435"/>
      <c r="G94" s="435"/>
      <c r="H94" s="435"/>
      <c r="I94" s="434">
        <f>C94+F94</f>
        <v>0</v>
      </c>
    </row>
    <row r="95" spans="1:9" ht="12.75">
      <c r="A95" s="420" t="s">
        <v>96</v>
      </c>
      <c r="B95" s="447">
        <f>C95+E95+H95</f>
        <v>6604000</v>
      </c>
      <c r="C95" s="435">
        <v>5503333</v>
      </c>
      <c r="D95" s="435">
        <v>1100667</v>
      </c>
      <c r="E95" s="435">
        <v>1100667</v>
      </c>
      <c r="F95" s="435"/>
      <c r="G95" s="435"/>
      <c r="H95" s="435"/>
      <c r="I95" s="434">
        <f>C95+F95</f>
        <v>5503333</v>
      </c>
    </row>
    <row r="96" spans="1:9" ht="12.75">
      <c r="A96" s="420" t="s">
        <v>97</v>
      </c>
      <c r="B96" s="447">
        <f>C96+E96+H96</f>
        <v>0</v>
      </c>
      <c r="C96" s="435"/>
      <c r="D96" s="435"/>
      <c r="E96" s="435"/>
      <c r="F96" s="435"/>
      <c r="G96" s="435"/>
      <c r="H96" s="435"/>
      <c r="I96" s="434">
        <f>C96+F96</f>
        <v>0</v>
      </c>
    </row>
    <row r="97" spans="1:9" ht="13.5" thickBot="1">
      <c r="A97" s="421"/>
      <c r="B97" s="448">
        <f>C97+E97+H97</f>
        <v>0</v>
      </c>
      <c r="C97" s="438"/>
      <c r="D97" s="438"/>
      <c r="E97" s="435"/>
      <c r="F97" s="438"/>
      <c r="G97" s="438"/>
      <c r="H97" s="435"/>
      <c r="I97" s="439">
        <f>C97+F97</f>
        <v>0</v>
      </c>
    </row>
    <row r="98" spans="1:9" ht="13.5" thickBot="1">
      <c r="A98" s="428" t="s">
        <v>77</v>
      </c>
      <c r="B98" s="443">
        <f aca="true" t="shared" si="12" ref="B98:I98">SUM(B93:B97)</f>
        <v>6604000</v>
      </c>
      <c r="C98" s="436">
        <f t="shared" si="12"/>
        <v>5503333</v>
      </c>
      <c r="D98" s="436">
        <f t="shared" si="12"/>
        <v>1100667</v>
      </c>
      <c r="E98" s="436">
        <f t="shared" si="12"/>
        <v>1100667</v>
      </c>
      <c r="F98" s="436">
        <f t="shared" si="12"/>
        <v>0</v>
      </c>
      <c r="G98" s="436">
        <f t="shared" si="12"/>
        <v>0</v>
      </c>
      <c r="H98" s="436">
        <f t="shared" si="12"/>
        <v>0</v>
      </c>
      <c r="I98" s="437">
        <f t="shared" si="12"/>
        <v>5503333</v>
      </c>
    </row>
    <row r="101" spans="1:6" ht="28.5" customHeight="1">
      <c r="A101" s="659" t="s">
        <v>627</v>
      </c>
      <c r="B101" s="659"/>
      <c r="C101" s="681" t="s">
        <v>631</v>
      </c>
      <c r="D101" s="682"/>
      <c r="E101" s="682"/>
      <c r="F101" s="682"/>
    </row>
    <row r="102" spans="1:9" ht="15.75" thickBot="1">
      <c r="A102" s="409"/>
      <c r="B102" s="409"/>
      <c r="C102" s="409"/>
      <c r="D102" s="409"/>
      <c r="E102" s="409"/>
      <c r="F102" s="409"/>
      <c r="G102" s="409"/>
      <c r="H102" s="660" t="s">
        <v>574</v>
      </c>
      <c r="I102" s="660"/>
    </row>
    <row r="103" spans="1:9" ht="13.5" customHeight="1" thickBot="1">
      <c r="A103" s="661" t="s">
        <v>86</v>
      </c>
      <c r="B103" s="664" t="s">
        <v>456</v>
      </c>
      <c r="C103" s="665"/>
      <c r="D103" s="665"/>
      <c r="E103" s="665"/>
      <c r="F103" s="666"/>
      <c r="G103" s="666"/>
      <c r="H103" s="666"/>
      <c r="I103" s="667"/>
    </row>
    <row r="104" spans="1:9" ht="13.5" customHeight="1" thickBot="1">
      <c r="A104" s="662"/>
      <c r="B104" s="668" t="s">
        <v>583</v>
      </c>
      <c r="C104" s="671" t="s">
        <v>575</v>
      </c>
      <c r="D104" s="672"/>
      <c r="E104" s="672"/>
      <c r="F104" s="672"/>
      <c r="G104" s="672"/>
      <c r="H104" s="672"/>
      <c r="I104" s="657" t="str">
        <f>'IB_4.sz.mell.'!G5</f>
        <v>Összes teljesítés 2020. VI. 30.-ig</v>
      </c>
    </row>
    <row r="105" spans="1:9" ht="26.25" customHeight="1" thickBot="1">
      <c r="A105" s="662"/>
      <c r="B105" s="669"/>
      <c r="C105" s="668" t="str">
        <f>CONCATENATE(IB_TARTALOMJEGYZÉK!$A$1,". előtti bevétel, kiadás")</f>
        <v>2020. előtti bevétel, kiadás</v>
      </c>
      <c r="D105" s="410" t="s">
        <v>457</v>
      </c>
      <c r="E105" s="410" t="s">
        <v>458</v>
      </c>
      <c r="F105" s="411" t="s">
        <v>580</v>
      </c>
      <c r="G105" s="411" t="s">
        <v>457</v>
      </c>
      <c r="H105" s="423" t="s">
        <v>458</v>
      </c>
      <c r="I105" s="658"/>
    </row>
    <row r="106" spans="1:9" ht="13.5" thickBot="1">
      <c r="A106" s="663"/>
      <c r="B106" s="670"/>
      <c r="C106" s="673"/>
      <c r="D106" s="674" t="str">
        <f>CONCATENATE(IB_TARTALOMJEGYZÉK!$A$1,". évi")</f>
        <v>2020. évi</v>
      </c>
      <c r="E106" s="675"/>
      <c r="F106" s="676"/>
      <c r="G106" s="674" t="str">
        <f>CONCATENATE(IB_TARTALOMJEGYZÉK!$A$1,". után")</f>
        <v>2020. után</v>
      </c>
      <c r="H106" s="677"/>
      <c r="I106" s="676"/>
    </row>
    <row r="107" spans="1:9" ht="13.5" thickBot="1">
      <c r="A107" s="412" t="s">
        <v>398</v>
      </c>
      <c r="B107" s="413" t="s">
        <v>584</v>
      </c>
      <c r="C107" s="414" t="s">
        <v>400</v>
      </c>
      <c r="D107" s="415" t="s">
        <v>402</v>
      </c>
      <c r="E107" s="415" t="s">
        <v>401</v>
      </c>
      <c r="F107" s="414" t="s">
        <v>403</v>
      </c>
      <c r="G107" s="414" t="s">
        <v>404</v>
      </c>
      <c r="H107" s="414" t="s">
        <v>405</v>
      </c>
      <c r="I107" s="416" t="s">
        <v>581</v>
      </c>
    </row>
    <row r="108" spans="1:9" ht="12.75">
      <c r="A108" s="417" t="s">
        <v>87</v>
      </c>
      <c r="B108" s="445">
        <f aca="true" t="shared" si="13" ref="B108:B113">C108+E108+H108</f>
        <v>0</v>
      </c>
      <c r="C108" s="430"/>
      <c r="D108" s="431"/>
      <c r="E108" s="431"/>
      <c r="F108" s="431"/>
      <c r="G108" s="431"/>
      <c r="H108" s="444"/>
      <c r="I108" s="432">
        <f aca="true" t="shared" si="14" ref="I108:I113">C108+F108</f>
        <v>0</v>
      </c>
    </row>
    <row r="109" spans="1:9" ht="12.75">
      <c r="A109" s="426" t="s">
        <v>98</v>
      </c>
      <c r="B109" s="446">
        <f t="shared" si="13"/>
        <v>0</v>
      </c>
      <c r="C109" s="433"/>
      <c r="D109" s="433"/>
      <c r="E109" s="435"/>
      <c r="F109" s="433"/>
      <c r="G109" s="433"/>
      <c r="H109" s="435"/>
      <c r="I109" s="434">
        <f t="shared" si="14"/>
        <v>0</v>
      </c>
    </row>
    <row r="110" spans="1:9" ht="12.75">
      <c r="A110" s="418" t="s">
        <v>88</v>
      </c>
      <c r="B110" s="447">
        <f t="shared" si="13"/>
        <v>520340977</v>
      </c>
      <c r="C110" s="435">
        <v>467440247</v>
      </c>
      <c r="D110" s="435">
        <v>52900730</v>
      </c>
      <c r="E110" s="435">
        <v>52900730</v>
      </c>
      <c r="F110" s="435">
        <v>50513673</v>
      </c>
      <c r="G110" s="435"/>
      <c r="H110" s="435"/>
      <c r="I110" s="434">
        <f t="shared" si="14"/>
        <v>517953920</v>
      </c>
    </row>
    <row r="111" spans="1:9" ht="12.75">
      <c r="A111" s="418" t="s">
        <v>99</v>
      </c>
      <c r="B111" s="447">
        <f t="shared" si="13"/>
        <v>0</v>
      </c>
      <c r="C111" s="435"/>
      <c r="D111" s="435"/>
      <c r="E111" s="435"/>
      <c r="F111" s="435"/>
      <c r="G111" s="435"/>
      <c r="H111" s="435"/>
      <c r="I111" s="434">
        <f t="shared" si="14"/>
        <v>0</v>
      </c>
    </row>
    <row r="112" spans="1:9" ht="12.75">
      <c r="A112" s="418" t="s">
        <v>89</v>
      </c>
      <c r="B112" s="447">
        <f t="shared" si="13"/>
        <v>0</v>
      </c>
      <c r="C112" s="435"/>
      <c r="D112" s="435"/>
      <c r="E112" s="435"/>
      <c r="F112" s="435"/>
      <c r="G112" s="435"/>
      <c r="H112" s="435"/>
      <c r="I112" s="434">
        <f t="shared" si="14"/>
        <v>0</v>
      </c>
    </row>
    <row r="113" spans="1:9" ht="13.5" thickBot="1">
      <c r="A113" s="418" t="s">
        <v>90</v>
      </c>
      <c r="B113" s="447">
        <f t="shared" si="13"/>
        <v>0</v>
      </c>
      <c r="C113" s="435"/>
      <c r="D113" s="435"/>
      <c r="E113" s="435"/>
      <c r="F113" s="435"/>
      <c r="G113" s="435"/>
      <c r="H113" s="435"/>
      <c r="I113" s="434">
        <f t="shared" si="14"/>
        <v>0</v>
      </c>
    </row>
    <row r="114" spans="1:9" ht="13.5" thickBot="1">
      <c r="A114" s="427" t="s">
        <v>91</v>
      </c>
      <c r="B114" s="443">
        <f aca="true" t="shared" si="15" ref="B114:I114">B108+SUM(B110:B113)</f>
        <v>520340977</v>
      </c>
      <c r="C114" s="436">
        <f t="shared" si="15"/>
        <v>467440247</v>
      </c>
      <c r="D114" s="436">
        <f t="shared" si="15"/>
        <v>52900730</v>
      </c>
      <c r="E114" s="436">
        <f t="shared" si="15"/>
        <v>52900730</v>
      </c>
      <c r="F114" s="436">
        <f t="shared" si="15"/>
        <v>50513673</v>
      </c>
      <c r="G114" s="436">
        <f t="shared" si="15"/>
        <v>0</v>
      </c>
      <c r="H114" s="436">
        <f t="shared" si="15"/>
        <v>0</v>
      </c>
      <c r="I114" s="437">
        <f t="shared" si="15"/>
        <v>517953920</v>
      </c>
    </row>
    <row r="115" spans="1:9" ht="12.75">
      <c r="A115" s="419" t="s">
        <v>94</v>
      </c>
      <c r="B115" s="445">
        <f>C115+E115+H115</f>
        <v>0</v>
      </c>
      <c r="C115" s="431"/>
      <c r="D115" s="431"/>
      <c r="E115" s="431"/>
      <c r="F115" s="431"/>
      <c r="G115" s="431"/>
      <c r="H115" s="431"/>
      <c r="I115" s="432">
        <f>C115+F115</f>
        <v>0</v>
      </c>
    </row>
    <row r="116" spans="1:9" ht="12.75">
      <c r="A116" s="420" t="s">
        <v>95</v>
      </c>
      <c r="B116" s="446">
        <f>C116+E116+H116</f>
        <v>516930897</v>
      </c>
      <c r="C116" s="435">
        <v>466417224</v>
      </c>
      <c r="D116" s="435">
        <v>50513673</v>
      </c>
      <c r="E116" s="435">
        <v>50513673</v>
      </c>
      <c r="F116" s="435">
        <v>50613673</v>
      </c>
      <c r="G116" s="435"/>
      <c r="H116" s="435"/>
      <c r="I116" s="434">
        <f>C116+F116</f>
        <v>517030897</v>
      </c>
    </row>
    <row r="117" spans="1:9" ht="12.75">
      <c r="A117" s="420" t="s">
        <v>96</v>
      </c>
      <c r="B117" s="447">
        <f>C117+E117+H117</f>
        <v>3410080</v>
      </c>
      <c r="C117" s="435">
        <v>1023023</v>
      </c>
      <c r="D117" s="435">
        <v>2387057</v>
      </c>
      <c r="E117" s="435">
        <v>2387057</v>
      </c>
      <c r="F117" s="435"/>
      <c r="G117" s="435"/>
      <c r="H117" s="435"/>
      <c r="I117" s="434">
        <f>C117+F117</f>
        <v>1023023</v>
      </c>
    </row>
    <row r="118" spans="1:9" ht="12.75">
      <c r="A118" s="420" t="s">
        <v>97</v>
      </c>
      <c r="B118" s="447">
        <f>C118+E118+H118</f>
        <v>0</v>
      </c>
      <c r="C118" s="435"/>
      <c r="D118" s="435"/>
      <c r="E118" s="435"/>
      <c r="F118" s="435"/>
      <c r="G118" s="435"/>
      <c r="H118" s="435"/>
      <c r="I118" s="434">
        <f>C118+F118</f>
        <v>0</v>
      </c>
    </row>
    <row r="119" spans="1:9" ht="13.5" thickBot="1">
      <c r="A119" s="421"/>
      <c r="B119" s="448">
        <f>C119+E119+H119</f>
        <v>0</v>
      </c>
      <c r="C119" s="438"/>
      <c r="D119" s="438"/>
      <c r="E119" s="435"/>
      <c r="F119" s="438"/>
      <c r="G119" s="438"/>
      <c r="H119" s="435"/>
      <c r="I119" s="439">
        <f>C119+F119</f>
        <v>0</v>
      </c>
    </row>
    <row r="120" spans="1:9" ht="13.5" thickBot="1">
      <c r="A120" s="428" t="s">
        <v>77</v>
      </c>
      <c r="B120" s="443">
        <f aca="true" t="shared" si="16" ref="B120:I120">SUM(B115:B119)</f>
        <v>520340977</v>
      </c>
      <c r="C120" s="436">
        <f t="shared" si="16"/>
        <v>467440247</v>
      </c>
      <c r="D120" s="436">
        <f t="shared" si="16"/>
        <v>52900730</v>
      </c>
      <c r="E120" s="436">
        <f t="shared" si="16"/>
        <v>52900730</v>
      </c>
      <c r="F120" s="436">
        <f t="shared" si="16"/>
        <v>50613673</v>
      </c>
      <c r="G120" s="436">
        <f t="shared" si="16"/>
        <v>0</v>
      </c>
      <c r="H120" s="436">
        <f t="shared" si="16"/>
        <v>0</v>
      </c>
      <c r="I120" s="437">
        <f t="shared" si="16"/>
        <v>518053920</v>
      </c>
    </row>
    <row r="123" spans="1:6" ht="14.25">
      <c r="A123" s="659" t="s">
        <v>627</v>
      </c>
      <c r="B123" s="659"/>
      <c r="C123" s="681" t="s">
        <v>632</v>
      </c>
      <c r="D123" s="682"/>
      <c r="E123" s="682"/>
      <c r="F123" s="682"/>
    </row>
    <row r="124" spans="1:9" ht="15.75" thickBot="1">
      <c r="A124" s="409"/>
      <c r="B124" s="409"/>
      <c r="C124" s="409"/>
      <c r="D124" s="409"/>
      <c r="E124" s="409"/>
      <c r="F124" s="409"/>
      <c r="G124" s="409"/>
      <c r="H124" s="660" t="s">
        <v>574</v>
      </c>
      <c r="I124" s="660"/>
    </row>
    <row r="125" spans="1:9" ht="13.5" customHeight="1" thickBot="1">
      <c r="A125" s="661" t="s">
        <v>86</v>
      </c>
      <c r="B125" s="664" t="s">
        <v>456</v>
      </c>
      <c r="C125" s="665"/>
      <c r="D125" s="665"/>
      <c r="E125" s="665"/>
      <c r="F125" s="666"/>
      <c r="G125" s="666"/>
      <c r="H125" s="666"/>
      <c r="I125" s="667"/>
    </row>
    <row r="126" spans="1:9" ht="13.5" customHeight="1" thickBot="1">
      <c r="A126" s="662"/>
      <c r="B126" s="668" t="s">
        <v>583</v>
      </c>
      <c r="C126" s="671" t="s">
        <v>575</v>
      </c>
      <c r="D126" s="672"/>
      <c r="E126" s="672"/>
      <c r="F126" s="672"/>
      <c r="G126" s="672"/>
      <c r="H126" s="672"/>
      <c r="I126" s="657" t="str">
        <f>'IB_4.sz.mell.'!G5</f>
        <v>Összes teljesítés 2020. VI. 30.-ig</v>
      </c>
    </row>
    <row r="127" spans="1:9" ht="27" customHeight="1" thickBot="1">
      <c r="A127" s="662"/>
      <c r="B127" s="669"/>
      <c r="C127" s="668" t="str">
        <f>CONCATENATE(IB_TARTALOMJEGYZÉK!$A$1,". előtti bevétel, kiadás")</f>
        <v>2020. előtti bevétel, kiadás</v>
      </c>
      <c r="D127" s="410" t="s">
        <v>457</v>
      </c>
      <c r="E127" s="410" t="s">
        <v>458</v>
      </c>
      <c r="F127" s="411" t="s">
        <v>580</v>
      </c>
      <c r="G127" s="411" t="s">
        <v>457</v>
      </c>
      <c r="H127" s="423" t="s">
        <v>458</v>
      </c>
      <c r="I127" s="658"/>
    </row>
    <row r="128" spans="1:9" ht="13.5" thickBot="1">
      <c r="A128" s="663"/>
      <c r="B128" s="670"/>
      <c r="C128" s="673"/>
      <c r="D128" s="674" t="str">
        <f>CONCATENATE(IB_TARTALOMJEGYZÉK!$A$1,". évi")</f>
        <v>2020. évi</v>
      </c>
      <c r="E128" s="675"/>
      <c r="F128" s="676"/>
      <c r="G128" s="674" t="str">
        <f>CONCATENATE(IB_TARTALOMJEGYZÉK!$A$1,". után")</f>
        <v>2020. után</v>
      </c>
      <c r="H128" s="677"/>
      <c r="I128" s="676"/>
    </row>
    <row r="129" spans="1:9" ht="13.5" thickBot="1">
      <c r="A129" s="412" t="s">
        <v>398</v>
      </c>
      <c r="B129" s="413" t="s">
        <v>584</v>
      </c>
      <c r="C129" s="414" t="s">
        <v>400</v>
      </c>
      <c r="D129" s="415" t="s">
        <v>402</v>
      </c>
      <c r="E129" s="415" t="s">
        <v>401</v>
      </c>
      <c r="F129" s="414" t="s">
        <v>403</v>
      </c>
      <c r="G129" s="414" t="s">
        <v>404</v>
      </c>
      <c r="H129" s="414" t="s">
        <v>405</v>
      </c>
      <c r="I129" s="416" t="s">
        <v>581</v>
      </c>
    </row>
    <row r="130" spans="1:9" ht="12.75">
      <c r="A130" s="417" t="s">
        <v>87</v>
      </c>
      <c r="B130" s="445">
        <f aca="true" t="shared" si="17" ref="B130:B135">C130+E130+H130</f>
        <v>0</v>
      </c>
      <c r="C130" s="430"/>
      <c r="D130" s="431"/>
      <c r="E130" s="431"/>
      <c r="F130" s="431"/>
      <c r="G130" s="431"/>
      <c r="H130" s="444"/>
      <c r="I130" s="432">
        <f aca="true" t="shared" si="18" ref="I130:I135">C130+F130</f>
        <v>0</v>
      </c>
    </row>
    <row r="131" spans="1:9" ht="12.75">
      <c r="A131" s="426" t="s">
        <v>98</v>
      </c>
      <c r="B131" s="446">
        <f t="shared" si="17"/>
        <v>0</v>
      </c>
      <c r="C131" s="433"/>
      <c r="D131" s="433"/>
      <c r="E131" s="435"/>
      <c r="F131" s="433"/>
      <c r="G131" s="433"/>
      <c r="H131" s="435"/>
      <c r="I131" s="434">
        <f t="shared" si="18"/>
        <v>0</v>
      </c>
    </row>
    <row r="132" spans="1:9" ht="12.75">
      <c r="A132" s="418" t="s">
        <v>88</v>
      </c>
      <c r="B132" s="447">
        <f t="shared" si="17"/>
        <v>21495379</v>
      </c>
      <c r="C132" s="435">
        <v>10747689</v>
      </c>
      <c r="D132" s="435">
        <v>10747690</v>
      </c>
      <c r="E132" s="435">
        <v>10747690</v>
      </c>
      <c r="F132" s="435"/>
      <c r="G132" s="435"/>
      <c r="H132" s="435"/>
      <c r="I132" s="434">
        <f t="shared" si="18"/>
        <v>10747689</v>
      </c>
    </row>
    <row r="133" spans="1:9" ht="12.75">
      <c r="A133" s="418" t="s">
        <v>99</v>
      </c>
      <c r="B133" s="447">
        <f t="shared" si="17"/>
        <v>0</v>
      </c>
      <c r="C133" s="435"/>
      <c r="D133" s="435"/>
      <c r="E133" s="435"/>
      <c r="F133" s="435"/>
      <c r="G133" s="435"/>
      <c r="H133" s="435"/>
      <c r="I133" s="434">
        <f t="shared" si="18"/>
        <v>0</v>
      </c>
    </row>
    <row r="134" spans="1:9" ht="12.75">
      <c r="A134" s="418" t="s">
        <v>89</v>
      </c>
      <c r="B134" s="447">
        <f t="shared" si="17"/>
        <v>0</v>
      </c>
      <c r="C134" s="435"/>
      <c r="D134" s="435"/>
      <c r="E134" s="435"/>
      <c r="F134" s="435"/>
      <c r="G134" s="435"/>
      <c r="H134" s="435"/>
      <c r="I134" s="434">
        <f t="shared" si="18"/>
        <v>0</v>
      </c>
    </row>
    <row r="135" spans="1:9" ht="13.5" thickBot="1">
      <c r="A135" s="418" t="s">
        <v>90</v>
      </c>
      <c r="B135" s="447">
        <f t="shared" si="17"/>
        <v>0</v>
      </c>
      <c r="C135" s="435"/>
      <c r="D135" s="435"/>
      <c r="E135" s="435"/>
      <c r="F135" s="435"/>
      <c r="G135" s="435"/>
      <c r="H135" s="435"/>
      <c r="I135" s="434">
        <f t="shared" si="18"/>
        <v>0</v>
      </c>
    </row>
    <row r="136" spans="1:9" ht="13.5" thickBot="1">
      <c r="A136" s="427" t="s">
        <v>91</v>
      </c>
      <c r="B136" s="443">
        <f aca="true" t="shared" si="19" ref="B136:I136">B130+SUM(B132:B135)</f>
        <v>21495379</v>
      </c>
      <c r="C136" s="436">
        <f t="shared" si="19"/>
        <v>10747689</v>
      </c>
      <c r="D136" s="436">
        <f t="shared" si="19"/>
        <v>10747690</v>
      </c>
      <c r="E136" s="436">
        <f t="shared" si="19"/>
        <v>10747690</v>
      </c>
      <c r="F136" s="436">
        <f t="shared" si="19"/>
        <v>0</v>
      </c>
      <c r="G136" s="436">
        <f t="shared" si="19"/>
        <v>0</v>
      </c>
      <c r="H136" s="436">
        <f t="shared" si="19"/>
        <v>0</v>
      </c>
      <c r="I136" s="437">
        <f t="shared" si="19"/>
        <v>10747689</v>
      </c>
    </row>
    <row r="137" spans="1:9" ht="12.75">
      <c r="A137" s="419" t="s">
        <v>94</v>
      </c>
      <c r="B137" s="445">
        <f>C137+E137+H137</f>
        <v>0</v>
      </c>
      <c r="C137" s="431"/>
      <c r="D137" s="431"/>
      <c r="E137" s="431"/>
      <c r="F137" s="431"/>
      <c r="G137" s="431"/>
      <c r="H137" s="431"/>
      <c r="I137" s="432">
        <f>C137+F137</f>
        <v>0</v>
      </c>
    </row>
    <row r="138" spans="1:9" ht="12.75">
      <c r="A138" s="420" t="s">
        <v>95</v>
      </c>
      <c r="B138" s="446">
        <f>C138+E138+H138</f>
        <v>2149538</v>
      </c>
      <c r="C138" s="435">
        <v>1878246</v>
      </c>
      <c r="D138" s="435">
        <v>271292</v>
      </c>
      <c r="E138" s="435">
        <v>271292</v>
      </c>
      <c r="F138" s="435"/>
      <c r="G138" s="435"/>
      <c r="H138" s="435"/>
      <c r="I138" s="434">
        <f>C138+F138</f>
        <v>1878246</v>
      </c>
    </row>
    <row r="139" spans="1:9" ht="12.75">
      <c r="A139" s="420" t="s">
        <v>96</v>
      </c>
      <c r="B139" s="447">
        <f>C139+E139+H139</f>
        <v>19345841</v>
      </c>
      <c r="C139" s="435">
        <v>10614927</v>
      </c>
      <c r="D139" s="435">
        <v>8730914</v>
      </c>
      <c r="E139" s="435">
        <v>8730914</v>
      </c>
      <c r="F139" s="435"/>
      <c r="G139" s="435"/>
      <c r="H139" s="435"/>
      <c r="I139" s="434">
        <f>C139+F139</f>
        <v>10614927</v>
      </c>
    </row>
    <row r="140" spans="1:9" ht="12.75">
      <c r="A140" s="420" t="s">
        <v>97</v>
      </c>
      <c r="B140" s="447">
        <f>C140+E140+H140</f>
        <v>0</v>
      </c>
      <c r="C140" s="435"/>
      <c r="D140" s="435"/>
      <c r="E140" s="435"/>
      <c r="F140" s="435"/>
      <c r="G140" s="435"/>
      <c r="H140" s="435"/>
      <c r="I140" s="434">
        <f>C140+F140</f>
        <v>0</v>
      </c>
    </row>
    <row r="141" spans="1:9" ht="13.5" thickBot="1">
      <c r="A141" s="421"/>
      <c r="B141" s="448">
        <f>C141+E141+H141</f>
        <v>0</v>
      </c>
      <c r="C141" s="438"/>
      <c r="D141" s="438"/>
      <c r="E141" s="435"/>
      <c r="F141" s="438"/>
      <c r="G141" s="438"/>
      <c r="H141" s="435"/>
      <c r="I141" s="439">
        <f>C141+F141</f>
        <v>0</v>
      </c>
    </row>
    <row r="142" spans="1:9" ht="13.5" thickBot="1">
      <c r="A142" s="428" t="s">
        <v>77</v>
      </c>
      <c r="B142" s="443">
        <f aca="true" t="shared" si="20" ref="B142:I142">SUM(B137:B141)</f>
        <v>21495379</v>
      </c>
      <c r="C142" s="436">
        <f t="shared" si="20"/>
        <v>12493173</v>
      </c>
      <c r="D142" s="436">
        <f t="shared" si="20"/>
        <v>9002206</v>
      </c>
      <c r="E142" s="436">
        <f t="shared" si="20"/>
        <v>9002206</v>
      </c>
      <c r="F142" s="436">
        <f t="shared" si="20"/>
        <v>0</v>
      </c>
      <c r="G142" s="436">
        <f t="shared" si="20"/>
        <v>0</v>
      </c>
      <c r="H142" s="436">
        <f t="shared" si="20"/>
        <v>0</v>
      </c>
      <c r="I142" s="437">
        <f t="shared" si="20"/>
        <v>12493173</v>
      </c>
    </row>
    <row r="145" spans="1:5" ht="25.5" customHeight="1">
      <c r="A145" s="659" t="s">
        <v>627</v>
      </c>
      <c r="B145" s="659"/>
      <c r="C145" s="679" t="s">
        <v>633</v>
      </c>
      <c r="D145" s="680"/>
      <c r="E145" s="680"/>
    </row>
    <row r="146" spans="1:9" ht="15.75" thickBot="1">
      <c r="A146" s="409"/>
      <c r="B146" s="409"/>
      <c r="C146" s="409"/>
      <c r="D146" s="409"/>
      <c r="E146" s="409"/>
      <c r="F146" s="409"/>
      <c r="G146" s="409"/>
      <c r="H146" s="660" t="s">
        <v>574</v>
      </c>
      <c r="I146" s="660"/>
    </row>
    <row r="147" spans="1:9" ht="13.5" customHeight="1" thickBot="1">
      <c r="A147" s="661" t="s">
        <v>86</v>
      </c>
      <c r="B147" s="664" t="s">
        <v>456</v>
      </c>
      <c r="C147" s="665"/>
      <c r="D147" s="665"/>
      <c r="E147" s="665"/>
      <c r="F147" s="666"/>
      <c r="G147" s="666"/>
      <c r="H147" s="666"/>
      <c r="I147" s="667"/>
    </row>
    <row r="148" spans="1:9" ht="13.5" customHeight="1" thickBot="1">
      <c r="A148" s="662"/>
      <c r="B148" s="668" t="s">
        <v>583</v>
      </c>
      <c r="C148" s="671" t="s">
        <v>575</v>
      </c>
      <c r="D148" s="672"/>
      <c r="E148" s="672"/>
      <c r="F148" s="672"/>
      <c r="G148" s="672"/>
      <c r="H148" s="672"/>
      <c r="I148" s="657" t="str">
        <f>'IB_4.sz.mell.'!G5</f>
        <v>Összes teljesítés 2020. VI. 30.-ig</v>
      </c>
    </row>
    <row r="149" spans="1:9" ht="27.75" customHeight="1" thickBot="1">
      <c r="A149" s="662"/>
      <c r="B149" s="669"/>
      <c r="C149" s="668" t="str">
        <f>CONCATENATE(IB_TARTALOMJEGYZÉK!$A$1,". előtti bevétel, kiadás")</f>
        <v>2020. előtti bevétel, kiadás</v>
      </c>
      <c r="D149" s="410" t="s">
        <v>457</v>
      </c>
      <c r="E149" s="410" t="s">
        <v>458</v>
      </c>
      <c r="F149" s="411" t="s">
        <v>580</v>
      </c>
      <c r="G149" s="411" t="s">
        <v>457</v>
      </c>
      <c r="H149" s="423" t="s">
        <v>458</v>
      </c>
      <c r="I149" s="658"/>
    </row>
    <row r="150" spans="1:9" ht="13.5" thickBot="1">
      <c r="A150" s="663"/>
      <c r="B150" s="670"/>
      <c r="C150" s="673"/>
      <c r="D150" s="674" t="str">
        <f>CONCATENATE(IB_TARTALOMJEGYZÉK!$A$1,". évi")</f>
        <v>2020. évi</v>
      </c>
      <c r="E150" s="675"/>
      <c r="F150" s="676"/>
      <c r="G150" s="674" t="str">
        <f>CONCATENATE(IB_TARTALOMJEGYZÉK!$A$1,". után")</f>
        <v>2020. után</v>
      </c>
      <c r="H150" s="677"/>
      <c r="I150" s="676"/>
    </row>
    <row r="151" spans="1:9" ht="13.5" thickBot="1">
      <c r="A151" s="412" t="s">
        <v>398</v>
      </c>
      <c r="B151" s="413" t="s">
        <v>584</v>
      </c>
      <c r="C151" s="414" t="s">
        <v>400</v>
      </c>
      <c r="D151" s="415" t="s">
        <v>402</v>
      </c>
      <c r="E151" s="415" t="s">
        <v>401</v>
      </c>
      <c r="F151" s="414" t="s">
        <v>403</v>
      </c>
      <c r="G151" s="414" t="s">
        <v>404</v>
      </c>
      <c r="H151" s="414" t="s">
        <v>405</v>
      </c>
      <c r="I151" s="416" t="s">
        <v>581</v>
      </c>
    </row>
    <row r="152" spans="1:9" ht="12.75">
      <c r="A152" s="417" t="s">
        <v>87</v>
      </c>
      <c r="B152" s="445">
        <f aca="true" t="shared" si="21" ref="B152:B157">C152+E152+H152</f>
        <v>0</v>
      </c>
      <c r="C152" s="430"/>
      <c r="D152" s="431"/>
      <c r="E152" s="431"/>
      <c r="F152" s="431"/>
      <c r="G152" s="431"/>
      <c r="H152" s="444"/>
      <c r="I152" s="432">
        <f aca="true" t="shared" si="22" ref="I152:I157">C152+F152</f>
        <v>0</v>
      </c>
    </row>
    <row r="153" spans="1:9" ht="12.75">
      <c r="A153" s="426" t="s">
        <v>98</v>
      </c>
      <c r="B153" s="446">
        <f t="shared" si="21"/>
        <v>0</v>
      </c>
      <c r="C153" s="433"/>
      <c r="D153" s="433"/>
      <c r="E153" s="435"/>
      <c r="F153" s="433"/>
      <c r="G153" s="433"/>
      <c r="H153" s="435"/>
      <c r="I153" s="434">
        <f t="shared" si="22"/>
        <v>0</v>
      </c>
    </row>
    <row r="154" spans="1:9" ht="12.75">
      <c r="A154" s="418" t="s">
        <v>88</v>
      </c>
      <c r="B154" s="447">
        <f t="shared" si="21"/>
        <v>8902250</v>
      </c>
      <c r="C154" s="435">
        <v>8902250</v>
      </c>
      <c r="D154" s="435"/>
      <c r="E154" s="435"/>
      <c r="F154" s="435"/>
      <c r="G154" s="435"/>
      <c r="H154" s="435"/>
      <c r="I154" s="434">
        <f t="shared" si="22"/>
        <v>8902250</v>
      </c>
    </row>
    <row r="155" spans="1:9" ht="12.75">
      <c r="A155" s="418" t="s">
        <v>99</v>
      </c>
      <c r="B155" s="447">
        <f t="shared" si="21"/>
        <v>0</v>
      </c>
      <c r="C155" s="435"/>
      <c r="D155" s="435"/>
      <c r="E155" s="435"/>
      <c r="F155" s="435"/>
      <c r="G155" s="435"/>
      <c r="H155" s="435"/>
      <c r="I155" s="434">
        <f t="shared" si="22"/>
        <v>0</v>
      </c>
    </row>
    <row r="156" spans="1:9" ht="12.75">
      <c r="A156" s="418" t="s">
        <v>89</v>
      </c>
      <c r="B156" s="447">
        <f t="shared" si="21"/>
        <v>0</v>
      </c>
      <c r="C156" s="435"/>
      <c r="D156" s="435"/>
      <c r="E156" s="435"/>
      <c r="F156" s="435"/>
      <c r="G156" s="435"/>
      <c r="H156" s="435"/>
      <c r="I156" s="434">
        <f t="shared" si="22"/>
        <v>0</v>
      </c>
    </row>
    <row r="157" spans="1:9" ht="13.5" thickBot="1">
      <c r="A157" s="484" t="s">
        <v>624</v>
      </c>
      <c r="B157" s="447">
        <f t="shared" si="21"/>
        <v>0</v>
      </c>
      <c r="C157" s="435"/>
      <c r="D157" s="433">
        <v>7600100</v>
      </c>
      <c r="E157" s="435"/>
      <c r="F157" s="435"/>
      <c r="G157" s="435"/>
      <c r="H157" s="435"/>
      <c r="I157" s="434">
        <f t="shared" si="22"/>
        <v>0</v>
      </c>
    </row>
    <row r="158" spans="1:9" ht="13.5" thickBot="1">
      <c r="A158" s="427" t="s">
        <v>91</v>
      </c>
      <c r="B158" s="443">
        <f aca="true" t="shared" si="23" ref="B158:I158">B152+SUM(B154:B157)</f>
        <v>8902250</v>
      </c>
      <c r="C158" s="436">
        <f t="shared" si="23"/>
        <v>8902250</v>
      </c>
      <c r="D158" s="436">
        <f t="shared" si="23"/>
        <v>7600100</v>
      </c>
      <c r="E158" s="436">
        <f t="shared" si="23"/>
        <v>0</v>
      </c>
      <c r="F158" s="436">
        <f t="shared" si="23"/>
        <v>0</v>
      </c>
      <c r="G158" s="436">
        <f t="shared" si="23"/>
        <v>0</v>
      </c>
      <c r="H158" s="436">
        <f t="shared" si="23"/>
        <v>0</v>
      </c>
      <c r="I158" s="437">
        <f t="shared" si="23"/>
        <v>8902250</v>
      </c>
    </row>
    <row r="159" spans="1:9" ht="12.75">
      <c r="A159" s="419" t="s">
        <v>94</v>
      </c>
      <c r="B159" s="445">
        <f>C159+E159+H159</f>
        <v>0</v>
      </c>
      <c r="C159" s="431"/>
      <c r="D159" s="431"/>
      <c r="E159" s="431"/>
      <c r="F159" s="431"/>
      <c r="G159" s="431"/>
      <c r="H159" s="431"/>
      <c r="I159" s="432">
        <f>C159+F159</f>
        <v>0</v>
      </c>
    </row>
    <row r="160" spans="1:9" ht="12.75">
      <c r="A160" s="420" t="s">
        <v>95</v>
      </c>
      <c r="B160" s="446">
        <f>C160+E160+H160</f>
        <v>3048000</v>
      </c>
      <c r="C160" s="435"/>
      <c r="D160" s="435">
        <v>3048000</v>
      </c>
      <c r="E160" s="435">
        <v>3048000</v>
      </c>
      <c r="F160" s="435"/>
      <c r="G160" s="435"/>
      <c r="H160" s="435"/>
      <c r="I160" s="434">
        <f>C160+F160</f>
        <v>0</v>
      </c>
    </row>
    <row r="161" spans="1:9" ht="12.75">
      <c r="A161" s="420" t="s">
        <v>96</v>
      </c>
      <c r="B161" s="447">
        <f>C161+E161+H161</f>
        <v>5854250</v>
      </c>
      <c r="C161" s="435">
        <v>1302150</v>
      </c>
      <c r="D161" s="435">
        <v>4552100</v>
      </c>
      <c r="E161" s="435">
        <v>4552100</v>
      </c>
      <c r="F161" s="435"/>
      <c r="G161" s="435"/>
      <c r="H161" s="435"/>
      <c r="I161" s="434">
        <f>C161+F161</f>
        <v>1302150</v>
      </c>
    </row>
    <row r="162" spans="1:9" ht="12.75">
      <c r="A162" s="420" t="s">
        <v>97</v>
      </c>
      <c r="B162" s="447">
        <f>C162+E162+H162</f>
        <v>0</v>
      </c>
      <c r="C162" s="435"/>
      <c r="D162" s="435"/>
      <c r="E162" s="435"/>
      <c r="F162" s="435"/>
      <c r="G162" s="435"/>
      <c r="H162" s="435"/>
      <c r="I162" s="434">
        <f>C162+F162</f>
        <v>0</v>
      </c>
    </row>
    <row r="163" spans="1:9" ht="13.5" thickBot="1">
      <c r="A163" s="421"/>
      <c r="B163" s="448">
        <f>C163+E163+H163</f>
        <v>0</v>
      </c>
      <c r="C163" s="438"/>
      <c r="D163" s="438"/>
      <c r="E163" s="435"/>
      <c r="F163" s="438"/>
      <c r="G163" s="438"/>
      <c r="H163" s="435"/>
      <c r="I163" s="439">
        <f>C163+F163</f>
        <v>0</v>
      </c>
    </row>
    <row r="164" spans="1:9" ht="13.5" thickBot="1">
      <c r="A164" s="428" t="s">
        <v>77</v>
      </c>
      <c r="B164" s="443">
        <f aca="true" t="shared" si="24" ref="B164:I164">SUM(B159:B163)</f>
        <v>8902250</v>
      </c>
      <c r="C164" s="436">
        <f t="shared" si="24"/>
        <v>1302150</v>
      </c>
      <c r="D164" s="436">
        <f t="shared" si="24"/>
        <v>7600100</v>
      </c>
      <c r="E164" s="436">
        <f t="shared" si="24"/>
        <v>7600100</v>
      </c>
      <c r="F164" s="436">
        <f t="shared" si="24"/>
        <v>0</v>
      </c>
      <c r="G164" s="436">
        <f t="shared" si="24"/>
        <v>0</v>
      </c>
      <c r="H164" s="436">
        <f t="shared" si="24"/>
        <v>0</v>
      </c>
      <c r="I164" s="437">
        <f t="shared" si="24"/>
        <v>1302150</v>
      </c>
    </row>
    <row r="167" spans="1:9" ht="14.25">
      <c r="A167" s="659" t="s">
        <v>579</v>
      </c>
      <c r="B167" s="659"/>
      <c r="C167" s="680"/>
      <c r="D167" s="680"/>
      <c r="E167" s="680"/>
      <c r="F167" s="680"/>
      <c r="G167" s="680"/>
      <c r="H167" s="680"/>
      <c r="I167" s="680"/>
    </row>
    <row r="168" spans="1:9" ht="15.75" thickBot="1">
      <c r="A168" s="409"/>
      <c r="B168" s="409"/>
      <c r="C168" s="409"/>
      <c r="D168" s="409"/>
      <c r="E168" s="409"/>
      <c r="F168" s="409"/>
      <c r="G168" s="409"/>
      <c r="H168" s="660" t="s">
        <v>574</v>
      </c>
      <c r="I168" s="660"/>
    </row>
    <row r="169" spans="1:9" ht="13.5" customHeight="1" thickBot="1">
      <c r="A169" s="661" t="s">
        <v>86</v>
      </c>
      <c r="B169" s="664" t="s">
        <v>456</v>
      </c>
      <c r="C169" s="665"/>
      <c r="D169" s="665"/>
      <c r="E169" s="665"/>
      <c r="F169" s="666"/>
      <c r="G169" s="666"/>
      <c r="H169" s="666"/>
      <c r="I169" s="667"/>
    </row>
    <row r="170" spans="1:9" ht="13.5" customHeight="1" thickBot="1">
      <c r="A170" s="662"/>
      <c r="B170" s="668" t="s">
        <v>583</v>
      </c>
      <c r="C170" s="671" t="s">
        <v>575</v>
      </c>
      <c r="D170" s="672"/>
      <c r="E170" s="672"/>
      <c r="F170" s="672"/>
      <c r="G170" s="672"/>
      <c r="H170" s="672"/>
      <c r="I170" s="657" t="str">
        <f>'IB_4.sz.mell.'!G5</f>
        <v>Összes teljesítés 2020. VI. 30.-ig</v>
      </c>
    </row>
    <row r="171" spans="1:9" ht="27" customHeight="1" thickBot="1">
      <c r="A171" s="662"/>
      <c r="B171" s="669"/>
      <c r="C171" s="668" t="str">
        <f>CONCATENATE(IB_TARTALOMJEGYZÉK!$A$1,". előtti bevétel, kiadás")</f>
        <v>2020. előtti bevétel, kiadás</v>
      </c>
      <c r="D171" s="410" t="s">
        <v>457</v>
      </c>
      <c r="E171" s="410" t="s">
        <v>458</v>
      </c>
      <c r="F171" s="411" t="s">
        <v>580</v>
      </c>
      <c r="G171" s="411" t="s">
        <v>457</v>
      </c>
      <c r="H171" s="423" t="s">
        <v>458</v>
      </c>
      <c r="I171" s="658"/>
    </row>
    <row r="172" spans="1:9" ht="13.5" thickBot="1">
      <c r="A172" s="663"/>
      <c r="B172" s="670"/>
      <c r="C172" s="673"/>
      <c r="D172" s="674" t="str">
        <f>CONCATENATE(IB_TARTALOMJEGYZÉK!$A$1,". évi")</f>
        <v>2020. évi</v>
      </c>
      <c r="E172" s="675"/>
      <c r="F172" s="676"/>
      <c r="G172" s="674" t="str">
        <f>CONCATENATE(IB_TARTALOMJEGYZÉK!$A$1,". után")</f>
        <v>2020. után</v>
      </c>
      <c r="H172" s="677"/>
      <c r="I172" s="676"/>
    </row>
    <row r="173" spans="1:9" ht="13.5" thickBot="1">
      <c r="A173" s="412" t="s">
        <v>398</v>
      </c>
      <c r="B173" s="413" t="s">
        <v>584</v>
      </c>
      <c r="C173" s="414" t="s">
        <v>400</v>
      </c>
      <c r="D173" s="415" t="s">
        <v>402</v>
      </c>
      <c r="E173" s="415" t="s">
        <v>401</v>
      </c>
      <c r="F173" s="414" t="s">
        <v>403</v>
      </c>
      <c r="G173" s="414" t="s">
        <v>404</v>
      </c>
      <c r="H173" s="414" t="s">
        <v>405</v>
      </c>
      <c r="I173" s="416" t="s">
        <v>581</v>
      </c>
    </row>
    <row r="174" spans="1:9" ht="12.75">
      <c r="A174" s="417" t="s">
        <v>87</v>
      </c>
      <c r="B174" s="445">
        <f aca="true" t="shared" si="25" ref="B174:B179">C174+E174+H174</f>
        <v>0</v>
      </c>
      <c r="C174" s="430"/>
      <c r="D174" s="431"/>
      <c r="E174" s="431"/>
      <c r="F174" s="431"/>
      <c r="G174" s="431"/>
      <c r="H174" s="444"/>
      <c r="I174" s="432">
        <f aca="true" t="shared" si="26" ref="I174:I179">C174+F174</f>
        <v>0</v>
      </c>
    </row>
    <row r="175" spans="1:9" ht="12.75">
      <c r="A175" s="426" t="s">
        <v>98</v>
      </c>
      <c r="B175" s="446">
        <f t="shared" si="25"/>
        <v>0</v>
      </c>
      <c r="C175" s="433"/>
      <c r="D175" s="433"/>
      <c r="E175" s="435"/>
      <c r="F175" s="433"/>
      <c r="G175" s="433"/>
      <c r="H175" s="435"/>
      <c r="I175" s="434">
        <f t="shared" si="26"/>
        <v>0</v>
      </c>
    </row>
    <row r="176" spans="1:9" ht="12.75">
      <c r="A176" s="418" t="s">
        <v>88</v>
      </c>
      <c r="B176" s="447">
        <f t="shared" si="25"/>
        <v>0</v>
      </c>
      <c r="C176" s="435"/>
      <c r="D176" s="435"/>
      <c r="E176" s="435"/>
      <c r="F176" s="435"/>
      <c r="G176" s="435"/>
      <c r="H176" s="435"/>
      <c r="I176" s="434">
        <f t="shared" si="26"/>
        <v>0</v>
      </c>
    </row>
    <row r="177" spans="1:9" ht="12.75">
      <c r="A177" s="418" t="s">
        <v>99</v>
      </c>
      <c r="B177" s="447">
        <f t="shared" si="25"/>
        <v>0</v>
      </c>
      <c r="C177" s="435"/>
      <c r="D177" s="435"/>
      <c r="E177" s="435"/>
      <c r="F177" s="435"/>
      <c r="G177" s="435"/>
      <c r="H177" s="435"/>
      <c r="I177" s="434">
        <f t="shared" si="26"/>
        <v>0</v>
      </c>
    </row>
    <row r="178" spans="1:9" ht="12.75">
      <c r="A178" s="418" t="s">
        <v>89</v>
      </c>
      <c r="B178" s="447">
        <f t="shared" si="25"/>
        <v>0</v>
      </c>
      <c r="C178" s="435"/>
      <c r="D178" s="435"/>
      <c r="E178" s="435"/>
      <c r="F178" s="435"/>
      <c r="G178" s="435"/>
      <c r="H178" s="435"/>
      <c r="I178" s="434">
        <f t="shared" si="26"/>
        <v>0</v>
      </c>
    </row>
    <row r="179" spans="1:9" ht="13.5" thickBot="1">
      <c r="A179" s="418" t="s">
        <v>90</v>
      </c>
      <c r="B179" s="447">
        <f t="shared" si="25"/>
        <v>0</v>
      </c>
      <c r="C179" s="435"/>
      <c r="D179" s="435"/>
      <c r="E179" s="435"/>
      <c r="F179" s="435"/>
      <c r="G179" s="435"/>
      <c r="H179" s="435"/>
      <c r="I179" s="434">
        <f t="shared" si="26"/>
        <v>0</v>
      </c>
    </row>
    <row r="180" spans="1:9" ht="13.5" thickBot="1">
      <c r="A180" s="427" t="s">
        <v>91</v>
      </c>
      <c r="B180" s="443">
        <f aca="true" t="shared" si="27" ref="B180:I180">B174+SUM(B176:B179)</f>
        <v>0</v>
      </c>
      <c r="C180" s="436">
        <f t="shared" si="27"/>
        <v>0</v>
      </c>
      <c r="D180" s="436">
        <f t="shared" si="27"/>
        <v>0</v>
      </c>
      <c r="E180" s="436">
        <f t="shared" si="27"/>
        <v>0</v>
      </c>
      <c r="F180" s="436">
        <f t="shared" si="27"/>
        <v>0</v>
      </c>
      <c r="G180" s="436">
        <f t="shared" si="27"/>
        <v>0</v>
      </c>
      <c r="H180" s="436">
        <f t="shared" si="27"/>
        <v>0</v>
      </c>
      <c r="I180" s="437">
        <f t="shared" si="27"/>
        <v>0</v>
      </c>
    </row>
    <row r="181" spans="1:9" ht="12.75">
      <c r="A181" s="419" t="s">
        <v>94</v>
      </c>
      <c r="B181" s="445">
        <f>C181+E181+H181</f>
        <v>0</v>
      </c>
      <c r="C181" s="431"/>
      <c r="D181" s="431"/>
      <c r="E181" s="431"/>
      <c r="F181" s="431"/>
      <c r="G181" s="431"/>
      <c r="H181" s="431"/>
      <c r="I181" s="432">
        <f>C181+F181</f>
        <v>0</v>
      </c>
    </row>
    <row r="182" spans="1:9" ht="12.75">
      <c r="A182" s="420" t="s">
        <v>95</v>
      </c>
      <c r="B182" s="446">
        <f>C182+E182+H182</f>
        <v>0</v>
      </c>
      <c r="C182" s="435"/>
      <c r="D182" s="435"/>
      <c r="E182" s="435"/>
      <c r="F182" s="435"/>
      <c r="G182" s="435"/>
      <c r="H182" s="435"/>
      <c r="I182" s="434">
        <f>C182+F182</f>
        <v>0</v>
      </c>
    </row>
    <row r="183" spans="1:9" ht="12.75">
      <c r="A183" s="420" t="s">
        <v>96</v>
      </c>
      <c r="B183" s="447">
        <f>C183+E183+H183</f>
        <v>0</v>
      </c>
      <c r="C183" s="435"/>
      <c r="D183" s="435"/>
      <c r="E183" s="435"/>
      <c r="F183" s="435"/>
      <c r="G183" s="435"/>
      <c r="H183" s="435"/>
      <c r="I183" s="434">
        <f>C183+F183</f>
        <v>0</v>
      </c>
    </row>
    <row r="184" spans="1:9" ht="12.75">
      <c r="A184" s="420" t="s">
        <v>97</v>
      </c>
      <c r="B184" s="447">
        <f>C184+E184+H184</f>
        <v>0</v>
      </c>
      <c r="C184" s="435"/>
      <c r="D184" s="435"/>
      <c r="E184" s="435"/>
      <c r="F184" s="435"/>
      <c r="G184" s="435"/>
      <c r="H184" s="435"/>
      <c r="I184" s="434">
        <f>C184+F184</f>
        <v>0</v>
      </c>
    </row>
    <row r="185" spans="1:9" ht="13.5" thickBot="1">
      <c r="A185" s="421"/>
      <c r="B185" s="448">
        <f>C185+E185+H185</f>
        <v>0</v>
      </c>
      <c r="C185" s="438"/>
      <c r="D185" s="438"/>
      <c r="E185" s="435"/>
      <c r="F185" s="438"/>
      <c r="G185" s="438"/>
      <c r="H185" s="435"/>
      <c r="I185" s="439">
        <f>C185+F185</f>
        <v>0</v>
      </c>
    </row>
    <row r="186" spans="1:9" ht="13.5" thickBot="1">
      <c r="A186" s="428" t="s">
        <v>77</v>
      </c>
      <c r="B186" s="443">
        <f aca="true" t="shared" si="28" ref="B186:I186">SUM(B181:B185)</f>
        <v>0</v>
      </c>
      <c r="C186" s="436">
        <f t="shared" si="28"/>
        <v>0</v>
      </c>
      <c r="D186" s="436">
        <f t="shared" si="28"/>
        <v>0</v>
      </c>
      <c r="E186" s="436">
        <f t="shared" si="28"/>
        <v>0</v>
      </c>
      <c r="F186" s="436">
        <f t="shared" si="28"/>
        <v>0</v>
      </c>
      <c r="G186" s="436">
        <f t="shared" si="28"/>
        <v>0</v>
      </c>
      <c r="H186" s="436">
        <f t="shared" si="28"/>
        <v>0</v>
      </c>
      <c r="I186" s="437">
        <f t="shared" si="28"/>
        <v>0</v>
      </c>
    </row>
    <row r="189" spans="1:9" ht="14.25">
      <c r="A189" s="659" t="s">
        <v>579</v>
      </c>
      <c r="B189" s="659"/>
      <c r="C189" s="680"/>
      <c r="D189" s="680"/>
      <c r="E189" s="680"/>
      <c r="F189" s="680"/>
      <c r="G189" s="680"/>
      <c r="H189" s="680"/>
      <c r="I189" s="680"/>
    </row>
    <row r="190" spans="1:9" ht="15.75" thickBot="1">
      <c r="A190" s="409"/>
      <c r="B190" s="409"/>
      <c r="C190" s="409"/>
      <c r="D190" s="409"/>
      <c r="E190" s="409"/>
      <c r="F190" s="409"/>
      <c r="G190" s="409"/>
      <c r="H190" s="660" t="s">
        <v>574</v>
      </c>
      <c r="I190" s="660"/>
    </row>
    <row r="191" spans="1:9" ht="13.5" customHeight="1" thickBot="1">
      <c r="A191" s="661" t="s">
        <v>86</v>
      </c>
      <c r="B191" s="664" t="s">
        <v>456</v>
      </c>
      <c r="C191" s="665"/>
      <c r="D191" s="665"/>
      <c r="E191" s="665"/>
      <c r="F191" s="666"/>
      <c r="G191" s="666"/>
      <c r="H191" s="666"/>
      <c r="I191" s="667"/>
    </row>
    <row r="192" spans="1:9" ht="13.5" customHeight="1" thickBot="1">
      <c r="A192" s="662"/>
      <c r="B192" s="668" t="s">
        <v>583</v>
      </c>
      <c r="C192" s="671" t="s">
        <v>575</v>
      </c>
      <c r="D192" s="672"/>
      <c r="E192" s="672"/>
      <c r="F192" s="672"/>
      <c r="G192" s="672"/>
      <c r="H192" s="672"/>
      <c r="I192" s="657" t="str">
        <f>'IB_4.sz.mell.'!G5</f>
        <v>Összes teljesítés 2020. VI. 30.-ig</v>
      </c>
    </row>
    <row r="193" spans="1:9" ht="27" customHeight="1" thickBot="1">
      <c r="A193" s="662"/>
      <c r="B193" s="669"/>
      <c r="C193" s="668" t="str">
        <f>CONCATENATE(IB_TARTALOMJEGYZÉK!$A$1,". előtti bevétel, kiadás")</f>
        <v>2020. előtti bevétel, kiadás</v>
      </c>
      <c r="D193" s="410" t="s">
        <v>457</v>
      </c>
      <c r="E193" s="410" t="s">
        <v>458</v>
      </c>
      <c r="F193" s="411" t="s">
        <v>580</v>
      </c>
      <c r="G193" s="411" t="s">
        <v>457</v>
      </c>
      <c r="H193" s="423" t="s">
        <v>458</v>
      </c>
      <c r="I193" s="658"/>
    </row>
    <row r="194" spans="1:9" ht="13.5" thickBot="1">
      <c r="A194" s="663"/>
      <c r="B194" s="670"/>
      <c r="C194" s="673"/>
      <c r="D194" s="674" t="str">
        <f>CONCATENATE(IB_TARTALOMJEGYZÉK!$A$1,". évi")</f>
        <v>2020. évi</v>
      </c>
      <c r="E194" s="675"/>
      <c r="F194" s="676"/>
      <c r="G194" s="674" t="str">
        <f>CONCATENATE(IB_TARTALOMJEGYZÉK!$A$1,". után")</f>
        <v>2020. után</v>
      </c>
      <c r="H194" s="677"/>
      <c r="I194" s="676"/>
    </row>
    <row r="195" spans="1:9" ht="13.5" thickBot="1">
      <c r="A195" s="412" t="s">
        <v>398</v>
      </c>
      <c r="B195" s="413" t="s">
        <v>584</v>
      </c>
      <c r="C195" s="414" t="s">
        <v>400</v>
      </c>
      <c r="D195" s="415" t="s">
        <v>402</v>
      </c>
      <c r="E195" s="415" t="s">
        <v>401</v>
      </c>
      <c r="F195" s="414" t="s">
        <v>403</v>
      </c>
      <c r="G195" s="414" t="s">
        <v>404</v>
      </c>
      <c r="H195" s="414" t="s">
        <v>405</v>
      </c>
      <c r="I195" s="416" t="s">
        <v>581</v>
      </c>
    </row>
    <row r="196" spans="1:9" ht="12.75">
      <c r="A196" s="417" t="s">
        <v>87</v>
      </c>
      <c r="B196" s="445">
        <f aca="true" t="shared" si="29" ref="B196:B201">C196+E196+H196</f>
        <v>0</v>
      </c>
      <c r="C196" s="430"/>
      <c r="D196" s="431"/>
      <c r="E196" s="431"/>
      <c r="F196" s="431"/>
      <c r="G196" s="431"/>
      <c r="H196" s="444"/>
      <c r="I196" s="432">
        <f aca="true" t="shared" si="30" ref="I196:I201">C196+F196</f>
        <v>0</v>
      </c>
    </row>
    <row r="197" spans="1:9" ht="12.75">
      <c r="A197" s="426" t="s">
        <v>98</v>
      </c>
      <c r="B197" s="446">
        <f t="shared" si="29"/>
        <v>0</v>
      </c>
      <c r="C197" s="433"/>
      <c r="D197" s="433"/>
      <c r="E197" s="435"/>
      <c r="F197" s="433"/>
      <c r="G197" s="433"/>
      <c r="H197" s="435"/>
      <c r="I197" s="434">
        <f t="shared" si="30"/>
        <v>0</v>
      </c>
    </row>
    <row r="198" spans="1:9" ht="12.75">
      <c r="A198" s="418" t="s">
        <v>88</v>
      </c>
      <c r="B198" s="447">
        <f t="shared" si="29"/>
        <v>0</v>
      </c>
      <c r="C198" s="435"/>
      <c r="D198" s="435"/>
      <c r="E198" s="435"/>
      <c r="F198" s="435"/>
      <c r="G198" s="435"/>
      <c r="H198" s="435"/>
      <c r="I198" s="434">
        <f t="shared" si="30"/>
        <v>0</v>
      </c>
    </row>
    <row r="199" spans="1:9" ht="12.75">
      <c r="A199" s="418" t="s">
        <v>99</v>
      </c>
      <c r="B199" s="447">
        <f t="shared" si="29"/>
        <v>0</v>
      </c>
      <c r="C199" s="435"/>
      <c r="D199" s="435"/>
      <c r="E199" s="435"/>
      <c r="F199" s="435"/>
      <c r="G199" s="435"/>
      <c r="H199" s="435"/>
      <c r="I199" s="434">
        <f t="shared" si="30"/>
        <v>0</v>
      </c>
    </row>
    <row r="200" spans="1:9" ht="12.75">
      <c r="A200" s="418" t="s">
        <v>89</v>
      </c>
      <c r="B200" s="447">
        <f t="shared" si="29"/>
        <v>0</v>
      </c>
      <c r="C200" s="435"/>
      <c r="D200" s="435"/>
      <c r="E200" s="435"/>
      <c r="F200" s="435"/>
      <c r="G200" s="435"/>
      <c r="H200" s="435"/>
      <c r="I200" s="434">
        <f t="shared" si="30"/>
        <v>0</v>
      </c>
    </row>
    <row r="201" spans="1:9" ht="13.5" thickBot="1">
      <c r="A201" s="418" t="s">
        <v>90</v>
      </c>
      <c r="B201" s="447">
        <f t="shared" si="29"/>
        <v>0</v>
      </c>
      <c r="C201" s="435"/>
      <c r="D201" s="435"/>
      <c r="E201" s="435"/>
      <c r="F201" s="435"/>
      <c r="G201" s="435"/>
      <c r="H201" s="435"/>
      <c r="I201" s="434">
        <f t="shared" si="30"/>
        <v>0</v>
      </c>
    </row>
    <row r="202" spans="1:9" ht="13.5" thickBot="1">
      <c r="A202" s="427" t="s">
        <v>91</v>
      </c>
      <c r="B202" s="443">
        <f aca="true" t="shared" si="31" ref="B202:I202">B196+SUM(B198:B201)</f>
        <v>0</v>
      </c>
      <c r="C202" s="436">
        <f t="shared" si="31"/>
        <v>0</v>
      </c>
      <c r="D202" s="436">
        <f t="shared" si="31"/>
        <v>0</v>
      </c>
      <c r="E202" s="436">
        <f t="shared" si="31"/>
        <v>0</v>
      </c>
      <c r="F202" s="436">
        <f t="shared" si="31"/>
        <v>0</v>
      </c>
      <c r="G202" s="436">
        <f t="shared" si="31"/>
        <v>0</v>
      </c>
      <c r="H202" s="436">
        <f t="shared" si="31"/>
        <v>0</v>
      </c>
      <c r="I202" s="437">
        <f t="shared" si="31"/>
        <v>0</v>
      </c>
    </row>
    <row r="203" spans="1:9" ht="12.75">
      <c r="A203" s="419" t="s">
        <v>94</v>
      </c>
      <c r="B203" s="445">
        <f>C203+E203+H203</f>
        <v>0</v>
      </c>
      <c r="C203" s="431"/>
      <c r="D203" s="431"/>
      <c r="E203" s="431"/>
      <c r="F203" s="431"/>
      <c r="G203" s="431"/>
      <c r="H203" s="431"/>
      <c r="I203" s="432">
        <f>C203+F203</f>
        <v>0</v>
      </c>
    </row>
    <row r="204" spans="1:9" ht="12.75">
      <c r="A204" s="420" t="s">
        <v>95</v>
      </c>
      <c r="B204" s="446">
        <f>C204+E204+H204</f>
        <v>0</v>
      </c>
      <c r="C204" s="435"/>
      <c r="D204" s="435"/>
      <c r="E204" s="435"/>
      <c r="F204" s="435"/>
      <c r="G204" s="435"/>
      <c r="H204" s="435"/>
      <c r="I204" s="434">
        <f>C204+F204</f>
        <v>0</v>
      </c>
    </row>
    <row r="205" spans="1:9" ht="12.75">
      <c r="A205" s="420" t="s">
        <v>96</v>
      </c>
      <c r="B205" s="447">
        <f>C205+E205+H205</f>
        <v>0</v>
      </c>
      <c r="C205" s="435"/>
      <c r="D205" s="435"/>
      <c r="E205" s="435"/>
      <c r="F205" s="435"/>
      <c r="G205" s="435"/>
      <c r="H205" s="435"/>
      <c r="I205" s="434">
        <f>C205+F205</f>
        <v>0</v>
      </c>
    </row>
    <row r="206" spans="1:9" ht="12.75">
      <c r="A206" s="420" t="s">
        <v>97</v>
      </c>
      <c r="B206" s="447">
        <f>C206+E206+H206</f>
        <v>0</v>
      </c>
      <c r="C206" s="435"/>
      <c r="D206" s="435"/>
      <c r="E206" s="435"/>
      <c r="F206" s="435"/>
      <c r="G206" s="435"/>
      <c r="H206" s="435"/>
      <c r="I206" s="434">
        <f>C206+F206</f>
        <v>0</v>
      </c>
    </row>
    <row r="207" spans="1:9" ht="13.5" thickBot="1">
      <c r="A207" s="421"/>
      <c r="B207" s="448">
        <f>C207+E207+H207</f>
        <v>0</v>
      </c>
      <c r="C207" s="438"/>
      <c r="D207" s="438"/>
      <c r="E207" s="435"/>
      <c r="F207" s="438"/>
      <c r="G207" s="438"/>
      <c r="H207" s="435"/>
      <c r="I207" s="439">
        <f>C207+F207</f>
        <v>0</v>
      </c>
    </row>
    <row r="208" spans="1:9" ht="13.5" thickBot="1">
      <c r="A208" s="428" t="s">
        <v>77</v>
      </c>
      <c r="B208" s="443">
        <f aca="true" t="shared" si="32" ref="B208:I208">SUM(B203:B207)</f>
        <v>0</v>
      </c>
      <c r="C208" s="436">
        <f t="shared" si="32"/>
        <v>0</v>
      </c>
      <c r="D208" s="436">
        <f t="shared" si="32"/>
        <v>0</v>
      </c>
      <c r="E208" s="436">
        <f t="shared" si="32"/>
        <v>0</v>
      </c>
      <c r="F208" s="436">
        <f t="shared" si="32"/>
        <v>0</v>
      </c>
      <c r="G208" s="436">
        <f t="shared" si="32"/>
        <v>0</v>
      </c>
      <c r="H208" s="436">
        <f t="shared" si="32"/>
        <v>0</v>
      </c>
      <c r="I208" s="437">
        <f t="shared" si="32"/>
        <v>0</v>
      </c>
    </row>
    <row r="211" spans="1:9" ht="14.25">
      <c r="A211" s="659" t="s">
        <v>579</v>
      </c>
      <c r="B211" s="659"/>
      <c r="C211" s="680"/>
      <c r="D211" s="680"/>
      <c r="E211" s="680"/>
      <c r="F211" s="680"/>
      <c r="G211" s="680"/>
      <c r="H211" s="680"/>
      <c r="I211" s="680"/>
    </row>
    <row r="212" spans="1:9" ht="15.75" thickBot="1">
      <c r="A212" s="409"/>
      <c r="B212" s="409"/>
      <c r="C212" s="409"/>
      <c r="D212" s="409"/>
      <c r="E212" s="409"/>
      <c r="F212" s="409"/>
      <c r="G212" s="409"/>
      <c r="H212" s="660" t="s">
        <v>574</v>
      </c>
      <c r="I212" s="660"/>
    </row>
    <row r="213" spans="1:9" ht="13.5" customHeight="1" thickBot="1">
      <c r="A213" s="661" t="s">
        <v>86</v>
      </c>
      <c r="B213" s="664" t="s">
        <v>456</v>
      </c>
      <c r="C213" s="665"/>
      <c r="D213" s="665"/>
      <c r="E213" s="665"/>
      <c r="F213" s="666"/>
      <c r="G213" s="666"/>
      <c r="H213" s="666"/>
      <c r="I213" s="667"/>
    </row>
    <row r="214" spans="1:9" ht="13.5" customHeight="1" thickBot="1">
      <c r="A214" s="662"/>
      <c r="B214" s="668" t="s">
        <v>583</v>
      </c>
      <c r="C214" s="671" t="s">
        <v>575</v>
      </c>
      <c r="D214" s="672"/>
      <c r="E214" s="672"/>
      <c r="F214" s="672"/>
      <c r="G214" s="672"/>
      <c r="H214" s="672"/>
      <c r="I214" s="657" t="str">
        <f>'IB_4.sz.mell.'!G5</f>
        <v>Összes teljesítés 2020. VI. 30.-ig</v>
      </c>
    </row>
    <row r="215" spans="1:9" ht="27" customHeight="1" thickBot="1">
      <c r="A215" s="662"/>
      <c r="B215" s="669"/>
      <c r="C215" s="668" t="str">
        <f>CONCATENATE(IB_TARTALOMJEGYZÉK!$A$1,". előtti bevétel, kiadás")</f>
        <v>2020. előtti bevétel, kiadás</v>
      </c>
      <c r="D215" s="410" t="s">
        <v>457</v>
      </c>
      <c r="E215" s="410" t="s">
        <v>458</v>
      </c>
      <c r="F215" s="411" t="s">
        <v>580</v>
      </c>
      <c r="G215" s="411" t="s">
        <v>457</v>
      </c>
      <c r="H215" s="423" t="s">
        <v>458</v>
      </c>
      <c r="I215" s="658"/>
    </row>
    <row r="216" spans="1:9" ht="13.5" thickBot="1">
      <c r="A216" s="663"/>
      <c r="B216" s="670"/>
      <c r="C216" s="673"/>
      <c r="D216" s="674" t="str">
        <f>CONCATENATE(IB_TARTALOMJEGYZÉK!$A$1,". évi")</f>
        <v>2020. évi</v>
      </c>
      <c r="E216" s="675"/>
      <c r="F216" s="676"/>
      <c r="G216" s="674" t="str">
        <f>CONCATENATE(IB_TARTALOMJEGYZÉK!$A$1,". után")</f>
        <v>2020. után</v>
      </c>
      <c r="H216" s="677"/>
      <c r="I216" s="676"/>
    </row>
    <row r="217" spans="1:9" ht="13.5" thickBot="1">
      <c r="A217" s="412" t="s">
        <v>398</v>
      </c>
      <c r="B217" s="413" t="s">
        <v>584</v>
      </c>
      <c r="C217" s="414" t="s">
        <v>400</v>
      </c>
      <c r="D217" s="415" t="s">
        <v>402</v>
      </c>
      <c r="E217" s="415" t="s">
        <v>401</v>
      </c>
      <c r="F217" s="414" t="s">
        <v>403</v>
      </c>
      <c r="G217" s="414" t="s">
        <v>404</v>
      </c>
      <c r="H217" s="414" t="s">
        <v>405</v>
      </c>
      <c r="I217" s="416" t="s">
        <v>581</v>
      </c>
    </row>
    <row r="218" spans="1:9" ht="12.75">
      <c r="A218" s="417" t="s">
        <v>87</v>
      </c>
      <c r="B218" s="445">
        <f aca="true" t="shared" si="33" ref="B218:B223">C218+E218+H218</f>
        <v>0</v>
      </c>
      <c r="C218" s="430"/>
      <c r="D218" s="431"/>
      <c r="E218" s="431"/>
      <c r="F218" s="431"/>
      <c r="G218" s="431"/>
      <c r="H218" s="444"/>
      <c r="I218" s="432">
        <f aca="true" t="shared" si="34" ref="I218:I223">C218+F218</f>
        <v>0</v>
      </c>
    </row>
    <row r="219" spans="1:9" ht="12.75">
      <c r="A219" s="426" t="s">
        <v>98</v>
      </c>
      <c r="B219" s="446">
        <f t="shared" si="33"/>
        <v>0</v>
      </c>
      <c r="C219" s="433"/>
      <c r="D219" s="433"/>
      <c r="E219" s="435"/>
      <c r="F219" s="433"/>
      <c r="G219" s="433"/>
      <c r="H219" s="435"/>
      <c r="I219" s="434">
        <f t="shared" si="34"/>
        <v>0</v>
      </c>
    </row>
    <row r="220" spans="1:9" ht="12.75">
      <c r="A220" s="418" t="s">
        <v>88</v>
      </c>
      <c r="B220" s="447">
        <f t="shared" si="33"/>
        <v>0</v>
      </c>
      <c r="C220" s="435"/>
      <c r="D220" s="435"/>
      <c r="E220" s="435"/>
      <c r="F220" s="435"/>
      <c r="G220" s="435"/>
      <c r="H220" s="435"/>
      <c r="I220" s="434">
        <f t="shared" si="34"/>
        <v>0</v>
      </c>
    </row>
    <row r="221" spans="1:9" ht="12.75">
      <c r="A221" s="418" t="s">
        <v>99</v>
      </c>
      <c r="B221" s="447">
        <f t="shared" si="33"/>
        <v>0</v>
      </c>
      <c r="C221" s="435"/>
      <c r="D221" s="435"/>
      <c r="E221" s="435"/>
      <c r="F221" s="435"/>
      <c r="G221" s="435"/>
      <c r="H221" s="435"/>
      <c r="I221" s="434">
        <f t="shared" si="34"/>
        <v>0</v>
      </c>
    </row>
    <row r="222" spans="1:9" ht="12.75">
      <c r="A222" s="418" t="s">
        <v>89</v>
      </c>
      <c r="B222" s="447">
        <f t="shared" si="33"/>
        <v>0</v>
      </c>
      <c r="C222" s="435"/>
      <c r="D222" s="435"/>
      <c r="E222" s="435"/>
      <c r="F222" s="435"/>
      <c r="G222" s="435"/>
      <c r="H222" s="435"/>
      <c r="I222" s="434">
        <f t="shared" si="34"/>
        <v>0</v>
      </c>
    </row>
    <row r="223" spans="1:9" ht="13.5" thickBot="1">
      <c r="A223" s="418" t="s">
        <v>90</v>
      </c>
      <c r="B223" s="447">
        <f t="shared" si="33"/>
        <v>0</v>
      </c>
      <c r="C223" s="435"/>
      <c r="D223" s="435"/>
      <c r="E223" s="435"/>
      <c r="F223" s="435"/>
      <c r="G223" s="435"/>
      <c r="H223" s="435"/>
      <c r="I223" s="434">
        <f t="shared" si="34"/>
        <v>0</v>
      </c>
    </row>
    <row r="224" spans="1:9" ht="13.5" thickBot="1">
      <c r="A224" s="427" t="s">
        <v>91</v>
      </c>
      <c r="B224" s="443">
        <f aca="true" t="shared" si="35" ref="B224:I224">B218+SUM(B220:B223)</f>
        <v>0</v>
      </c>
      <c r="C224" s="436">
        <f t="shared" si="35"/>
        <v>0</v>
      </c>
      <c r="D224" s="436">
        <f t="shared" si="35"/>
        <v>0</v>
      </c>
      <c r="E224" s="436">
        <f t="shared" si="35"/>
        <v>0</v>
      </c>
      <c r="F224" s="436">
        <f t="shared" si="35"/>
        <v>0</v>
      </c>
      <c r="G224" s="436">
        <f t="shared" si="35"/>
        <v>0</v>
      </c>
      <c r="H224" s="436">
        <f t="shared" si="35"/>
        <v>0</v>
      </c>
      <c r="I224" s="437">
        <f t="shared" si="35"/>
        <v>0</v>
      </c>
    </row>
    <row r="225" spans="1:9" ht="12.75">
      <c r="A225" s="419" t="s">
        <v>94</v>
      </c>
      <c r="B225" s="445">
        <f>C225+E225+H225</f>
        <v>0</v>
      </c>
      <c r="C225" s="431"/>
      <c r="D225" s="431"/>
      <c r="E225" s="431"/>
      <c r="F225" s="431"/>
      <c r="G225" s="431"/>
      <c r="H225" s="431"/>
      <c r="I225" s="432">
        <f>C225+F225</f>
        <v>0</v>
      </c>
    </row>
    <row r="226" spans="1:9" ht="12.75">
      <c r="A226" s="420" t="s">
        <v>95</v>
      </c>
      <c r="B226" s="446">
        <f>C226+E226+H226</f>
        <v>0</v>
      </c>
      <c r="C226" s="435"/>
      <c r="D226" s="435"/>
      <c r="E226" s="435"/>
      <c r="F226" s="435"/>
      <c r="G226" s="435"/>
      <c r="H226" s="435"/>
      <c r="I226" s="434">
        <f>C226+F226</f>
        <v>0</v>
      </c>
    </row>
    <row r="227" spans="1:9" ht="12.75">
      <c r="A227" s="420" t="s">
        <v>96</v>
      </c>
      <c r="B227" s="447">
        <f>C227+E227+H227</f>
        <v>0</v>
      </c>
      <c r="C227" s="435"/>
      <c r="D227" s="435"/>
      <c r="E227" s="435"/>
      <c r="F227" s="435"/>
      <c r="G227" s="435"/>
      <c r="H227" s="435"/>
      <c r="I227" s="434">
        <f>C227+F227</f>
        <v>0</v>
      </c>
    </row>
    <row r="228" spans="1:9" ht="12.75">
      <c r="A228" s="420" t="s">
        <v>97</v>
      </c>
      <c r="B228" s="447">
        <f>C228+E228+H228</f>
        <v>0</v>
      </c>
      <c r="C228" s="435"/>
      <c r="D228" s="435"/>
      <c r="E228" s="435"/>
      <c r="F228" s="435"/>
      <c r="G228" s="435"/>
      <c r="H228" s="435"/>
      <c r="I228" s="434">
        <f>C228+F228</f>
        <v>0</v>
      </c>
    </row>
    <row r="229" spans="1:9" ht="13.5" thickBot="1">
      <c r="A229" s="421"/>
      <c r="B229" s="448">
        <f>C229+E229+H229</f>
        <v>0</v>
      </c>
      <c r="C229" s="438"/>
      <c r="D229" s="438"/>
      <c r="E229" s="435"/>
      <c r="F229" s="438"/>
      <c r="G229" s="438"/>
      <c r="H229" s="435"/>
      <c r="I229" s="439">
        <f>C229+F229</f>
        <v>0</v>
      </c>
    </row>
    <row r="230" spans="1:9" ht="13.5" thickBot="1">
      <c r="A230" s="428" t="s">
        <v>77</v>
      </c>
      <c r="B230" s="443">
        <f aca="true" t="shared" si="36" ref="B230:I230">SUM(B225:B229)</f>
        <v>0</v>
      </c>
      <c r="C230" s="436">
        <f t="shared" si="36"/>
        <v>0</v>
      </c>
      <c r="D230" s="436">
        <f t="shared" si="36"/>
        <v>0</v>
      </c>
      <c r="E230" s="436">
        <f t="shared" si="36"/>
        <v>0</v>
      </c>
      <c r="F230" s="436">
        <f t="shared" si="36"/>
        <v>0</v>
      </c>
      <c r="G230" s="436">
        <f t="shared" si="36"/>
        <v>0</v>
      </c>
      <c r="H230" s="436">
        <f t="shared" si="36"/>
        <v>0</v>
      </c>
      <c r="I230" s="437">
        <f t="shared" si="36"/>
        <v>0</v>
      </c>
    </row>
  </sheetData>
  <sheetProtection/>
  <mergeCells count="121">
    <mergeCell ref="C13:E13"/>
    <mergeCell ref="C35:F35"/>
    <mergeCell ref="C57:F57"/>
    <mergeCell ref="C79:F79"/>
    <mergeCell ref="C101:F101"/>
    <mergeCell ref="C123:F123"/>
    <mergeCell ref="D106:F106"/>
    <mergeCell ref="C39:C40"/>
    <mergeCell ref="D40:F40"/>
    <mergeCell ref="C38:H38"/>
    <mergeCell ref="C215:C216"/>
    <mergeCell ref="D216:F216"/>
    <mergeCell ref="G216:I216"/>
    <mergeCell ref="D194:F194"/>
    <mergeCell ref="G194:I194"/>
    <mergeCell ref="A211:B211"/>
    <mergeCell ref="C211:I211"/>
    <mergeCell ref="H212:I212"/>
    <mergeCell ref="A213:A216"/>
    <mergeCell ref="B213:I213"/>
    <mergeCell ref="B214:B216"/>
    <mergeCell ref="C214:H214"/>
    <mergeCell ref="I214:I215"/>
    <mergeCell ref="G172:I172"/>
    <mergeCell ref="A189:B189"/>
    <mergeCell ref="C189:I189"/>
    <mergeCell ref="H190:I190"/>
    <mergeCell ref="A191:A194"/>
    <mergeCell ref="B191:I191"/>
    <mergeCell ref="B192:B194"/>
    <mergeCell ref="C192:H192"/>
    <mergeCell ref="I192:I193"/>
    <mergeCell ref="C193:C194"/>
    <mergeCell ref="A167:B167"/>
    <mergeCell ref="C167:I167"/>
    <mergeCell ref="H168:I168"/>
    <mergeCell ref="A169:A172"/>
    <mergeCell ref="B169:I169"/>
    <mergeCell ref="B170:B172"/>
    <mergeCell ref="C170:H170"/>
    <mergeCell ref="I170:I171"/>
    <mergeCell ref="C171:C172"/>
    <mergeCell ref="D172:F172"/>
    <mergeCell ref="A147:A150"/>
    <mergeCell ref="B147:I147"/>
    <mergeCell ref="B148:B150"/>
    <mergeCell ref="C148:H148"/>
    <mergeCell ref="I148:I149"/>
    <mergeCell ref="C149:C150"/>
    <mergeCell ref="D150:F150"/>
    <mergeCell ref="G150:I150"/>
    <mergeCell ref="C127:C128"/>
    <mergeCell ref="D128:F128"/>
    <mergeCell ref="G128:I128"/>
    <mergeCell ref="A145:B145"/>
    <mergeCell ref="H146:I146"/>
    <mergeCell ref="C145:E145"/>
    <mergeCell ref="A123:B123"/>
    <mergeCell ref="H124:I124"/>
    <mergeCell ref="A125:A128"/>
    <mergeCell ref="B125:I125"/>
    <mergeCell ref="B126:B128"/>
    <mergeCell ref="C126:H126"/>
    <mergeCell ref="I126:I127"/>
    <mergeCell ref="A101:B101"/>
    <mergeCell ref="H102:I102"/>
    <mergeCell ref="A103:A106"/>
    <mergeCell ref="B103:I103"/>
    <mergeCell ref="B104:B106"/>
    <mergeCell ref="C104:H104"/>
    <mergeCell ref="I104:I105"/>
    <mergeCell ref="C105:C106"/>
    <mergeCell ref="G106:I106"/>
    <mergeCell ref="A79:B79"/>
    <mergeCell ref="H80:I80"/>
    <mergeCell ref="A81:A84"/>
    <mergeCell ref="B81:I81"/>
    <mergeCell ref="B82:B84"/>
    <mergeCell ref="C82:H82"/>
    <mergeCell ref="I82:I83"/>
    <mergeCell ref="C83:C84"/>
    <mergeCell ref="D84:F84"/>
    <mergeCell ref="G84:I84"/>
    <mergeCell ref="A59:A62"/>
    <mergeCell ref="B59:I59"/>
    <mergeCell ref="B60:B62"/>
    <mergeCell ref="C60:H60"/>
    <mergeCell ref="I60:I61"/>
    <mergeCell ref="C61:C62"/>
    <mergeCell ref="D62:F62"/>
    <mergeCell ref="G62:I62"/>
    <mergeCell ref="G40:I40"/>
    <mergeCell ref="A57:B57"/>
    <mergeCell ref="H58:I58"/>
    <mergeCell ref="G18:I18"/>
    <mergeCell ref="A33:I33"/>
    <mergeCell ref="A35:B35"/>
    <mergeCell ref="H36:I36"/>
    <mergeCell ref="A37:A40"/>
    <mergeCell ref="B37:I37"/>
    <mergeCell ref="B38:B40"/>
    <mergeCell ref="I38:I39"/>
    <mergeCell ref="A13:B13"/>
    <mergeCell ref="H14:I14"/>
    <mergeCell ref="A15:A18"/>
    <mergeCell ref="B15:I15"/>
    <mergeCell ref="B16:B18"/>
    <mergeCell ref="C16:H16"/>
    <mergeCell ref="I16:I17"/>
    <mergeCell ref="C17:C18"/>
    <mergeCell ref="D18:F18"/>
    <mergeCell ref="A1:I1"/>
    <mergeCell ref="A2:I2"/>
    <mergeCell ref="J2:J32"/>
    <mergeCell ref="H3:I3"/>
    <mergeCell ref="A4:F4"/>
    <mergeCell ref="A5:F5"/>
    <mergeCell ref="A6:F6"/>
    <mergeCell ref="A7:F7"/>
    <mergeCell ref="A10:I10"/>
    <mergeCell ref="A11:I11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</oddHeader>
  </headerFooter>
  <rowBreaks count="8" manualBreakCount="8">
    <brk id="56" max="255" man="1"/>
    <brk id="78" max="255" man="1"/>
    <brk id="100" max="255" man="1"/>
    <brk id="122" max="255" man="1"/>
    <brk id="144" max="255" man="1"/>
    <brk id="166" max="255" man="1"/>
    <brk id="188" max="255" man="1"/>
    <brk id="2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39">
      <selection activeCell="L27" sqref="L27"/>
    </sheetView>
  </sheetViews>
  <sheetFormatPr defaultColWidth="9.00390625" defaultRowHeight="12.75"/>
  <cols>
    <col min="1" max="1" width="16.125" style="177" customWidth="1"/>
    <col min="2" max="2" width="63.875" style="178" customWidth="1"/>
    <col min="3" max="3" width="14.125" style="179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43"/>
      <c r="B1" s="687" t="str">
        <f>CONCATENATE("6.1. melléklet ",IB_ALAPADATOK!A7," ",IB_ALAPADATOK!B7," ",IB_ALAPADATOK!C7," ",IB_ALAPADATOK!D7)</f>
        <v>6.1. melléklet a 2020. I. félévi költségvetési tájékoztatóhoz</v>
      </c>
      <c r="C1" s="688"/>
      <c r="D1" s="688"/>
      <c r="E1" s="688"/>
    </row>
    <row r="2" spans="1:5" s="50" customFormat="1" ht="21" customHeight="1" thickBot="1">
      <c r="A2" s="352" t="s">
        <v>47</v>
      </c>
      <c r="B2" s="686" t="str">
        <f>CONCATENATE(IB_ALAPADATOK!A3)</f>
        <v>BÁTASZÉK VÁROS ÖNKORMÁNYZATA</v>
      </c>
      <c r="C2" s="686"/>
      <c r="D2" s="686"/>
      <c r="E2" s="353" t="s">
        <v>41</v>
      </c>
    </row>
    <row r="3" spans="1:5" s="50" customFormat="1" ht="24.75" thickBot="1">
      <c r="A3" s="352" t="s">
        <v>139</v>
      </c>
      <c r="B3" s="686" t="s">
        <v>315</v>
      </c>
      <c r="C3" s="686"/>
      <c r="D3" s="686"/>
      <c r="E3" s="354" t="s">
        <v>41</v>
      </c>
    </row>
    <row r="4" spans="1:5" s="51" customFormat="1" ht="15.75" customHeight="1" thickBot="1">
      <c r="A4" s="346"/>
      <c r="B4" s="346"/>
      <c r="C4" s="347"/>
      <c r="D4" s="348"/>
      <c r="E4" s="355" t="str">
        <f>'IB_4.sz.mell.'!G4</f>
        <v> ezer forintban!</v>
      </c>
    </row>
    <row r="5" spans="1:5" ht="24.75" thickBot="1">
      <c r="A5" s="349" t="s">
        <v>140</v>
      </c>
      <c r="B5" s="350" t="s">
        <v>494</v>
      </c>
      <c r="C5" s="350" t="s">
        <v>460</v>
      </c>
      <c r="D5" s="351" t="s">
        <v>461</v>
      </c>
      <c r="E5" s="335" t="str">
        <f>+CONCATENATE(IB_ALAPADATOK!B7,IB_ALAPADATOK!C9," teljesítés")</f>
        <v>2020. VI. 30. teljesítés</v>
      </c>
    </row>
    <row r="6" spans="1:5" s="46" customFormat="1" ht="12.75" customHeight="1" thickBot="1">
      <c r="A6" s="83" t="s">
        <v>398</v>
      </c>
      <c r="B6" s="84" t="s">
        <v>399</v>
      </c>
      <c r="C6" s="84" t="s">
        <v>400</v>
      </c>
      <c r="D6" s="304" t="s">
        <v>402</v>
      </c>
      <c r="E6" s="85" t="s">
        <v>401</v>
      </c>
    </row>
    <row r="7" spans="1:5" s="46" customFormat="1" ht="15.75" customHeight="1" thickBot="1">
      <c r="A7" s="683" t="s">
        <v>42</v>
      </c>
      <c r="B7" s="684"/>
      <c r="C7" s="684"/>
      <c r="D7" s="684"/>
      <c r="E7" s="685"/>
    </row>
    <row r="8" spans="1:5" s="46" customFormat="1" ht="12" customHeight="1" thickBot="1">
      <c r="A8" s="25" t="s">
        <v>9</v>
      </c>
      <c r="B8" s="19" t="s">
        <v>173</v>
      </c>
      <c r="C8" s="459">
        <v>490507</v>
      </c>
      <c r="D8" s="271">
        <v>495733</v>
      </c>
      <c r="E8" s="120">
        <f>+E9+E10+E11+E12+E13+E14</f>
        <v>264868</v>
      </c>
    </row>
    <row r="9" spans="1:5" s="52" customFormat="1" ht="12" customHeight="1">
      <c r="A9" s="213" t="s">
        <v>66</v>
      </c>
      <c r="B9" s="197" t="s">
        <v>174</v>
      </c>
      <c r="C9" s="460">
        <v>153238</v>
      </c>
      <c r="D9" s="272">
        <v>153238</v>
      </c>
      <c r="E9" s="122">
        <v>81995</v>
      </c>
    </row>
    <row r="10" spans="1:5" s="53" customFormat="1" ht="12" customHeight="1">
      <c r="A10" s="214" t="s">
        <v>67</v>
      </c>
      <c r="B10" s="198" t="s">
        <v>175</v>
      </c>
      <c r="C10" s="460">
        <v>181299</v>
      </c>
      <c r="D10" s="273">
        <v>181299</v>
      </c>
      <c r="E10" s="121">
        <v>94275</v>
      </c>
    </row>
    <row r="11" spans="1:5" s="53" customFormat="1" ht="12" customHeight="1">
      <c r="A11" s="214" t="s">
        <v>68</v>
      </c>
      <c r="B11" s="198" t="s">
        <v>176</v>
      </c>
      <c r="C11" s="460">
        <v>147837</v>
      </c>
      <c r="D11" s="273">
        <v>152582</v>
      </c>
      <c r="E11" s="121">
        <v>82684</v>
      </c>
    </row>
    <row r="12" spans="1:5" s="53" customFormat="1" ht="12" customHeight="1">
      <c r="A12" s="214" t="s">
        <v>69</v>
      </c>
      <c r="B12" s="198" t="s">
        <v>177</v>
      </c>
      <c r="C12" s="460">
        <v>8133</v>
      </c>
      <c r="D12" s="273">
        <v>8432</v>
      </c>
      <c r="E12" s="121">
        <v>5914</v>
      </c>
    </row>
    <row r="13" spans="1:5" s="53" customFormat="1" ht="12" customHeight="1">
      <c r="A13" s="214" t="s">
        <v>100</v>
      </c>
      <c r="B13" s="198" t="s">
        <v>406</v>
      </c>
      <c r="C13" s="460"/>
      <c r="D13" s="273">
        <v>182</v>
      </c>
      <c r="E13" s="121"/>
    </row>
    <row r="14" spans="1:5" s="52" customFormat="1" ht="12" customHeight="1" thickBot="1">
      <c r="A14" s="215" t="s">
        <v>70</v>
      </c>
      <c r="B14" s="199" t="s">
        <v>344</v>
      </c>
      <c r="C14" s="460"/>
      <c r="D14" s="273">
        <v>0</v>
      </c>
      <c r="E14" s="121"/>
    </row>
    <row r="15" spans="1:5" s="52" customFormat="1" ht="12" customHeight="1" thickBot="1">
      <c r="A15" s="25" t="s">
        <v>10</v>
      </c>
      <c r="B15" s="127" t="s">
        <v>178</v>
      </c>
      <c r="C15" s="459">
        <v>87921</v>
      </c>
      <c r="D15" s="271">
        <v>87921</v>
      </c>
      <c r="E15" s="120">
        <f>+E16+E17+E18+E19+E20</f>
        <v>69257</v>
      </c>
    </row>
    <row r="16" spans="1:5" s="52" customFormat="1" ht="12" customHeight="1">
      <c r="A16" s="213" t="s">
        <v>72</v>
      </c>
      <c r="B16" s="197" t="s">
        <v>179</v>
      </c>
      <c r="C16" s="460"/>
      <c r="D16" s="272">
        <v>0</v>
      </c>
      <c r="E16" s="122"/>
    </row>
    <row r="17" spans="1:5" s="52" customFormat="1" ht="12" customHeight="1">
      <c r="A17" s="214" t="s">
        <v>73</v>
      </c>
      <c r="B17" s="198" t="s">
        <v>180</v>
      </c>
      <c r="C17" s="460"/>
      <c r="D17" s="273">
        <v>0</v>
      </c>
      <c r="E17" s="121"/>
    </row>
    <row r="18" spans="1:5" s="52" customFormat="1" ht="12" customHeight="1">
      <c r="A18" s="214" t="s">
        <v>74</v>
      </c>
      <c r="B18" s="198" t="s">
        <v>336</v>
      </c>
      <c r="C18" s="460"/>
      <c r="D18" s="273">
        <v>0</v>
      </c>
      <c r="E18" s="121"/>
    </row>
    <row r="19" spans="1:5" s="52" customFormat="1" ht="12" customHeight="1">
      <c r="A19" s="214" t="s">
        <v>75</v>
      </c>
      <c r="B19" s="198" t="s">
        <v>337</v>
      </c>
      <c r="C19" s="460"/>
      <c r="D19" s="273">
        <v>0</v>
      </c>
      <c r="E19" s="121"/>
    </row>
    <row r="20" spans="1:5" s="52" customFormat="1" ht="12" customHeight="1">
      <c r="A20" s="214" t="s">
        <v>76</v>
      </c>
      <c r="B20" s="198" t="s">
        <v>181</v>
      </c>
      <c r="C20" s="460">
        <v>87921</v>
      </c>
      <c r="D20" s="273">
        <v>87921</v>
      </c>
      <c r="E20" s="121">
        <v>69257</v>
      </c>
    </row>
    <row r="21" spans="1:5" s="53" customFormat="1" ht="12" customHeight="1" thickBot="1">
      <c r="A21" s="215" t="s">
        <v>83</v>
      </c>
      <c r="B21" s="199" t="s">
        <v>182</v>
      </c>
      <c r="C21" s="460">
        <v>18268</v>
      </c>
      <c r="D21" s="274">
        <v>18268</v>
      </c>
      <c r="E21" s="123">
        <v>5025</v>
      </c>
    </row>
    <row r="22" spans="1:5" s="53" customFormat="1" ht="12" customHeight="1" thickBot="1">
      <c r="A22" s="25" t="s">
        <v>11</v>
      </c>
      <c r="B22" s="19" t="s">
        <v>183</v>
      </c>
      <c r="C22" s="459">
        <v>114542</v>
      </c>
      <c r="D22" s="271">
        <v>114542</v>
      </c>
      <c r="E22" s="120">
        <f>+E23+E24+E25+E26+E27</f>
        <v>50514</v>
      </c>
    </row>
    <row r="23" spans="1:5" s="53" customFormat="1" ht="12" customHeight="1">
      <c r="A23" s="213" t="s">
        <v>55</v>
      </c>
      <c r="B23" s="197" t="s">
        <v>184</v>
      </c>
      <c r="C23" s="460"/>
      <c r="D23" s="272">
        <v>0</v>
      </c>
      <c r="E23" s="122"/>
    </row>
    <row r="24" spans="1:5" s="52" customFormat="1" ht="12" customHeight="1">
      <c r="A24" s="214" t="s">
        <v>56</v>
      </c>
      <c r="B24" s="198" t="s">
        <v>185</v>
      </c>
      <c r="C24" s="461"/>
      <c r="D24" s="273">
        <v>0</v>
      </c>
      <c r="E24" s="121"/>
    </row>
    <row r="25" spans="1:5" s="53" customFormat="1" ht="12" customHeight="1">
      <c r="A25" s="214" t="s">
        <v>57</v>
      </c>
      <c r="B25" s="198" t="s">
        <v>338</v>
      </c>
      <c r="C25" s="461"/>
      <c r="D25" s="273">
        <v>0</v>
      </c>
      <c r="E25" s="121"/>
    </row>
    <row r="26" spans="1:5" s="53" customFormat="1" ht="12" customHeight="1">
      <c r="A26" s="214" t="s">
        <v>58</v>
      </c>
      <c r="B26" s="198" t="s">
        <v>339</v>
      </c>
      <c r="C26" s="461"/>
      <c r="D26" s="273">
        <v>0</v>
      </c>
      <c r="E26" s="121"/>
    </row>
    <row r="27" spans="1:5" s="53" customFormat="1" ht="12" customHeight="1">
      <c r="A27" s="214" t="s">
        <v>114</v>
      </c>
      <c r="B27" s="198" t="s">
        <v>186</v>
      </c>
      <c r="C27" s="461">
        <v>114542</v>
      </c>
      <c r="D27" s="273">
        <v>114542</v>
      </c>
      <c r="E27" s="121">
        <v>50514</v>
      </c>
    </row>
    <row r="28" spans="1:5" s="53" customFormat="1" ht="12" customHeight="1" thickBot="1">
      <c r="A28" s="215" t="s">
        <v>115</v>
      </c>
      <c r="B28" s="199" t="s">
        <v>187</v>
      </c>
      <c r="C28" s="462">
        <v>94542</v>
      </c>
      <c r="D28" s="274">
        <v>94542</v>
      </c>
      <c r="E28" s="123">
        <v>50514</v>
      </c>
    </row>
    <row r="29" spans="1:5" s="53" customFormat="1" ht="12" customHeight="1" thickBot="1">
      <c r="A29" s="25" t="s">
        <v>116</v>
      </c>
      <c r="B29" s="19" t="s">
        <v>487</v>
      </c>
      <c r="C29" s="463">
        <v>354800</v>
      </c>
      <c r="D29" s="190">
        <v>333800</v>
      </c>
      <c r="E29" s="225">
        <f>SUM(E30:E36)</f>
        <v>140470</v>
      </c>
    </row>
    <row r="30" spans="1:5" s="53" customFormat="1" ht="12" customHeight="1">
      <c r="A30" s="213" t="s">
        <v>188</v>
      </c>
      <c r="B30" s="197" t="str">
        <f>'IB_1.1.sz.mell.'!B33</f>
        <v>Építményadó</v>
      </c>
      <c r="C30" s="460"/>
      <c r="D30" s="186">
        <v>0</v>
      </c>
      <c r="E30" s="122"/>
    </row>
    <row r="31" spans="1:5" s="53" customFormat="1" ht="12" customHeight="1">
      <c r="A31" s="214" t="s">
        <v>189</v>
      </c>
      <c r="B31" s="197" t="str">
        <f>'IB_1.1.sz.mell.'!B34</f>
        <v>Magánszemélyek kommunális adója</v>
      </c>
      <c r="C31" s="461">
        <v>32000</v>
      </c>
      <c r="D31" s="185">
        <v>32000</v>
      </c>
      <c r="E31" s="121">
        <v>15180</v>
      </c>
    </row>
    <row r="32" spans="1:5" s="53" customFormat="1" ht="12" customHeight="1">
      <c r="A32" s="214" t="s">
        <v>190</v>
      </c>
      <c r="B32" s="197" t="str">
        <f>'IB_1.1.sz.mell.'!B35</f>
        <v>Iparűzési adó </v>
      </c>
      <c r="C32" s="461">
        <v>300000</v>
      </c>
      <c r="D32" s="185">
        <v>300000</v>
      </c>
      <c r="E32" s="121">
        <v>124979</v>
      </c>
    </row>
    <row r="33" spans="1:5" s="53" customFormat="1" ht="12" customHeight="1">
      <c r="A33" s="214" t="s">
        <v>191</v>
      </c>
      <c r="B33" s="197" t="str">
        <f>'IB_1.1.sz.mell.'!B36</f>
        <v>Talajterhelési díj</v>
      </c>
      <c r="C33" s="461">
        <v>200</v>
      </c>
      <c r="D33" s="185">
        <v>200</v>
      </c>
      <c r="E33" s="121"/>
    </row>
    <row r="34" spans="1:5" s="53" customFormat="1" ht="12" customHeight="1">
      <c r="A34" s="214" t="s">
        <v>490</v>
      </c>
      <c r="B34" s="197" t="str">
        <f>'IB_1.1.sz.mell.'!B37</f>
        <v>Gépjárműadó</v>
      </c>
      <c r="C34" s="461">
        <v>21000</v>
      </c>
      <c r="D34" s="185">
        <v>0</v>
      </c>
      <c r="E34" s="121"/>
    </row>
    <row r="35" spans="1:5" s="53" customFormat="1" ht="12" customHeight="1">
      <c r="A35" s="214" t="s">
        <v>491</v>
      </c>
      <c r="B35" s="197" t="str">
        <f>'IB_1.1.sz.mell.'!B38</f>
        <v>Telekadó</v>
      </c>
      <c r="C35" s="461"/>
      <c r="D35" s="185">
        <v>0</v>
      </c>
      <c r="E35" s="121"/>
    </row>
    <row r="36" spans="1:5" s="53" customFormat="1" ht="12" customHeight="1" thickBot="1">
      <c r="A36" s="215" t="s">
        <v>492</v>
      </c>
      <c r="B36" s="197" t="str">
        <f>'IB_1.1.sz.mell.'!B39</f>
        <v>Egyéb közhatalmi bevételek</v>
      </c>
      <c r="C36" s="462">
        <v>1600</v>
      </c>
      <c r="D36" s="187">
        <v>1600</v>
      </c>
      <c r="E36" s="123">
        <v>311</v>
      </c>
    </row>
    <row r="37" spans="1:5" s="53" customFormat="1" ht="12" customHeight="1" thickBot="1">
      <c r="A37" s="25" t="s">
        <v>13</v>
      </c>
      <c r="B37" s="19" t="s">
        <v>345</v>
      </c>
      <c r="C37" s="459">
        <v>125270</v>
      </c>
      <c r="D37" s="271">
        <v>125270</v>
      </c>
      <c r="E37" s="120">
        <f>SUM(E38:E48)</f>
        <v>105829</v>
      </c>
    </row>
    <row r="38" spans="1:5" s="53" customFormat="1" ht="12" customHeight="1">
      <c r="A38" s="213" t="s">
        <v>59</v>
      </c>
      <c r="B38" s="197" t="s">
        <v>195</v>
      </c>
      <c r="C38" s="460"/>
      <c r="D38" s="272">
        <v>0</v>
      </c>
      <c r="E38" s="122"/>
    </row>
    <row r="39" spans="1:5" s="53" customFormat="1" ht="12" customHeight="1">
      <c r="A39" s="214" t="s">
        <v>60</v>
      </c>
      <c r="B39" s="198" t="s">
        <v>196</v>
      </c>
      <c r="C39" s="461">
        <v>12000</v>
      </c>
      <c r="D39" s="273">
        <v>12000</v>
      </c>
      <c r="E39" s="121">
        <v>4990</v>
      </c>
    </row>
    <row r="40" spans="1:5" s="53" customFormat="1" ht="12" customHeight="1">
      <c r="A40" s="214" t="s">
        <v>61</v>
      </c>
      <c r="B40" s="198" t="s">
        <v>197</v>
      </c>
      <c r="C40" s="461">
        <v>1080</v>
      </c>
      <c r="D40" s="273">
        <v>1080</v>
      </c>
      <c r="E40" s="121">
        <v>859</v>
      </c>
    </row>
    <row r="41" spans="1:5" s="53" customFormat="1" ht="12" customHeight="1">
      <c r="A41" s="214" t="s">
        <v>118</v>
      </c>
      <c r="B41" s="198" t="s">
        <v>198</v>
      </c>
      <c r="C41" s="461">
        <v>8520</v>
      </c>
      <c r="D41" s="273">
        <v>8520</v>
      </c>
      <c r="E41" s="121">
        <v>2442</v>
      </c>
    </row>
    <row r="42" spans="1:5" s="53" customFormat="1" ht="12" customHeight="1">
      <c r="A42" s="214" t="s">
        <v>119</v>
      </c>
      <c r="B42" s="198" t="s">
        <v>199</v>
      </c>
      <c r="C42" s="461"/>
      <c r="D42" s="273">
        <v>0</v>
      </c>
      <c r="E42" s="121"/>
    </row>
    <row r="43" spans="1:5" s="53" customFormat="1" ht="12" customHeight="1">
      <c r="A43" s="214" t="s">
        <v>120</v>
      </c>
      <c r="B43" s="198" t="s">
        <v>200</v>
      </c>
      <c r="C43" s="461">
        <v>8941</v>
      </c>
      <c r="D43" s="273">
        <v>8941</v>
      </c>
      <c r="E43" s="121">
        <v>1274</v>
      </c>
    </row>
    <row r="44" spans="1:5" s="53" customFormat="1" ht="12" customHeight="1">
      <c r="A44" s="214" t="s">
        <v>121</v>
      </c>
      <c r="B44" s="198" t="s">
        <v>201</v>
      </c>
      <c r="C44" s="461">
        <v>94729</v>
      </c>
      <c r="D44" s="273">
        <v>94729</v>
      </c>
      <c r="E44" s="121">
        <v>96260</v>
      </c>
    </row>
    <row r="45" spans="1:5" s="53" customFormat="1" ht="12" customHeight="1">
      <c r="A45" s="214" t="s">
        <v>122</v>
      </c>
      <c r="B45" s="198" t="s">
        <v>493</v>
      </c>
      <c r="C45" s="461"/>
      <c r="D45" s="273">
        <v>0</v>
      </c>
      <c r="E45" s="121"/>
    </row>
    <row r="46" spans="1:5" s="53" customFormat="1" ht="12" customHeight="1">
      <c r="A46" s="214" t="s">
        <v>193</v>
      </c>
      <c r="B46" s="198" t="s">
        <v>203</v>
      </c>
      <c r="C46" s="465"/>
      <c r="D46" s="305">
        <v>0</v>
      </c>
      <c r="E46" s="124"/>
    </row>
    <row r="47" spans="1:5" s="53" customFormat="1" ht="12" customHeight="1">
      <c r="A47" s="215" t="s">
        <v>194</v>
      </c>
      <c r="B47" s="199" t="s">
        <v>347</v>
      </c>
      <c r="C47" s="466"/>
      <c r="D47" s="306">
        <v>0</v>
      </c>
      <c r="E47" s="125"/>
    </row>
    <row r="48" spans="1:5" s="53" customFormat="1" ht="12" customHeight="1" thickBot="1">
      <c r="A48" s="215" t="s">
        <v>346</v>
      </c>
      <c r="B48" s="199" t="s">
        <v>204</v>
      </c>
      <c r="C48" s="466"/>
      <c r="D48" s="306">
        <v>0</v>
      </c>
      <c r="E48" s="125">
        <v>4</v>
      </c>
    </row>
    <row r="49" spans="1:5" s="53" customFormat="1" ht="12" customHeight="1" thickBot="1">
      <c r="A49" s="25" t="s">
        <v>14</v>
      </c>
      <c r="B49" s="19" t="s">
        <v>205</v>
      </c>
      <c r="C49" s="459">
        <v>9512</v>
      </c>
      <c r="D49" s="271">
        <v>9512</v>
      </c>
      <c r="E49" s="120">
        <f>SUM(E50:E54)</f>
        <v>0</v>
      </c>
    </row>
    <row r="50" spans="1:5" s="53" customFormat="1" ht="12" customHeight="1">
      <c r="A50" s="213" t="s">
        <v>62</v>
      </c>
      <c r="B50" s="197" t="s">
        <v>209</v>
      </c>
      <c r="C50" s="468"/>
      <c r="D50" s="307">
        <v>0</v>
      </c>
      <c r="E50" s="126"/>
    </row>
    <row r="51" spans="1:5" s="53" customFormat="1" ht="12" customHeight="1">
      <c r="A51" s="214" t="s">
        <v>63</v>
      </c>
      <c r="B51" s="198" t="s">
        <v>210</v>
      </c>
      <c r="C51" s="465"/>
      <c r="D51" s="305">
        <v>0</v>
      </c>
      <c r="E51" s="124"/>
    </row>
    <row r="52" spans="1:5" s="53" customFormat="1" ht="12" customHeight="1">
      <c r="A52" s="214" t="s">
        <v>206</v>
      </c>
      <c r="B52" s="198" t="s">
        <v>211</v>
      </c>
      <c r="C52" s="465">
        <v>9512</v>
      </c>
      <c r="D52" s="305">
        <v>9512</v>
      </c>
      <c r="E52" s="124"/>
    </row>
    <row r="53" spans="1:5" s="53" customFormat="1" ht="12" customHeight="1">
      <c r="A53" s="214" t="s">
        <v>207</v>
      </c>
      <c r="B53" s="198" t="s">
        <v>212</v>
      </c>
      <c r="C53" s="465"/>
      <c r="D53" s="305">
        <v>0</v>
      </c>
      <c r="E53" s="124"/>
    </row>
    <row r="54" spans="1:5" s="53" customFormat="1" ht="12" customHeight="1" thickBot="1">
      <c r="A54" s="215" t="s">
        <v>208</v>
      </c>
      <c r="B54" s="199" t="s">
        <v>213</v>
      </c>
      <c r="C54" s="467"/>
      <c r="D54" s="306">
        <v>0</v>
      </c>
      <c r="E54" s="125"/>
    </row>
    <row r="55" spans="1:5" s="53" customFormat="1" ht="12" customHeight="1" thickBot="1">
      <c r="A55" s="25" t="s">
        <v>123</v>
      </c>
      <c r="B55" s="19" t="s">
        <v>214</v>
      </c>
      <c r="C55" s="459">
        <v>0</v>
      </c>
      <c r="D55" s="271">
        <v>488</v>
      </c>
      <c r="E55" s="120">
        <f>SUM(E56:E58)</f>
        <v>1459</v>
      </c>
    </row>
    <row r="56" spans="1:5" s="53" customFormat="1" ht="12" customHeight="1">
      <c r="A56" s="213" t="s">
        <v>64</v>
      </c>
      <c r="B56" s="197" t="s">
        <v>215</v>
      </c>
      <c r="C56" s="460"/>
      <c r="D56" s="272">
        <v>0</v>
      </c>
      <c r="E56" s="122"/>
    </row>
    <row r="57" spans="1:5" s="53" customFormat="1" ht="12" customHeight="1">
      <c r="A57" s="214" t="s">
        <v>65</v>
      </c>
      <c r="B57" s="198" t="s">
        <v>340</v>
      </c>
      <c r="C57" s="461"/>
      <c r="D57" s="273">
        <v>0</v>
      </c>
      <c r="E57" s="121"/>
    </row>
    <row r="58" spans="1:5" s="53" customFormat="1" ht="12" customHeight="1">
      <c r="A58" s="214" t="s">
        <v>218</v>
      </c>
      <c r="B58" s="198" t="s">
        <v>216</v>
      </c>
      <c r="C58" s="461"/>
      <c r="D58" s="273">
        <v>488</v>
      </c>
      <c r="E58" s="121">
        <v>1459</v>
      </c>
    </row>
    <row r="59" spans="1:5" s="53" customFormat="1" ht="12" customHeight="1" thickBot="1">
      <c r="A59" s="215" t="s">
        <v>219</v>
      </c>
      <c r="B59" s="199" t="s">
        <v>217</v>
      </c>
      <c r="C59" s="462"/>
      <c r="D59" s="274">
        <v>0</v>
      </c>
      <c r="E59" s="123"/>
    </row>
    <row r="60" spans="1:5" s="53" customFormat="1" ht="12" customHeight="1" thickBot="1">
      <c r="A60" s="25" t="s">
        <v>16</v>
      </c>
      <c r="B60" s="127" t="s">
        <v>220</v>
      </c>
      <c r="C60" s="459">
        <v>4650</v>
      </c>
      <c r="D60" s="271">
        <v>29339</v>
      </c>
      <c r="E60" s="120">
        <f>SUM(E61:E63)</f>
        <v>24729</v>
      </c>
    </row>
    <row r="61" spans="1:5" s="53" customFormat="1" ht="12" customHeight="1">
      <c r="A61" s="213" t="s">
        <v>124</v>
      </c>
      <c r="B61" s="197" t="s">
        <v>222</v>
      </c>
      <c r="C61" s="465"/>
      <c r="D61" s="305">
        <v>0</v>
      </c>
      <c r="E61" s="124"/>
    </row>
    <row r="62" spans="1:5" s="53" customFormat="1" ht="12" customHeight="1">
      <c r="A62" s="214" t="s">
        <v>125</v>
      </c>
      <c r="B62" s="198" t="s">
        <v>341</v>
      </c>
      <c r="C62" s="465"/>
      <c r="D62" s="305">
        <v>0</v>
      </c>
      <c r="E62" s="124"/>
    </row>
    <row r="63" spans="1:5" s="53" customFormat="1" ht="12" customHeight="1">
      <c r="A63" s="214" t="s">
        <v>156</v>
      </c>
      <c r="B63" s="198" t="s">
        <v>223</v>
      </c>
      <c r="C63" s="465">
        <v>4650</v>
      </c>
      <c r="D63" s="305">
        <v>29339</v>
      </c>
      <c r="E63" s="124">
        <v>24729</v>
      </c>
    </row>
    <row r="64" spans="1:5" s="53" customFormat="1" ht="12" customHeight="1" thickBot="1">
      <c r="A64" s="215" t="s">
        <v>221</v>
      </c>
      <c r="B64" s="199" t="s">
        <v>224</v>
      </c>
      <c r="C64" s="465"/>
      <c r="D64" s="305">
        <v>0</v>
      </c>
      <c r="E64" s="124"/>
    </row>
    <row r="65" spans="1:5" s="53" customFormat="1" ht="12" customHeight="1" thickBot="1">
      <c r="A65" s="25" t="s">
        <v>17</v>
      </c>
      <c r="B65" s="19" t="s">
        <v>225</v>
      </c>
      <c r="C65" s="463">
        <v>1187202</v>
      </c>
      <c r="D65" s="275">
        <v>1196605</v>
      </c>
      <c r="E65" s="225">
        <f>+E8+E15+E22+E29+E37+E49+E55+E60</f>
        <v>657126</v>
      </c>
    </row>
    <row r="66" spans="1:5" s="53" customFormat="1" ht="12" customHeight="1" thickBot="1">
      <c r="A66" s="216" t="s">
        <v>311</v>
      </c>
      <c r="B66" s="127" t="s">
        <v>227</v>
      </c>
      <c r="C66" s="459">
        <v>0</v>
      </c>
      <c r="D66" s="271">
        <v>0</v>
      </c>
      <c r="E66" s="120">
        <f>SUM(E67:E69)</f>
        <v>0</v>
      </c>
    </row>
    <row r="67" spans="1:5" s="53" customFormat="1" ht="12" customHeight="1">
      <c r="A67" s="213" t="s">
        <v>254</v>
      </c>
      <c r="B67" s="197" t="s">
        <v>228</v>
      </c>
      <c r="C67" s="465"/>
      <c r="D67" s="305">
        <v>0</v>
      </c>
      <c r="E67" s="124"/>
    </row>
    <row r="68" spans="1:5" s="53" customFormat="1" ht="12" customHeight="1">
      <c r="A68" s="214" t="s">
        <v>263</v>
      </c>
      <c r="B68" s="198" t="s">
        <v>229</v>
      </c>
      <c r="C68" s="465"/>
      <c r="D68" s="305">
        <v>0</v>
      </c>
      <c r="E68" s="124"/>
    </row>
    <row r="69" spans="1:5" s="53" customFormat="1" ht="12" customHeight="1" thickBot="1">
      <c r="A69" s="223" t="s">
        <v>264</v>
      </c>
      <c r="B69" s="341" t="s">
        <v>372</v>
      </c>
      <c r="C69" s="467"/>
      <c r="D69" s="308">
        <v>0</v>
      </c>
      <c r="E69" s="342"/>
    </row>
    <row r="70" spans="1:5" s="53" customFormat="1" ht="12" customHeight="1" thickBot="1">
      <c r="A70" s="216" t="s">
        <v>230</v>
      </c>
      <c r="B70" s="127" t="s">
        <v>231</v>
      </c>
      <c r="C70" s="459">
        <v>0</v>
      </c>
      <c r="D70" s="184">
        <v>0</v>
      </c>
      <c r="E70" s="120">
        <f>SUM(E71:E74)</f>
        <v>0</v>
      </c>
    </row>
    <row r="71" spans="1:5" s="53" customFormat="1" ht="12" customHeight="1">
      <c r="A71" s="213" t="s">
        <v>101</v>
      </c>
      <c r="B71" s="328" t="s">
        <v>232</v>
      </c>
      <c r="C71" s="465"/>
      <c r="D71" s="188">
        <v>0</v>
      </c>
      <c r="E71" s="124"/>
    </row>
    <row r="72" spans="1:5" s="53" customFormat="1" ht="12" customHeight="1">
      <c r="A72" s="214" t="s">
        <v>102</v>
      </c>
      <c r="B72" s="328" t="s">
        <v>499</v>
      </c>
      <c r="C72" s="465"/>
      <c r="D72" s="188">
        <v>0</v>
      </c>
      <c r="E72" s="124"/>
    </row>
    <row r="73" spans="1:5" s="53" customFormat="1" ht="12" customHeight="1">
      <c r="A73" s="214" t="s">
        <v>255</v>
      </c>
      <c r="B73" s="328" t="s">
        <v>233</v>
      </c>
      <c r="C73" s="465"/>
      <c r="D73" s="188">
        <v>0</v>
      </c>
      <c r="E73" s="124"/>
    </row>
    <row r="74" spans="1:5" s="53" customFormat="1" ht="12" customHeight="1" thickBot="1">
      <c r="A74" s="215" t="s">
        <v>256</v>
      </c>
      <c r="B74" s="329" t="s">
        <v>500</v>
      </c>
      <c r="C74" s="465"/>
      <c r="D74" s="188">
        <v>0</v>
      </c>
      <c r="E74" s="124"/>
    </row>
    <row r="75" spans="1:5" s="53" customFormat="1" ht="12" customHeight="1" thickBot="1">
      <c r="A75" s="216" t="s">
        <v>234</v>
      </c>
      <c r="B75" s="127" t="s">
        <v>235</v>
      </c>
      <c r="C75" s="459">
        <v>510016</v>
      </c>
      <c r="D75" s="184">
        <v>510016</v>
      </c>
      <c r="E75" s="120">
        <f>SUM(E76:E77)</f>
        <v>510016</v>
      </c>
    </row>
    <row r="76" spans="1:5" s="53" customFormat="1" ht="12" customHeight="1">
      <c r="A76" s="213" t="s">
        <v>257</v>
      </c>
      <c r="B76" s="197" t="s">
        <v>236</v>
      </c>
      <c r="C76" s="465">
        <v>510016</v>
      </c>
      <c r="D76" s="188">
        <v>510016</v>
      </c>
      <c r="E76" s="124">
        <v>510016</v>
      </c>
    </row>
    <row r="77" spans="1:5" s="53" customFormat="1" ht="12" customHeight="1" thickBot="1">
      <c r="A77" s="215" t="s">
        <v>258</v>
      </c>
      <c r="B77" s="199" t="s">
        <v>237</v>
      </c>
      <c r="C77" s="465"/>
      <c r="D77" s="188">
        <v>0</v>
      </c>
      <c r="E77" s="124"/>
    </row>
    <row r="78" spans="1:5" s="52" customFormat="1" ht="12" customHeight="1" thickBot="1">
      <c r="A78" s="216" t="s">
        <v>238</v>
      </c>
      <c r="B78" s="127" t="s">
        <v>239</v>
      </c>
      <c r="C78" s="459">
        <v>0</v>
      </c>
      <c r="D78" s="184">
        <v>682</v>
      </c>
      <c r="E78" s="120">
        <f>SUM(E79:E81)</f>
        <v>682</v>
      </c>
    </row>
    <row r="79" spans="1:5" s="53" customFormat="1" ht="12" customHeight="1">
      <c r="A79" s="213" t="s">
        <v>259</v>
      </c>
      <c r="B79" s="197" t="s">
        <v>240</v>
      </c>
      <c r="C79" s="465"/>
      <c r="D79" s="188">
        <v>682</v>
      </c>
      <c r="E79" s="124">
        <v>682</v>
      </c>
    </row>
    <row r="80" spans="1:5" s="53" customFormat="1" ht="12" customHeight="1">
      <c r="A80" s="214" t="s">
        <v>260</v>
      </c>
      <c r="B80" s="198" t="s">
        <v>241</v>
      </c>
      <c r="C80" s="465"/>
      <c r="D80" s="188">
        <v>0</v>
      </c>
      <c r="E80" s="124"/>
    </row>
    <row r="81" spans="1:5" s="53" customFormat="1" ht="12" customHeight="1" thickBot="1">
      <c r="A81" s="215" t="s">
        <v>261</v>
      </c>
      <c r="B81" s="199" t="s">
        <v>501</v>
      </c>
      <c r="C81" s="465"/>
      <c r="D81" s="188">
        <v>0</v>
      </c>
      <c r="E81" s="124"/>
    </row>
    <row r="82" spans="1:5" s="53" customFormat="1" ht="12" customHeight="1" thickBot="1">
      <c r="A82" s="216" t="s">
        <v>242</v>
      </c>
      <c r="B82" s="127" t="s">
        <v>262</v>
      </c>
      <c r="C82" s="459">
        <v>0</v>
      </c>
      <c r="D82" s="184">
        <v>0</v>
      </c>
      <c r="E82" s="120">
        <f>SUM(E83:E86)</f>
        <v>0</v>
      </c>
    </row>
    <row r="83" spans="1:5" s="53" customFormat="1" ht="12" customHeight="1">
      <c r="A83" s="217" t="s">
        <v>243</v>
      </c>
      <c r="B83" s="197" t="s">
        <v>244</v>
      </c>
      <c r="C83" s="465"/>
      <c r="D83" s="188">
        <v>0</v>
      </c>
      <c r="E83" s="124"/>
    </row>
    <row r="84" spans="1:5" s="53" customFormat="1" ht="12" customHeight="1">
      <c r="A84" s="218" t="s">
        <v>245</v>
      </c>
      <c r="B84" s="198" t="s">
        <v>246</v>
      </c>
      <c r="C84" s="465"/>
      <c r="D84" s="188">
        <v>0</v>
      </c>
      <c r="E84" s="124"/>
    </row>
    <row r="85" spans="1:5" s="53" customFormat="1" ht="12" customHeight="1">
      <c r="A85" s="218" t="s">
        <v>247</v>
      </c>
      <c r="B85" s="198" t="s">
        <v>248</v>
      </c>
      <c r="C85" s="465"/>
      <c r="D85" s="188">
        <v>0</v>
      </c>
      <c r="E85" s="124"/>
    </row>
    <row r="86" spans="1:5" s="52" customFormat="1" ht="12" customHeight="1" thickBot="1">
      <c r="A86" s="219" t="s">
        <v>249</v>
      </c>
      <c r="B86" s="199" t="s">
        <v>250</v>
      </c>
      <c r="C86" s="465"/>
      <c r="D86" s="188">
        <v>0</v>
      </c>
      <c r="E86" s="124"/>
    </row>
    <row r="87" spans="1:5" s="52" customFormat="1" ht="12" customHeight="1" thickBot="1">
      <c r="A87" s="216" t="s">
        <v>251</v>
      </c>
      <c r="B87" s="127" t="s">
        <v>386</v>
      </c>
      <c r="C87" s="469"/>
      <c r="D87" s="239">
        <v>0</v>
      </c>
      <c r="E87" s="240"/>
    </row>
    <row r="88" spans="1:5" s="52" customFormat="1" ht="12" customHeight="1" thickBot="1">
      <c r="A88" s="216" t="s">
        <v>407</v>
      </c>
      <c r="B88" s="127" t="s">
        <v>252</v>
      </c>
      <c r="C88" s="469"/>
      <c r="D88" s="239">
        <v>0</v>
      </c>
      <c r="E88" s="240"/>
    </row>
    <row r="89" spans="1:5" s="52" customFormat="1" ht="12" customHeight="1" thickBot="1">
      <c r="A89" s="216" t="s">
        <v>408</v>
      </c>
      <c r="B89" s="203" t="s">
        <v>389</v>
      </c>
      <c r="C89" s="463">
        <v>510016</v>
      </c>
      <c r="D89" s="190">
        <v>510698</v>
      </c>
      <c r="E89" s="225">
        <f>+E66+E70+E75+E78+E82+E88+E87</f>
        <v>510698</v>
      </c>
    </row>
    <row r="90" spans="1:5" s="52" customFormat="1" ht="12" customHeight="1" thickBot="1">
      <c r="A90" s="220" t="s">
        <v>409</v>
      </c>
      <c r="B90" s="204" t="s">
        <v>410</v>
      </c>
      <c r="C90" s="463">
        <v>1697218</v>
      </c>
      <c r="D90" s="190">
        <v>1707303</v>
      </c>
      <c r="E90" s="225">
        <f>+E65+E89</f>
        <v>1167824</v>
      </c>
    </row>
    <row r="91" spans="1:3" s="53" customFormat="1" ht="15" customHeight="1" thickBot="1">
      <c r="A91" s="96"/>
      <c r="B91" s="97"/>
      <c r="C91" s="166"/>
    </row>
    <row r="92" spans="1:5" s="46" customFormat="1" ht="16.5" customHeight="1" thickBot="1">
      <c r="A92" s="683" t="s">
        <v>43</v>
      </c>
      <c r="B92" s="684"/>
      <c r="C92" s="684"/>
      <c r="D92" s="684"/>
      <c r="E92" s="685"/>
    </row>
    <row r="93" spans="1:5" s="54" customFormat="1" ht="12" customHeight="1" thickBot="1">
      <c r="A93" s="191" t="s">
        <v>9</v>
      </c>
      <c r="B93" s="24" t="s">
        <v>414</v>
      </c>
      <c r="C93" s="470">
        <v>998505</v>
      </c>
      <c r="D93" s="183">
        <v>1038040</v>
      </c>
      <c r="E93" s="254">
        <f>+E94+E95+E96+E97+E98+E111</f>
        <v>477253</v>
      </c>
    </row>
    <row r="94" spans="1:5" ht="12" customHeight="1">
      <c r="A94" s="221" t="s">
        <v>66</v>
      </c>
      <c r="B94" s="8" t="s">
        <v>38</v>
      </c>
      <c r="C94" s="490">
        <v>35190</v>
      </c>
      <c r="D94" s="261">
        <v>34214</v>
      </c>
      <c r="E94" s="255">
        <v>15827</v>
      </c>
    </row>
    <row r="95" spans="1:5" ht="12" customHeight="1">
      <c r="A95" s="214" t="s">
        <v>67</v>
      </c>
      <c r="B95" s="6" t="s">
        <v>126</v>
      </c>
      <c r="C95" s="461">
        <v>5915</v>
      </c>
      <c r="D95" s="185">
        <v>5746</v>
      </c>
      <c r="E95" s="121">
        <v>2293</v>
      </c>
    </row>
    <row r="96" spans="1:5" ht="12" customHeight="1">
      <c r="A96" s="214" t="s">
        <v>68</v>
      </c>
      <c r="B96" s="6" t="s">
        <v>93</v>
      </c>
      <c r="C96" s="462">
        <v>252154</v>
      </c>
      <c r="D96" s="185">
        <v>260665</v>
      </c>
      <c r="E96" s="123">
        <v>145468</v>
      </c>
    </row>
    <row r="97" spans="1:5" ht="12" customHeight="1">
      <c r="A97" s="214" t="s">
        <v>69</v>
      </c>
      <c r="B97" s="9" t="s">
        <v>127</v>
      </c>
      <c r="C97" s="462">
        <v>15800</v>
      </c>
      <c r="D97" s="274">
        <v>15800</v>
      </c>
      <c r="E97" s="123">
        <v>7428</v>
      </c>
    </row>
    <row r="98" spans="1:5" ht="12" customHeight="1">
      <c r="A98" s="214" t="s">
        <v>78</v>
      </c>
      <c r="B98" s="17" t="s">
        <v>128</v>
      </c>
      <c r="C98" s="462">
        <v>586189</v>
      </c>
      <c r="D98" s="274">
        <v>605244</v>
      </c>
      <c r="E98" s="123">
        <v>306237</v>
      </c>
    </row>
    <row r="99" spans="1:5" ht="12" customHeight="1">
      <c r="A99" s="214" t="s">
        <v>70</v>
      </c>
      <c r="B99" s="6" t="s">
        <v>411</v>
      </c>
      <c r="C99" s="462">
        <v>1822</v>
      </c>
      <c r="D99" s="274">
        <v>2610</v>
      </c>
      <c r="E99" s="123">
        <v>2597</v>
      </c>
    </row>
    <row r="100" spans="1:5" ht="12" customHeight="1">
      <c r="A100" s="214" t="s">
        <v>71</v>
      </c>
      <c r="B100" s="64" t="s">
        <v>352</v>
      </c>
      <c r="C100" s="462"/>
      <c r="D100" s="274">
        <v>0</v>
      </c>
      <c r="E100" s="123"/>
    </row>
    <row r="101" spans="1:5" ht="12" customHeight="1">
      <c r="A101" s="214" t="s">
        <v>79</v>
      </c>
      <c r="B101" s="64" t="s">
        <v>351</v>
      </c>
      <c r="C101" s="462"/>
      <c r="D101" s="274">
        <v>0</v>
      </c>
      <c r="E101" s="123"/>
    </row>
    <row r="102" spans="1:5" ht="12" customHeight="1">
      <c r="A102" s="214" t="s">
        <v>80</v>
      </c>
      <c r="B102" s="64" t="s">
        <v>268</v>
      </c>
      <c r="C102" s="462"/>
      <c r="D102" s="274">
        <v>0</v>
      </c>
      <c r="E102" s="123"/>
    </row>
    <row r="103" spans="1:5" ht="12" customHeight="1">
      <c r="A103" s="214" t="s">
        <v>81</v>
      </c>
      <c r="B103" s="65" t="s">
        <v>269</v>
      </c>
      <c r="C103" s="462"/>
      <c r="D103" s="274">
        <v>0</v>
      </c>
      <c r="E103" s="123"/>
    </row>
    <row r="104" spans="1:5" ht="12" customHeight="1">
      <c r="A104" s="214" t="s">
        <v>82</v>
      </c>
      <c r="B104" s="65" t="s">
        <v>270</v>
      </c>
      <c r="C104" s="462"/>
      <c r="D104" s="274">
        <v>0</v>
      </c>
      <c r="E104" s="123"/>
    </row>
    <row r="105" spans="1:5" ht="12" customHeight="1">
      <c r="A105" s="214" t="s">
        <v>84</v>
      </c>
      <c r="B105" s="64" t="s">
        <v>271</v>
      </c>
      <c r="C105" s="462">
        <v>407457</v>
      </c>
      <c r="D105" s="274">
        <v>412326</v>
      </c>
      <c r="E105" s="123">
        <v>196479</v>
      </c>
    </row>
    <row r="106" spans="1:5" ht="12" customHeight="1">
      <c r="A106" s="214" t="s">
        <v>129</v>
      </c>
      <c r="B106" s="64" t="s">
        <v>272</v>
      </c>
      <c r="C106" s="462"/>
      <c r="D106" s="274">
        <v>0</v>
      </c>
      <c r="E106" s="123"/>
    </row>
    <row r="107" spans="1:5" ht="12" customHeight="1">
      <c r="A107" s="214" t="s">
        <v>266</v>
      </c>
      <c r="B107" s="65" t="s">
        <v>273</v>
      </c>
      <c r="C107" s="461"/>
      <c r="D107" s="274">
        <v>0</v>
      </c>
      <c r="E107" s="123"/>
    </row>
    <row r="108" spans="1:5" ht="12" customHeight="1">
      <c r="A108" s="222" t="s">
        <v>267</v>
      </c>
      <c r="B108" s="66" t="s">
        <v>274</v>
      </c>
      <c r="C108" s="462"/>
      <c r="D108" s="274">
        <v>0</v>
      </c>
      <c r="E108" s="123"/>
    </row>
    <row r="109" spans="1:5" ht="12" customHeight="1">
      <c r="A109" s="214" t="s">
        <v>349</v>
      </c>
      <c r="B109" s="66" t="s">
        <v>275</v>
      </c>
      <c r="C109" s="462"/>
      <c r="D109" s="274">
        <v>0</v>
      </c>
      <c r="E109" s="123"/>
    </row>
    <row r="110" spans="1:5" ht="12" customHeight="1">
      <c r="A110" s="214" t="s">
        <v>350</v>
      </c>
      <c r="B110" s="65" t="s">
        <v>276</v>
      </c>
      <c r="C110" s="461">
        <v>176910</v>
      </c>
      <c r="D110" s="273">
        <v>190308</v>
      </c>
      <c r="E110" s="121">
        <v>107161</v>
      </c>
    </row>
    <row r="111" spans="1:5" ht="12" customHeight="1">
      <c r="A111" s="214" t="s">
        <v>354</v>
      </c>
      <c r="B111" s="9" t="s">
        <v>39</v>
      </c>
      <c r="C111" s="461">
        <v>103257</v>
      </c>
      <c r="D111" s="273">
        <v>116371</v>
      </c>
      <c r="E111" s="121"/>
    </row>
    <row r="112" spans="1:5" ht="12" customHeight="1">
      <c r="A112" s="215" t="s">
        <v>355</v>
      </c>
      <c r="B112" s="6" t="s">
        <v>412</v>
      </c>
      <c r="C112" s="462">
        <v>15302</v>
      </c>
      <c r="D112" s="274">
        <v>7262</v>
      </c>
      <c r="E112" s="123"/>
    </row>
    <row r="113" spans="1:5" ht="12" customHeight="1" thickBot="1">
      <c r="A113" s="223" t="s">
        <v>356</v>
      </c>
      <c r="B113" s="67" t="s">
        <v>413</v>
      </c>
      <c r="C113" s="472">
        <v>87955</v>
      </c>
      <c r="D113" s="311">
        <v>109109</v>
      </c>
      <c r="E113" s="256"/>
    </row>
    <row r="114" spans="1:5" ht="12" customHeight="1" thickBot="1">
      <c r="A114" s="25" t="s">
        <v>10</v>
      </c>
      <c r="B114" s="23" t="s">
        <v>277</v>
      </c>
      <c r="C114" s="459">
        <v>485556</v>
      </c>
      <c r="D114" s="271">
        <v>455524</v>
      </c>
      <c r="E114" s="120">
        <f>+E115+E117+E119</f>
        <v>332971</v>
      </c>
    </row>
    <row r="115" spans="1:5" ht="12" customHeight="1">
      <c r="A115" s="213" t="s">
        <v>72</v>
      </c>
      <c r="B115" s="6" t="s">
        <v>155</v>
      </c>
      <c r="C115" s="460">
        <v>411967</v>
      </c>
      <c r="D115" s="272">
        <v>408435</v>
      </c>
      <c r="E115" s="122">
        <v>323736</v>
      </c>
    </row>
    <row r="116" spans="1:5" ht="12" customHeight="1">
      <c r="A116" s="213" t="s">
        <v>73</v>
      </c>
      <c r="B116" s="10" t="s">
        <v>281</v>
      </c>
      <c r="C116" s="460">
        <v>389591</v>
      </c>
      <c r="D116" s="272">
        <v>389591</v>
      </c>
      <c r="E116" s="122">
        <v>321624</v>
      </c>
    </row>
    <row r="117" spans="1:5" ht="12" customHeight="1">
      <c r="A117" s="213" t="s">
        <v>74</v>
      </c>
      <c r="B117" s="10" t="s">
        <v>130</v>
      </c>
      <c r="C117" s="461">
        <v>64400</v>
      </c>
      <c r="D117" s="273">
        <v>37900</v>
      </c>
      <c r="E117" s="121">
        <v>5684</v>
      </c>
    </row>
    <row r="118" spans="1:5" ht="12" customHeight="1">
      <c r="A118" s="213" t="s">
        <v>75</v>
      </c>
      <c r="B118" s="10" t="s">
        <v>282</v>
      </c>
      <c r="C118" s="461"/>
      <c r="D118" s="273">
        <v>0</v>
      </c>
      <c r="E118" s="121"/>
    </row>
    <row r="119" spans="1:5" ht="12" customHeight="1">
      <c r="A119" s="213" t="s">
        <v>76</v>
      </c>
      <c r="B119" s="129" t="s">
        <v>157</v>
      </c>
      <c r="C119" s="461">
        <v>9189</v>
      </c>
      <c r="D119" s="273">
        <v>9189</v>
      </c>
      <c r="E119" s="121">
        <v>3551</v>
      </c>
    </row>
    <row r="120" spans="1:5" ht="12" customHeight="1">
      <c r="A120" s="213" t="s">
        <v>83</v>
      </c>
      <c r="B120" s="128" t="s">
        <v>342</v>
      </c>
      <c r="C120" s="461"/>
      <c r="D120" s="273">
        <v>0</v>
      </c>
      <c r="E120" s="121"/>
    </row>
    <row r="121" spans="1:5" ht="12" customHeight="1">
      <c r="A121" s="213" t="s">
        <v>85</v>
      </c>
      <c r="B121" s="193" t="s">
        <v>287</v>
      </c>
      <c r="C121" s="461"/>
      <c r="D121" s="273">
        <v>0</v>
      </c>
      <c r="E121" s="121"/>
    </row>
    <row r="122" spans="1:5" ht="12" customHeight="1">
      <c r="A122" s="213" t="s">
        <v>131</v>
      </c>
      <c r="B122" s="65" t="s">
        <v>270</v>
      </c>
      <c r="C122" s="461"/>
      <c r="D122" s="273">
        <v>0</v>
      </c>
      <c r="E122" s="121"/>
    </row>
    <row r="123" spans="1:5" ht="12" customHeight="1">
      <c r="A123" s="213" t="s">
        <v>132</v>
      </c>
      <c r="B123" s="65" t="s">
        <v>286</v>
      </c>
      <c r="C123" s="461">
        <v>5457</v>
      </c>
      <c r="D123" s="273">
        <v>5457</v>
      </c>
      <c r="E123" s="121"/>
    </row>
    <row r="124" spans="1:5" ht="12" customHeight="1">
      <c r="A124" s="213" t="s">
        <v>133</v>
      </c>
      <c r="B124" s="65" t="s">
        <v>285</v>
      </c>
      <c r="C124" s="461"/>
      <c r="D124" s="273">
        <v>0</v>
      </c>
      <c r="E124" s="121"/>
    </row>
    <row r="125" spans="1:5" ht="12" customHeight="1">
      <c r="A125" s="213" t="s">
        <v>278</v>
      </c>
      <c r="B125" s="65" t="s">
        <v>273</v>
      </c>
      <c r="C125" s="461"/>
      <c r="D125" s="273">
        <v>0</v>
      </c>
      <c r="E125" s="121"/>
    </row>
    <row r="126" spans="1:5" ht="12" customHeight="1">
      <c r="A126" s="213" t="s">
        <v>279</v>
      </c>
      <c r="B126" s="65" t="s">
        <v>284</v>
      </c>
      <c r="C126" s="461"/>
      <c r="D126" s="273">
        <v>0</v>
      </c>
      <c r="E126" s="121"/>
    </row>
    <row r="127" spans="1:5" ht="12" customHeight="1" thickBot="1">
      <c r="A127" s="222" t="s">
        <v>280</v>
      </c>
      <c r="B127" s="65" t="s">
        <v>283</v>
      </c>
      <c r="C127" s="462">
        <v>3732</v>
      </c>
      <c r="D127" s="274">
        <v>3732</v>
      </c>
      <c r="E127" s="123">
        <v>3551</v>
      </c>
    </row>
    <row r="128" spans="1:5" ht="12" customHeight="1" thickBot="1">
      <c r="A128" s="25" t="s">
        <v>11</v>
      </c>
      <c r="B128" s="58" t="s">
        <v>359</v>
      </c>
      <c r="C128" s="459">
        <v>1484061</v>
      </c>
      <c r="D128" s="271">
        <v>1493564</v>
      </c>
      <c r="E128" s="120">
        <f>+E93+E114</f>
        <v>810224</v>
      </c>
    </row>
    <row r="129" spans="1:5" ht="12" customHeight="1" thickBot="1">
      <c r="A129" s="25" t="s">
        <v>12</v>
      </c>
      <c r="B129" s="58" t="s">
        <v>360</v>
      </c>
      <c r="C129" s="459">
        <v>0</v>
      </c>
      <c r="D129" s="271">
        <v>0</v>
      </c>
      <c r="E129" s="120">
        <f>+E130+E131+E132</f>
        <v>0</v>
      </c>
    </row>
    <row r="130" spans="1:5" s="54" customFormat="1" ht="12" customHeight="1">
      <c r="A130" s="213" t="s">
        <v>188</v>
      </c>
      <c r="B130" s="7" t="s">
        <v>417</v>
      </c>
      <c r="C130" s="461"/>
      <c r="D130" s="273">
        <v>0</v>
      </c>
      <c r="E130" s="121"/>
    </row>
    <row r="131" spans="1:5" ht="12" customHeight="1">
      <c r="A131" s="213" t="s">
        <v>189</v>
      </c>
      <c r="B131" s="7" t="s">
        <v>368</v>
      </c>
      <c r="C131" s="461"/>
      <c r="D131" s="273">
        <v>0</v>
      </c>
      <c r="E131" s="121"/>
    </row>
    <row r="132" spans="1:5" ht="12" customHeight="1" thickBot="1">
      <c r="A132" s="222" t="s">
        <v>190</v>
      </c>
      <c r="B132" s="5" t="s">
        <v>416</v>
      </c>
      <c r="C132" s="461"/>
      <c r="D132" s="273">
        <v>0</v>
      </c>
      <c r="E132" s="121"/>
    </row>
    <row r="133" spans="1:5" ht="12" customHeight="1" thickBot="1">
      <c r="A133" s="25" t="s">
        <v>13</v>
      </c>
      <c r="B133" s="58" t="s">
        <v>361</v>
      </c>
      <c r="C133" s="459">
        <v>0</v>
      </c>
      <c r="D133" s="271">
        <v>0</v>
      </c>
      <c r="E133" s="120">
        <f>+E134+E135+E136+E137+E138+E139</f>
        <v>0</v>
      </c>
    </row>
    <row r="134" spans="1:5" ht="12" customHeight="1">
      <c r="A134" s="213" t="s">
        <v>59</v>
      </c>
      <c r="B134" s="7" t="s">
        <v>370</v>
      </c>
      <c r="C134" s="461"/>
      <c r="D134" s="273">
        <v>0</v>
      </c>
      <c r="E134" s="121"/>
    </row>
    <row r="135" spans="1:5" ht="12" customHeight="1">
      <c r="A135" s="213" t="s">
        <v>60</v>
      </c>
      <c r="B135" s="7" t="s">
        <v>362</v>
      </c>
      <c r="C135" s="461"/>
      <c r="D135" s="273">
        <v>0</v>
      </c>
      <c r="E135" s="121"/>
    </row>
    <row r="136" spans="1:5" ht="12" customHeight="1">
      <c r="A136" s="213" t="s">
        <v>61</v>
      </c>
      <c r="B136" s="7" t="s">
        <v>363</v>
      </c>
      <c r="C136" s="461"/>
      <c r="D136" s="273">
        <v>0</v>
      </c>
      <c r="E136" s="121"/>
    </row>
    <row r="137" spans="1:5" ht="12" customHeight="1">
      <c r="A137" s="213" t="s">
        <v>118</v>
      </c>
      <c r="B137" s="7" t="s">
        <v>415</v>
      </c>
      <c r="C137" s="461"/>
      <c r="D137" s="273">
        <v>0</v>
      </c>
      <c r="E137" s="121"/>
    </row>
    <row r="138" spans="1:5" ht="12" customHeight="1">
      <c r="A138" s="213" t="s">
        <v>119</v>
      </c>
      <c r="B138" s="7" t="s">
        <v>365</v>
      </c>
      <c r="C138" s="461"/>
      <c r="D138" s="273">
        <v>0</v>
      </c>
      <c r="E138" s="121"/>
    </row>
    <row r="139" spans="1:5" s="54" customFormat="1" ht="12" customHeight="1" thickBot="1">
      <c r="A139" s="222" t="s">
        <v>120</v>
      </c>
      <c r="B139" s="5" t="s">
        <v>366</v>
      </c>
      <c r="C139" s="461"/>
      <c r="D139" s="273">
        <v>0</v>
      </c>
      <c r="E139" s="121"/>
    </row>
    <row r="140" spans="1:11" ht="12" customHeight="1" thickBot="1">
      <c r="A140" s="25" t="s">
        <v>14</v>
      </c>
      <c r="B140" s="58" t="s">
        <v>429</v>
      </c>
      <c r="C140" s="463">
        <v>213157</v>
      </c>
      <c r="D140" s="275">
        <v>213739</v>
      </c>
      <c r="E140" s="225">
        <f>+E141+E142+E144+E145+E143</f>
        <v>109913</v>
      </c>
      <c r="K140" s="105"/>
    </row>
    <row r="141" spans="1:5" ht="12.75">
      <c r="A141" s="213" t="s">
        <v>62</v>
      </c>
      <c r="B141" s="7" t="s">
        <v>288</v>
      </c>
      <c r="C141" s="461"/>
      <c r="D141" s="273">
        <v>0</v>
      </c>
      <c r="E141" s="121"/>
    </row>
    <row r="142" spans="1:5" ht="12" customHeight="1">
      <c r="A142" s="213" t="s">
        <v>63</v>
      </c>
      <c r="B142" s="7" t="s">
        <v>289</v>
      </c>
      <c r="C142" s="461">
        <v>18612</v>
      </c>
      <c r="D142" s="273">
        <v>19294</v>
      </c>
      <c r="E142" s="121">
        <v>19294</v>
      </c>
    </row>
    <row r="143" spans="1:5" ht="12" customHeight="1">
      <c r="A143" s="213" t="s">
        <v>206</v>
      </c>
      <c r="B143" s="7" t="s">
        <v>428</v>
      </c>
      <c r="C143" s="461">
        <v>193602</v>
      </c>
      <c r="D143" s="273">
        <v>193602</v>
      </c>
      <c r="E143" s="121">
        <v>90619</v>
      </c>
    </row>
    <row r="144" spans="1:5" s="54" customFormat="1" ht="12" customHeight="1">
      <c r="A144" s="213" t="s">
        <v>207</v>
      </c>
      <c r="B144" s="7" t="s">
        <v>375</v>
      </c>
      <c r="C144" s="461"/>
      <c r="D144" s="273">
        <v>0</v>
      </c>
      <c r="E144" s="121"/>
    </row>
    <row r="145" spans="1:5" s="54" customFormat="1" ht="12" customHeight="1" thickBot="1">
      <c r="A145" s="222" t="s">
        <v>208</v>
      </c>
      <c r="B145" s="5" t="s">
        <v>307</v>
      </c>
      <c r="C145" s="461">
        <v>943</v>
      </c>
      <c r="D145" s="273">
        <v>843</v>
      </c>
      <c r="E145" s="121"/>
    </row>
    <row r="146" spans="1:5" s="54" customFormat="1" ht="12" customHeight="1" thickBot="1">
      <c r="A146" s="25" t="s">
        <v>15</v>
      </c>
      <c r="B146" s="58" t="s">
        <v>376</v>
      </c>
      <c r="C146" s="474">
        <v>0</v>
      </c>
      <c r="D146" s="276">
        <v>0</v>
      </c>
      <c r="E146" s="258">
        <f>+E147+E148+E149+E150+E151</f>
        <v>0</v>
      </c>
    </row>
    <row r="147" spans="1:5" s="54" customFormat="1" ht="12" customHeight="1">
      <c r="A147" s="213" t="s">
        <v>64</v>
      </c>
      <c r="B147" s="7" t="s">
        <v>371</v>
      </c>
      <c r="C147" s="461"/>
      <c r="D147" s="273">
        <v>0</v>
      </c>
      <c r="E147" s="121"/>
    </row>
    <row r="148" spans="1:5" s="54" customFormat="1" ht="12" customHeight="1">
      <c r="A148" s="213" t="s">
        <v>65</v>
      </c>
      <c r="B148" s="7" t="s">
        <v>378</v>
      </c>
      <c r="C148" s="461"/>
      <c r="D148" s="273">
        <v>0</v>
      </c>
      <c r="E148" s="121"/>
    </row>
    <row r="149" spans="1:5" s="54" customFormat="1" ht="12" customHeight="1">
      <c r="A149" s="213" t="s">
        <v>218</v>
      </c>
      <c r="B149" s="7" t="s">
        <v>373</v>
      </c>
      <c r="C149" s="461"/>
      <c r="D149" s="273">
        <v>0</v>
      </c>
      <c r="E149" s="121"/>
    </row>
    <row r="150" spans="1:5" s="54" customFormat="1" ht="12" customHeight="1">
      <c r="A150" s="213" t="s">
        <v>219</v>
      </c>
      <c r="B150" s="7" t="s">
        <v>418</v>
      </c>
      <c r="C150" s="461"/>
      <c r="D150" s="273">
        <v>0</v>
      </c>
      <c r="E150" s="121"/>
    </row>
    <row r="151" spans="1:5" ht="12.75" customHeight="1" thickBot="1">
      <c r="A151" s="222" t="s">
        <v>377</v>
      </c>
      <c r="B151" s="5" t="s">
        <v>380</v>
      </c>
      <c r="C151" s="462"/>
      <c r="D151" s="274">
        <v>0</v>
      </c>
      <c r="E151" s="123"/>
    </row>
    <row r="152" spans="1:5" ht="12.75" customHeight="1" thickBot="1">
      <c r="A152" s="253" t="s">
        <v>16</v>
      </c>
      <c r="B152" s="58" t="s">
        <v>381</v>
      </c>
      <c r="C152" s="265"/>
      <c r="D152" s="276">
        <v>0</v>
      </c>
      <c r="E152" s="258"/>
    </row>
    <row r="153" spans="1:5" ht="12.75" customHeight="1" thickBot="1">
      <c r="A153" s="253" t="s">
        <v>17</v>
      </c>
      <c r="B153" s="58" t="s">
        <v>382</v>
      </c>
      <c r="C153" s="265"/>
      <c r="D153" s="276">
        <v>0</v>
      </c>
      <c r="E153" s="258"/>
    </row>
    <row r="154" spans="1:5" ht="12" customHeight="1" thickBot="1">
      <c r="A154" s="25" t="s">
        <v>18</v>
      </c>
      <c r="B154" s="58" t="s">
        <v>384</v>
      </c>
      <c r="C154" s="475">
        <v>213157</v>
      </c>
      <c r="D154" s="278">
        <v>213739</v>
      </c>
      <c r="E154" s="260">
        <f>+E129+E133+E140+E146+E152+E153</f>
        <v>109913</v>
      </c>
    </row>
    <row r="155" spans="1:5" ht="15" customHeight="1" thickBot="1">
      <c r="A155" s="224" t="s">
        <v>19</v>
      </c>
      <c r="B155" s="171" t="s">
        <v>383</v>
      </c>
      <c r="C155" s="475">
        <v>1697218</v>
      </c>
      <c r="D155" s="278">
        <v>1707303</v>
      </c>
      <c r="E155" s="260">
        <f>+E128+E154</f>
        <v>920137</v>
      </c>
    </row>
    <row r="156" spans="1:5" ht="13.5" thickBot="1">
      <c r="A156" s="174"/>
      <c r="B156" s="175"/>
      <c r="C156" s="394">
        <f>C90-C155</f>
        <v>0</v>
      </c>
      <c r="D156" s="394">
        <f>D90-D155</f>
        <v>0</v>
      </c>
      <c r="E156" s="176"/>
    </row>
    <row r="157" spans="1:5" ht="15" customHeight="1" thickBot="1">
      <c r="A157" s="103" t="s">
        <v>495</v>
      </c>
      <c r="B157" s="104"/>
      <c r="C157" s="310"/>
      <c r="D157" s="310"/>
      <c r="E157" s="309"/>
    </row>
    <row r="158" spans="1:5" ht="14.25" customHeight="1" thickBot="1">
      <c r="A158" s="103" t="s">
        <v>496</v>
      </c>
      <c r="B158" s="104"/>
      <c r="C158" s="310"/>
      <c r="D158" s="310"/>
      <c r="E158" s="309"/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7">
      <selection activeCell="I60" sqref="I60"/>
    </sheetView>
  </sheetViews>
  <sheetFormatPr defaultColWidth="9.00390625" defaultRowHeight="12.75"/>
  <cols>
    <col min="1" max="1" width="13.00390625" style="101" customWidth="1"/>
    <col min="2" max="2" width="59.00390625" style="102" customWidth="1"/>
    <col min="3" max="5" width="15.875" style="102" customWidth="1"/>
    <col min="6" max="16384" width="9.375" style="102" customWidth="1"/>
  </cols>
  <sheetData>
    <row r="1" spans="1:5" s="92" customFormat="1" ht="21" customHeight="1" thickBot="1">
      <c r="A1" s="343"/>
      <c r="B1" s="687" t="str">
        <f>CONCATENATE("6.2. melléklet ",IB_ALAPADATOK!A7," ",IB_ALAPADATOK!B7," ",IB_ALAPADATOK!C7," ",IB_ALAPADATOK!D7)</f>
        <v>6.2. melléklet a 2020. I. félévi költségvetési tájékoztatóhoz</v>
      </c>
      <c r="C1" s="688"/>
      <c r="D1" s="688"/>
      <c r="E1" s="688"/>
    </row>
    <row r="2" spans="1:5" s="231" customFormat="1" ht="24.75" thickBot="1">
      <c r="A2" s="344" t="s">
        <v>464</v>
      </c>
      <c r="B2" s="689" t="str">
        <f>IB_ALAPADATOK!A11</f>
        <v>Bátaszéki Közös Önkormányzati Hivatal</v>
      </c>
      <c r="C2" s="690"/>
      <c r="D2" s="691"/>
      <c r="E2" s="345" t="s">
        <v>45</v>
      </c>
    </row>
    <row r="3" spans="1:5" s="231" customFormat="1" ht="24.75" thickBot="1">
      <c r="A3" s="344" t="s">
        <v>139</v>
      </c>
      <c r="B3" s="689" t="s">
        <v>315</v>
      </c>
      <c r="C3" s="690"/>
      <c r="D3" s="691"/>
      <c r="E3" s="345" t="s">
        <v>41</v>
      </c>
    </row>
    <row r="4" spans="1:5" s="232" customFormat="1" ht="15.75" customHeight="1" thickBot="1">
      <c r="A4" s="346"/>
      <c r="B4" s="346"/>
      <c r="C4" s="347"/>
      <c r="D4" s="348"/>
      <c r="E4" s="347" t="e">
        <f>#REF!</f>
        <v>#REF!</v>
      </c>
    </row>
    <row r="5" spans="1:5" ht="24.75" thickBot="1">
      <c r="A5" s="349" t="s">
        <v>140</v>
      </c>
      <c r="B5" s="350" t="s">
        <v>494</v>
      </c>
      <c r="C5" s="350" t="s">
        <v>460</v>
      </c>
      <c r="D5" s="351" t="s">
        <v>461</v>
      </c>
      <c r="E5" s="335" t="str">
        <f>+CONCATENATE(IB_ALAPADATOK!B7,IB_ALAPADATOK!C9," teljesítés")</f>
        <v>2020. VI. 30. teljesítés</v>
      </c>
    </row>
    <row r="6" spans="1:5" s="233" customFormat="1" ht="12.75" customHeight="1" thickBot="1">
      <c r="A6" s="379" t="s">
        <v>398</v>
      </c>
      <c r="B6" s="380" t="s">
        <v>399</v>
      </c>
      <c r="C6" s="380" t="s">
        <v>400</v>
      </c>
      <c r="D6" s="381" t="s">
        <v>402</v>
      </c>
      <c r="E6" s="382" t="s">
        <v>401</v>
      </c>
    </row>
    <row r="7" spans="1:5" s="233" customFormat="1" ht="15.75" customHeight="1" thickBot="1">
      <c r="A7" s="683" t="s">
        <v>42</v>
      </c>
      <c r="B7" s="684"/>
      <c r="C7" s="684"/>
      <c r="D7" s="684"/>
      <c r="E7" s="685"/>
    </row>
    <row r="8" spans="1:5" s="170" customFormat="1" ht="12" customHeight="1" thickBot="1">
      <c r="A8" s="83" t="s">
        <v>9</v>
      </c>
      <c r="B8" s="93" t="s">
        <v>419</v>
      </c>
      <c r="C8" s="137">
        <v>2906</v>
      </c>
      <c r="D8" s="137">
        <v>2906</v>
      </c>
      <c r="E8" s="165">
        <f>SUM(E9:E19)</f>
        <v>1619</v>
      </c>
    </row>
    <row r="9" spans="1:5" s="170" customFormat="1" ht="12" customHeight="1">
      <c r="A9" s="226" t="s">
        <v>66</v>
      </c>
      <c r="B9" s="8" t="s">
        <v>195</v>
      </c>
      <c r="C9" s="293">
        <v>5</v>
      </c>
      <c r="D9" s="293">
        <v>5</v>
      </c>
      <c r="E9" s="313"/>
    </row>
    <row r="10" spans="1:5" s="170" customFormat="1" ht="12" customHeight="1">
      <c r="A10" s="227" t="s">
        <v>67</v>
      </c>
      <c r="B10" s="6" t="s">
        <v>196</v>
      </c>
      <c r="C10" s="134">
        <v>350</v>
      </c>
      <c r="D10" s="134">
        <v>350</v>
      </c>
      <c r="E10" s="285">
        <v>206</v>
      </c>
    </row>
    <row r="11" spans="1:5" s="170" customFormat="1" ht="12" customHeight="1">
      <c r="A11" s="227" t="s">
        <v>68</v>
      </c>
      <c r="B11" s="6" t="s">
        <v>197</v>
      </c>
      <c r="C11" s="134">
        <v>1610</v>
      </c>
      <c r="D11" s="134">
        <v>1610</v>
      </c>
      <c r="E11" s="285">
        <v>757</v>
      </c>
    </row>
    <row r="12" spans="1:5" s="170" customFormat="1" ht="12" customHeight="1">
      <c r="A12" s="227" t="s">
        <v>69</v>
      </c>
      <c r="B12" s="6" t="s">
        <v>198</v>
      </c>
      <c r="C12" s="134"/>
      <c r="D12" s="134">
        <v>0</v>
      </c>
      <c r="E12" s="285"/>
    </row>
    <row r="13" spans="1:5" s="170" customFormat="1" ht="12" customHeight="1">
      <c r="A13" s="227" t="s">
        <v>100</v>
      </c>
      <c r="B13" s="6" t="s">
        <v>199</v>
      </c>
      <c r="C13" s="134"/>
      <c r="D13" s="134">
        <v>0</v>
      </c>
      <c r="E13" s="285"/>
    </row>
    <row r="14" spans="1:5" s="170" customFormat="1" ht="12" customHeight="1">
      <c r="A14" s="227" t="s">
        <v>70</v>
      </c>
      <c r="B14" s="6" t="s">
        <v>316</v>
      </c>
      <c r="C14" s="134">
        <v>530</v>
      </c>
      <c r="D14" s="134">
        <v>530</v>
      </c>
      <c r="E14" s="285">
        <v>251</v>
      </c>
    </row>
    <row r="15" spans="1:5" s="170" customFormat="1" ht="12" customHeight="1">
      <c r="A15" s="227" t="s">
        <v>71</v>
      </c>
      <c r="B15" s="5" t="s">
        <v>317</v>
      </c>
      <c r="C15" s="134">
        <v>404</v>
      </c>
      <c r="D15" s="134">
        <v>404</v>
      </c>
      <c r="E15" s="285">
        <v>404</v>
      </c>
    </row>
    <row r="16" spans="1:5" s="170" customFormat="1" ht="12" customHeight="1">
      <c r="A16" s="227" t="s">
        <v>79</v>
      </c>
      <c r="B16" s="6" t="s">
        <v>202</v>
      </c>
      <c r="C16" s="291">
        <v>1</v>
      </c>
      <c r="D16" s="291">
        <v>1</v>
      </c>
      <c r="E16" s="289"/>
    </row>
    <row r="17" spans="1:5" s="234" customFormat="1" ht="12" customHeight="1">
      <c r="A17" s="227" t="s">
        <v>80</v>
      </c>
      <c r="B17" s="6" t="s">
        <v>203</v>
      </c>
      <c r="C17" s="134"/>
      <c r="D17" s="134">
        <v>0</v>
      </c>
      <c r="E17" s="285"/>
    </row>
    <row r="18" spans="1:5" s="234" customFormat="1" ht="12" customHeight="1">
      <c r="A18" s="227" t="s">
        <v>81</v>
      </c>
      <c r="B18" s="6" t="s">
        <v>347</v>
      </c>
      <c r="C18" s="136"/>
      <c r="D18" s="136">
        <v>0</v>
      </c>
      <c r="E18" s="286"/>
    </row>
    <row r="19" spans="1:5" s="234" customFormat="1" ht="12" customHeight="1" thickBot="1">
      <c r="A19" s="227" t="s">
        <v>82</v>
      </c>
      <c r="B19" s="5" t="s">
        <v>204</v>
      </c>
      <c r="C19" s="136">
        <v>6</v>
      </c>
      <c r="D19" s="136">
        <v>6</v>
      </c>
      <c r="E19" s="286">
        <v>1</v>
      </c>
    </row>
    <row r="20" spans="1:5" s="170" customFormat="1" ht="12" customHeight="1" thickBot="1">
      <c r="A20" s="83" t="s">
        <v>10</v>
      </c>
      <c r="B20" s="93" t="s">
        <v>318</v>
      </c>
      <c r="C20" s="137">
        <v>12978</v>
      </c>
      <c r="D20" s="137">
        <v>12978</v>
      </c>
      <c r="E20" s="165">
        <f>SUM(E21:E23)</f>
        <v>8076</v>
      </c>
    </row>
    <row r="21" spans="1:5" s="234" customFormat="1" ht="12" customHeight="1">
      <c r="A21" s="227" t="s">
        <v>72</v>
      </c>
      <c r="B21" s="7" t="s">
        <v>179</v>
      </c>
      <c r="C21" s="134"/>
      <c r="D21" s="134">
        <v>0</v>
      </c>
      <c r="E21" s="285"/>
    </row>
    <row r="22" spans="1:5" s="234" customFormat="1" ht="12" customHeight="1">
      <c r="A22" s="227" t="s">
        <v>73</v>
      </c>
      <c r="B22" s="6" t="s">
        <v>319</v>
      </c>
      <c r="C22" s="134"/>
      <c r="D22" s="134">
        <v>0</v>
      </c>
      <c r="E22" s="285"/>
    </row>
    <row r="23" spans="1:5" s="234" customFormat="1" ht="12" customHeight="1">
      <c r="A23" s="227" t="s">
        <v>74</v>
      </c>
      <c r="B23" s="6" t="s">
        <v>320</v>
      </c>
      <c r="C23" s="134">
        <v>12978</v>
      </c>
      <c r="D23" s="134">
        <v>12978</v>
      </c>
      <c r="E23" s="285">
        <v>8076</v>
      </c>
    </row>
    <row r="24" spans="1:5" s="234" customFormat="1" ht="12" customHeight="1" thickBot="1">
      <c r="A24" s="227" t="s">
        <v>75</v>
      </c>
      <c r="B24" s="6" t="s">
        <v>420</v>
      </c>
      <c r="C24" s="134"/>
      <c r="D24" s="134">
        <v>0</v>
      </c>
      <c r="E24" s="285"/>
    </row>
    <row r="25" spans="1:5" s="234" customFormat="1" ht="12" customHeight="1" thickBot="1">
      <c r="A25" s="88" t="s">
        <v>11</v>
      </c>
      <c r="B25" s="58" t="s">
        <v>117</v>
      </c>
      <c r="C25" s="315"/>
      <c r="D25" s="315"/>
      <c r="E25" s="164"/>
    </row>
    <row r="26" spans="1:5" s="234" customFormat="1" ht="12" customHeight="1" thickBot="1">
      <c r="A26" s="88" t="s">
        <v>12</v>
      </c>
      <c r="B26" s="58" t="s">
        <v>421</v>
      </c>
      <c r="C26" s="137">
        <v>0</v>
      </c>
      <c r="D26" s="137">
        <v>0</v>
      </c>
      <c r="E26" s="165">
        <f>+E27+E28+E29</f>
        <v>0</v>
      </c>
    </row>
    <row r="27" spans="1:5" s="234" customFormat="1" ht="12" customHeight="1">
      <c r="A27" s="228" t="s">
        <v>188</v>
      </c>
      <c r="B27" s="229" t="s">
        <v>184</v>
      </c>
      <c r="C27" s="292"/>
      <c r="D27" s="292">
        <v>0</v>
      </c>
      <c r="E27" s="290"/>
    </row>
    <row r="28" spans="1:5" s="234" customFormat="1" ht="12" customHeight="1">
      <c r="A28" s="228" t="s">
        <v>189</v>
      </c>
      <c r="B28" s="229" t="s">
        <v>319</v>
      </c>
      <c r="C28" s="134"/>
      <c r="D28" s="134">
        <v>0</v>
      </c>
      <c r="E28" s="285"/>
    </row>
    <row r="29" spans="1:5" s="234" customFormat="1" ht="12" customHeight="1">
      <c r="A29" s="228" t="s">
        <v>190</v>
      </c>
      <c r="B29" s="230" t="s">
        <v>322</v>
      </c>
      <c r="C29" s="134"/>
      <c r="D29" s="134">
        <v>0</v>
      </c>
      <c r="E29" s="285"/>
    </row>
    <row r="30" spans="1:5" s="234" customFormat="1" ht="12" customHeight="1" thickBot="1">
      <c r="A30" s="227" t="s">
        <v>191</v>
      </c>
      <c r="B30" s="63" t="s">
        <v>422</v>
      </c>
      <c r="C30" s="49"/>
      <c r="D30" s="49">
        <v>0</v>
      </c>
      <c r="E30" s="314"/>
    </row>
    <row r="31" spans="1:5" s="234" customFormat="1" ht="12" customHeight="1" thickBot="1">
      <c r="A31" s="88" t="s">
        <v>13</v>
      </c>
      <c r="B31" s="58" t="s">
        <v>323</v>
      </c>
      <c r="C31" s="137">
        <v>0</v>
      </c>
      <c r="D31" s="137">
        <v>0</v>
      </c>
      <c r="E31" s="165">
        <f>+E32+E33+E34</f>
        <v>0</v>
      </c>
    </row>
    <row r="32" spans="1:5" s="234" customFormat="1" ht="12" customHeight="1">
      <c r="A32" s="228" t="s">
        <v>59</v>
      </c>
      <c r="B32" s="229" t="s">
        <v>209</v>
      </c>
      <c r="C32" s="292"/>
      <c r="D32" s="292">
        <v>0</v>
      </c>
      <c r="E32" s="290"/>
    </row>
    <row r="33" spans="1:5" s="234" customFormat="1" ht="12" customHeight="1">
      <c r="A33" s="228" t="s">
        <v>60</v>
      </c>
      <c r="B33" s="230" t="s">
        <v>210</v>
      </c>
      <c r="C33" s="138"/>
      <c r="D33" s="138">
        <v>0</v>
      </c>
      <c r="E33" s="287"/>
    </row>
    <row r="34" spans="1:5" s="234" customFormat="1" ht="12" customHeight="1" thickBot="1">
      <c r="A34" s="227" t="s">
        <v>61</v>
      </c>
      <c r="B34" s="63" t="s">
        <v>211</v>
      </c>
      <c r="C34" s="49"/>
      <c r="D34" s="49">
        <v>0</v>
      </c>
      <c r="E34" s="314"/>
    </row>
    <row r="35" spans="1:5" s="170" customFormat="1" ht="12" customHeight="1" thickBot="1">
      <c r="A35" s="88" t="s">
        <v>14</v>
      </c>
      <c r="B35" s="58" t="s">
        <v>293</v>
      </c>
      <c r="C35" s="315"/>
      <c r="D35" s="315">
        <v>0</v>
      </c>
      <c r="E35" s="164"/>
    </row>
    <row r="36" spans="1:5" s="170" customFormat="1" ht="12" customHeight="1" thickBot="1">
      <c r="A36" s="88" t="s">
        <v>15</v>
      </c>
      <c r="B36" s="58" t="s">
        <v>324</v>
      </c>
      <c r="C36" s="315"/>
      <c r="D36" s="315">
        <v>0</v>
      </c>
      <c r="E36" s="164"/>
    </row>
    <row r="37" spans="1:5" s="170" customFormat="1" ht="12" customHeight="1" thickBot="1">
      <c r="A37" s="83" t="s">
        <v>16</v>
      </c>
      <c r="B37" s="58" t="s">
        <v>325</v>
      </c>
      <c r="C37" s="137">
        <v>15884</v>
      </c>
      <c r="D37" s="137">
        <v>15884</v>
      </c>
      <c r="E37" s="165">
        <f>+E8+E20+E25+E26+E31+E35+E36</f>
        <v>9695</v>
      </c>
    </row>
    <row r="38" spans="1:5" s="170" customFormat="1" ht="12" customHeight="1" thickBot="1">
      <c r="A38" s="94" t="s">
        <v>17</v>
      </c>
      <c r="B38" s="58" t="s">
        <v>326</v>
      </c>
      <c r="C38" s="137">
        <v>178288</v>
      </c>
      <c r="D38" s="137">
        <v>178345</v>
      </c>
      <c r="E38" s="165">
        <f>+E39+E40+E41</f>
        <v>82667</v>
      </c>
    </row>
    <row r="39" spans="1:5" s="170" customFormat="1" ht="12" customHeight="1">
      <c r="A39" s="228" t="s">
        <v>327</v>
      </c>
      <c r="B39" s="229" t="s">
        <v>161</v>
      </c>
      <c r="C39" s="292">
        <v>755</v>
      </c>
      <c r="D39" s="292">
        <v>755</v>
      </c>
      <c r="E39" s="290">
        <v>755</v>
      </c>
    </row>
    <row r="40" spans="1:5" s="170" customFormat="1" ht="12" customHeight="1">
      <c r="A40" s="228" t="s">
        <v>328</v>
      </c>
      <c r="B40" s="230" t="s">
        <v>2</v>
      </c>
      <c r="C40" s="138"/>
      <c r="D40" s="138">
        <v>0</v>
      </c>
      <c r="E40" s="287"/>
    </row>
    <row r="41" spans="1:5" s="234" customFormat="1" ht="12" customHeight="1" thickBot="1">
      <c r="A41" s="227" t="s">
        <v>329</v>
      </c>
      <c r="B41" s="63" t="s">
        <v>330</v>
      </c>
      <c r="C41" s="49">
        <v>177533</v>
      </c>
      <c r="D41" s="49">
        <v>177590</v>
      </c>
      <c r="E41" s="314">
        <v>81912</v>
      </c>
    </row>
    <row r="42" spans="1:5" s="234" customFormat="1" ht="15" customHeight="1" thickBot="1">
      <c r="A42" s="94" t="s">
        <v>18</v>
      </c>
      <c r="B42" s="95" t="s">
        <v>331</v>
      </c>
      <c r="C42" s="316">
        <v>194172</v>
      </c>
      <c r="D42" s="316">
        <v>194229</v>
      </c>
      <c r="E42" s="168">
        <f>+E37+E38</f>
        <v>92362</v>
      </c>
    </row>
    <row r="43" spans="1:3" s="234" customFormat="1" ht="15" customHeight="1">
      <c r="A43" s="96"/>
      <c r="B43" s="97"/>
      <c r="C43" s="166"/>
    </row>
    <row r="44" spans="1:3" ht="13.5" thickBot="1">
      <c r="A44" s="98"/>
      <c r="B44" s="99"/>
      <c r="C44" s="167"/>
    </row>
    <row r="45" spans="1:5" s="233" customFormat="1" ht="16.5" customHeight="1" thickBot="1">
      <c r="A45" s="683" t="s">
        <v>43</v>
      </c>
      <c r="B45" s="684"/>
      <c r="C45" s="684"/>
      <c r="D45" s="684"/>
      <c r="E45" s="685"/>
    </row>
    <row r="46" spans="1:5" s="235" customFormat="1" ht="12" customHeight="1" thickBot="1">
      <c r="A46" s="88" t="s">
        <v>9</v>
      </c>
      <c r="B46" s="58" t="s">
        <v>332</v>
      </c>
      <c r="C46" s="137">
        <v>193791</v>
      </c>
      <c r="D46" s="137">
        <v>193848</v>
      </c>
      <c r="E46" s="165">
        <f>SUM(E47:E51)</f>
        <v>85407</v>
      </c>
    </row>
    <row r="47" spans="1:5" ht="12" customHeight="1">
      <c r="A47" s="227" t="s">
        <v>66</v>
      </c>
      <c r="B47" s="7" t="s">
        <v>38</v>
      </c>
      <c r="C47" s="292">
        <v>138688</v>
      </c>
      <c r="D47" s="292">
        <v>138745</v>
      </c>
      <c r="E47" s="290">
        <v>60455</v>
      </c>
    </row>
    <row r="48" spans="1:5" ht="12" customHeight="1">
      <c r="A48" s="227" t="s">
        <v>67</v>
      </c>
      <c r="B48" s="6" t="s">
        <v>126</v>
      </c>
      <c r="C48" s="48">
        <v>24922</v>
      </c>
      <c r="D48" s="48">
        <v>24922</v>
      </c>
      <c r="E48" s="288">
        <v>11303</v>
      </c>
    </row>
    <row r="49" spans="1:5" ht="12" customHeight="1">
      <c r="A49" s="227" t="s">
        <v>68</v>
      </c>
      <c r="B49" s="6" t="s">
        <v>93</v>
      </c>
      <c r="C49" s="48">
        <v>29426</v>
      </c>
      <c r="D49" s="48">
        <v>29426</v>
      </c>
      <c r="E49" s="288">
        <v>13649</v>
      </c>
    </row>
    <row r="50" spans="1:5" ht="12" customHeight="1">
      <c r="A50" s="227" t="s">
        <v>69</v>
      </c>
      <c r="B50" s="6" t="s">
        <v>127</v>
      </c>
      <c r="C50" s="48"/>
      <c r="D50" s="48">
        <v>0</v>
      </c>
      <c r="E50" s="288"/>
    </row>
    <row r="51" spans="1:5" ht="12" customHeight="1" thickBot="1">
      <c r="A51" s="227" t="s">
        <v>100</v>
      </c>
      <c r="B51" s="6" t="s">
        <v>128</v>
      </c>
      <c r="C51" s="48">
        <v>755</v>
      </c>
      <c r="D51" s="48">
        <v>755</v>
      </c>
      <c r="E51" s="288"/>
    </row>
    <row r="52" spans="1:5" ht="12" customHeight="1" thickBot="1">
      <c r="A52" s="88" t="s">
        <v>10</v>
      </c>
      <c r="B52" s="58" t="s">
        <v>333</v>
      </c>
      <c r="C52" s="137">
        <v>381</v>
      </c>
      <c r="D52" s="137">
        <v>381</v>
      </c>
      <c r="E52" s="165">
        <f>SUM(E53:E55)</f>
        <v>339</v>
      </c>
    </row>
    <row r="53" spans="1:5" s="235" customFormat="1" ht="12" customHeight="1">
      <c r="A53" s="227" t="s">
        <v>72</v>
      </c>
      <c r="B53" s="7" t="s">
        <v>155</v>
      </c>
      <c r="C53" s="292">
        <v>381</v>
      </c>
      <c r="D53" s="292">
        <v>381</v>
      </c>
      <c r="E53" s="290">
        <v>339</v>
      </c>
    </row>
    <row r="54" spans="1:5" ht="12" customHeight="1">
      <c r="A54" s="227" t="s">
        <v>73</v>
      </c>
      <c r="B54" s="6" t="s">
        <v>130</v>
      </c>
      <c r="C54" s="48"/>
      <c r="D54" s="48">
        <v>0</v>
      </c>
      <c r="E54" s="288"/>
    </row>
    <row r="55" spans="1:5" ht="12" customHeight="1">
      <c r="A55" s="227" t="s">
        <v>74</v>
      </c>
      <c r="B55" s="6" t="s">
        <v>44</v>
      </c>
      <c r="C55" s="48"/>
      <c r="D55" s="48">
        <v>0</v>
      </c>
      <c r="E55" s="288"/>
    </row>
    <row r="56" spans="1:5" ht="12" customHeight="1" thickBot="1">
      <c r="A56" s="227" t="s">
        <v>75</v>
      </c>
      <c r="B56" s="6" t="s">
        <v>423</v>
      </c>
      <c r="C56" s="48"/>
      <c r="D56" s="48">
        <v>0</v>
      </c>
      <c r="E56" s="288"/>
    </row>
    <row r="57" spans="1:5" ht="12" customHeight="1" thickBot="1">
      <c r="A57" s="88" t="s">
        <v>11</v>
      </c>
      <c r="B57" s="58" t="s">
        <v>5</v>
      </c>
      <c r="C57" s="315"/>
      <c r="D57" s="315">
        <v>0</v>
      </c>
      <c r="E57" s="164"/>
    </row>
    <row r="58" spans="1:5" ht="15" customHeight="1" thickBot="1">
      <c r="A58" s="88" t="s">
        <v>12</v>
      </c>
      <c r="B58" s="100" t="s">
        <v>427</v>
      </c>
      <c r="C58" s="316">
        <v>194172</v>
      </c>
      <c r="D58" s="316">
        <v>194229</v>
      </c>
      <c r="E58" s="168">
        <f>+E46+E52+E57</f>
        <v>85746</v>
      </c>
    </row>
    <row r="59" spans="3:5" ht="13.5" thickBot="1">
      <c r="C59" s="394">
        <f>C42-C58</f>
        <v>0</v>
      </c>
      <c r="D59" s="394">
        <f>D42-D58</f>
        <v>0</v>
      </c>
      <c r="E59" s="169"/>
    </row>
    <row r="60" spans="1:5" ht="15" customHeight="1" thickBot="1">
      <c r="A60" s="321" t="s">
        <v>495</v>
      </c>
      <c r="B60" s="322"/>
      <c r="C60" s="310">
        <v>30</v>
      </c>
      <c r="D60" s="310">
        <v>30</v>
      </c>
      <c r="E60" s="309">
        <v>30</v>
      </c>
    </row>
    <row r="61" spans="1:5" ht="14.25" customHeight="1" thickBot="1">
      <c r="A61" s="323" t="s">
        <v>496</v>
      </c>
      <c r="B61" s="324"/>
      <c r="C61" s="310"/>
      <c r="D61" s="310"/>
      <c r="E61" s="309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I59" sqref="I59"/>
    </sheetView>
  </sheetViews>
  <sheetFormatPr defaultColWidth="9.00390625" defaultRowHeight="12.75"/>
  <cols>
    <col min="1" max="1" width="13.875" style="101" customWidth="1"/>
    <col min="2" max="2" width="54.50390625" style="102" customWidth="1"/>
    <col min="3" max="5" width="15.875" style="102" customWidth="1"/>
    <col min="6" max="16384" width="9.375" style="102" customWidth="1"/>
  </cols>
  <sheetData>
    <row r="1" spans="1:5" s="92" customFormat="1" ht="16.5" thickBot="1">
      <c r="A1" s="343"/>
      <c r="B1" s="687" t="str">
        <f>CONCATENATE(IB_ALAPADATOK!M13," melléklet ",IB_ALAPADATOK!A7," ",IB_ALAPADATOK!B7," ",IB_ALAPADATOK!C7," ",IB_ALAPADATOK!D7)</f>
        <v>6.3. melléklet a 2020. I. félévi költségvetési tájékoztatóhoz</v>
      </c>
      <c r="C1" s="688"/>
      <c r="D1" s="688"/>
      <c r="E1" s="688"/>
    </row>
    <row r="2" spans="1:5" s="231" customFormat="1" ht="25.5" customHeight="1" thickBot="1">
      <c r="A2" s="344" t="s">
        <v>464</v>
      </c>
      <c r="B2" s="689" t="str">
        <f>CONCATENATE(IB_ALAPADATOK!B13)</f>
        <v>Keresztély Gyula Városi Könyvtár</v>
      </c>
      <c r="C2" s="690"/>
      <c r="D2" s="691"/>
      <c r="E2" s="345" t="s">
        <v>46</v>
      </c>
    </row>
    <row r="3" spans="1:5" s="231" customFormat="1" ht="24.75" thickBot="1">
      <c r="A3" s="344" t="s">
        <v>139</v>
      </c>
      <c r="B3" s="689" t="s">
        <v>315</v>
      </c>
      <c r="C3" s="690"/>
      <c r="D3" s="691"/>
      <c r="E3" s="345" t="s">
        <v>41</v>
      </c>
    </row>
    <row r="4" spans="1:5" s="232" customFormat="1" ht="15.75" customHeight="1" thickBot="1">
      <c r="A4" s="346"/>
      <c r="B4" s="346"/>
      <c r="C4" s="347"/>
      <c r="D4" s="348"/>
      <c r="E4" s="347" t="e">
        <f>#REF!</f>
        <v>#REF!</v>
      </c>
    </row>
    <row r="5" spans="1:5" ht="24.75" thickBot="1">
      <c r="A5" s="349" t="s">
        <v>140</v>
      </c>
      <c r="B5" s="350" t="s">
        <v>494</v>
      </c>
      <c r="C5" s="350" t="s">
        <v>460</v>
      </c>
      <c r="D5" s="351" t="s">
        <v>461</v>
      </c>
      <c r="E5" s="335" t="str">
        <f>+CONCATENATE(IB_ALAPADATOK!B7,IB_ALAPADATOK!C9," teljesítés")</f>
        <v>2020. VI. 30. teljesítés</v>
      </c>
    </row>
    <row r="6" spans="1:5" s="233" customFormat="1" ht="12.75" customHeight="1" thickBot="1">
      <c r="A6" s="379" t="s">
        <v>398</v>
      </c>
      <c r="B6" s="380" t="s">
        <v>399</v>
      </c>
      <c r="C6" s="380" t="s">
        <v>400</v>
      </c>
      <c r="D6" s="381" t="s">
        <v>402</v>
      </c>
      <c r="E6" s="382" t="s">
        <v>401</v>
      </c>
    </row>
    <row r="7" spans="1:5" s="233" customFormat="1" ht="15.75" customHeight="1" thickBot="1">
      <c r="A7" s="683" t="s">
        <v>42</v>
      </c>
      <c r="B7" s="684"/>
      <c r="C7" s="684"/>
      <c r="D7" s="684"/>
      <c r="E7" s="685"/>
    </row>
    <row r="8" spans="1:5" s="170" customFormat="1" ht="12" customHeight="1" thickBot="1">
      <c r="A8" s="83" t="s">
        <v>9</v>
      </c>
      <c r="B8" s="93" t="s">
        <v>419</v>
      </c>
      <c r="C8" s="137">
        <v>245</v>
      </c>
      <c r="D8" s="137">
        <v>245</v>
      </c>
      <c r="E8" s="139">
        <f>SUM(E9:E19)</f>
        <v>134</v>
      </c>
    </row>
    <row r="9" spans="1:5" s="170" customFormat="1" ht="12" customHeight="1">
      <c r="A9" s="226" t="s">
        <v>66</v>
      </c>
      <c r="B9" s="8" t="s">
        <v>195</v>
      </c>
      <c r="C9" s="293">
        <v>15</v>
      </c>
      <c r="D9" s="293">
        <v>15</v>
      </c>
      <c r="E9" s="313">
        <v>55</v>
      </c>
    </row>
    <row r="10" spans="1:5" s="170" customFormat="1" ht="12" customHeight="1">
      <c r="A10" s="227" t="s">
        <v>67</v>
      </c>
      <c r="B10" s="6" t="s">
        <v>196</v>
      </c>
      <c r="C10" s="134">
        <v>210</v>
      </c>
      <c r="D10" s="280">
        <v>210</v>
      </c>
      <c r="E10" s="285">
        <v>74</v>
      </c>
    </row>
    <row r="11" spans="1:5" s="170" customFormat="1" ht="12" customHeight="1">
      <c r="A11" s="227" t="s">
        <v>68</v>
      </c>
      <c r="B11" s="6" t="s">
        <v>197</v>
      </c>
      <c r="C11" s="134"/>
      <c r="D11" s="280">
        <v>0</v>
      </c>
      <c r="E11" s="285"/>
    </row>
    <row r="12" spans="1:5" s="170" customFormat="1" ht="12" customHeight="1">
      <c r="A12" s="227" t="s">
        <v>69</v>
      </c>
      <c r="B12" s="6" t="s">
        <v>198</v>
      </c>
      <c r="C12" s="134"/>
      <c r="D12" s="280">
        <v>0</v>
      </c>
      <c r="E12" s="285"/>
    </row>
    <row r="13" spans="1:5" s="170" customFormat="1" ht="12" customHeight="1">
      <c r="A13" s="227" t="s">
        <v>100</v>
      </c>
      <c r="B13" s="6" t="s">
        <v>199</v>
      </c>
      <c r="C13" s="134"/>
      <c r="D13" s="280">
        <v>0</v>
      </c>
      <c r="E13" s="285"/>
    </row>
    <row r="14" spans="1:5" s="170" customFormat="1" ht="12" customHeight="1">
      <c r="A14" s="227" t="s">
        <v>70</v>
      </c>
      <c r="B14" s="6" t="s">
        <v>316</v>
      </c>
      <c r="C14" s="134"/>
      <c r="D14" s="280">
        <v>0</v>
      </c>
      <c r="E14" s="285"/>
    </row>
    <row r="15" spans="1:5" s="170" customFormat="1" ht="12" customHeight="1">
      <c r="A15" s="227" t="s">
        <v>71</v>
      </c>
      <c r="B15" s="5" t="s">
        <v>317</v>
      </c>
      <c r="C15" s="134"/>
      <c r="D15" s="280">
        <v>0</v>
      </c>
      <c r="E15" s="285"/>
    </row>
    <row r="16" spans="1:5" s="170" customFormat="1" ht="12" customHeight="1">
      <c r="A16" s="227" t="s">
        <v>79</v>
      </c>
      <c r="B16" s="6" t="s">
        <v>202</v>
      </c>
      <c r="C16" s="291"/>
      <c r="D16" s="318">
        <v>0</v>
      </c>
      <c r="E16" s="289"/>
    </row>
    <row r="17" spans="1:5" s="234" customFormat="1" ht="12" customHeight="1">
      <c r="A17" s="227" t="s">
        <v>80</v>
      </c>
      <c r="B17" s="6" t="s">
        <v>203</v>
      </c>
      <c r="C17" s="134"/>
      <c r="D17" s="280">
        <v>0</v>
      </c>
      <c r="E17" s="285"/>
    </row>
    <row r="18" spans="1:5" s="234" customFormat="1" ht="12" customHeight="1">
      <c r="A18" s="227" t="s">
        <v>81</v>
      </c>
      <c r="B18" s="6" t="s">
        <v>347</v>
      </c>
      <c r="C18" s="136"/>
      <c r="D18" s="281">
        <v>0</v>
      </c>
      <c r="E18" s="286"/>
    </row>
    <row r="19" spans="1:5" s="234" customFormat="1" ht="12" customHeight="1" thickBot="1">
      <c r="A19" s="227" t="s">
        <v>82</v>
      </c>
      <c r="B19" s="5" t="s">
        <v>204</v>
      </c>
      <c r="C19" s="136">
        <v>20</v>
      </c>
      <c r="D19" s="281">
        <v>20</v>
      </c>
      <c r="E19" s="286">
        <v>5</v>
      </c>
    </row>
    <row r="20" spans="1:5" s="170" customFormat="1" ht="12" customHeight="1" thickBot="1">
      <c r="A20" s="83" t="s">
        <v>10</v>
      </c>
      <c r="B20" s="93" t="s">
        <v>318</v>
      </c>
      <c r="C20" s="137">
        <v>10477</v>
      </c>
      <c r="D20" s="282">
        <v>10477</v>
      </c>
      <c r="E20" s="165">
        <f>SUM(E21:E23)</f>
        <v>0</v>
      </c>
    </row>
    <row r="21" spans="1:5" s="234" customFormat="1" ht="12" customHeight="1">
      <c r="A21" s="227" t="s">
        <v>72</v>
      </c>
      <c r="B21" s="7" t="s">
        <v>179</v>
      </c>
      <c r="C21" s="134"/>
      <c r="D21" s="280">
        <v>0</v>
      </c>
      <c r="E21" s="285"/>
    </row>
    <row r="22" spans="1:5" s="234" customFormat="1" ht="12" customHeight="1">
      <c r="A22" s="227" t="s">
        <v>73</v>
      </c>
      <c r="B22" s="6" t="s">
        <v>319</v>
      </c>
      <c r="C22" s="134"/>
      <c r="D22" s="280">
        <v>0</v>
      </c>
      <c r="E22" s="285"/>
    </row>
    <row r="23" spans="1:5" s="234" customFormat="1" ht="12" customHeight="1">
      <c r="A23" s="227" t="s">
        <v>74</v>
      </c>
      <c r="B23" s="6" t="s">
        <v>320</v>
      </c>
      <c r="C23" s="134">
        <v>10477</v>
      </c>
      <c r="D23" s="280">
        <v>10477</v>
      </c>
      <c r="E23" s="285"/>
    </row>
    <row r="24" spans="1:5" s="234" customFormat="1" ht="12" customHeight="1" thickBot="1">
      <c r="A24" s="227" t="s">
        <v>75</v>
      </c>
      <c r="B24" s="6" t="s">
        <v>424</v>
      </c>
      <c r="C24" s="134">
        <v>10477</v>
      </c>
      <c r="D24" s="280">
        <v>10477</v>
      </c>
      <c r="E24" s="285"/>
    </row>
    <row r="25" spans="1:5" s="234" customFormat="1" ht="12" customHeight="1" thickBot="1">
      <c r="A25" s="88" t="s">
        <v>11</v>
      </c>
      <c r="B25" s="58" t="s">
        <v>117</v>
      </c>
      <c r="C25" s="315"/>
      <c r="D25" s="317"/>
      <c r="E25" s="164"/>
    </row>
    <row r="26" spans="1:5" s="234" customFormat="1" ht="12" customHeight="1" thickBot="1">
      <c r="A26" s="88" t="s">
        <v>12</v>
      </c>
      <c r="B26" s="58" t="s">
        <v>321</v>
      </c>
      <c r="C26" s="137">
        <v>271</v>
      </c>
      <c r="D26" s="282">
        <v>271</v>
      </c>
      <c r="E26" s="165">
        <f>+E27+E28</f>
        <v>0</v>
      </c>
    </row>
    <row r="27" spans="1:5" s="234" customFormat="1" ht="12" customHeight="1">
      <c r="A27" s="228" t="s">
        <v>188</v>
      </c>
      <c r="B27" s="229" t="s">
        <v>319</v>
      </c>
      <c r="C27" s="292"/>
      <c r="D27" s="60">
        <v>0</v>
      </c>
      <c r="E27" s="290"/>
    </row>
    <row r="28" spans="1:5" s="234" customFormat="1" ht="22.5">
      <c r="A28" s="228" t="s">
        <v>189</v>
      </c>
      <c r="B28" s="230" t="s">
        <v>322</v>
      </c>
      <c r="C28" s="138">
        <v>271</v>
      </c>
      <c r="D28" s="283">
        <v>271</v>
      </c>
      <c r="E28" s="287"/>
    </row>
    <row r="29" spans="1:5" s="234" customFormat="1" ht="12" customHeight="1" thickBot="1">
      <c r="A29" s="227" t="s">
        <v>190</v>
      </c>
      <c r="B29" s="63" t="s">
        <v>425</v>
      </c>
      <c r="C29" s="49">
        <v>271</v>
      </c>
      <c r="D29" s="319">
        <v>271</v>
      </c>
      <c r="E29" s="314"/>
    </row>
    <row r="30" spans="1:5" s="234" customFormat="1" ht="12" customHeight="1" thickBot="1">
      <c r="A30" s="88" t="s">
        <v>13</v>
      </c>
      <c r="B30" s="58" t="s">
        <v>323</v>
      </c>
      <c r="C30" s="137">
        <v>0</v>
      </c>
      <c r="D30" s="282">
        <v>0</v>
      </c>
      <c r="E30" s="165">
        <f>+E31+E32+E33</f>
        <v>0</v>
      </c>
    </row>
    <row r="31" spans="1:5" s="234" customFormat="1" ht="12" customHeight="1">
      <c r="A31" s="228" t="s">
        <v>59</v>
      </c>
      <c r="B31" s="229" t="s">
        <v>209</v>
      </c>
      <c r="C31" s="292"/>
      <c r="D31" s="60">
        <v>0</v>
      </c>
      <c r="E31" s="290"/>
    </row>
    <row r="32" spans="1:5" s="234" customFormat="1" ht="12" customHeight="1">
      <c r="A32" s="228" t="s">
        <v>60</v>
      </c>
      <c r="B32" s="230" t="s">
        <v>210</v>
      </c>
      <c r="C32" s="138"/>
      <c r="D32" s="283">
        <v>0</v>
      </c>
      <c r="E32" s="287"/>
    </row>
    <row r="33" spans="1:5" s="234" customFormat="1" ht="12" customHeight="1" thickBot="1">
      <c r="A33" s="227" t="s">
        <v>61</v>
      </c>
      <c r="B33" s="63" t="s">
        <v>211</v>
      </c>
      <c r="C33" s="49"/>
      <c r="D33" s="319">
        <v>0</v>
      </c>
      <c r="E33" s="314"/>
    </row>
    <row r="34" spans="1:5" s="170" customFormat="1" ht="12" customHeight="1" thickBot="1">
      <c r="A34" s="88" t="s">
        <v>14</v>
      </c>
      <c r="B34" s="58" t="s">
        <v>293</v>
      </c>
      <c r="C34" s="315"/>
      <c r="D34" s="317">
        <v>0</v>
      </c>
      <c r="E34" s="164"/>
    </row>
    <row r="35" spans="1:5" s="170" customFormat="1" ht="12" customHeight="1" thickBot="1">
      <c r="A35" s="88" t="s">
        <v>15</v>
      </c>
      <c r="B35" s="58" t="s">
        <v>324</v>
      </c>
      <c r="C35" s="315"/>
      <c r="D35" s="317">
        <v>0</v>
      </c>
      <c r="E35" s="164"/>
    </row>
    <row r="36" spans="1:5" s="170" customFormat="1" ht="12" customHeight="1" thickBot="1">
      <c r="A36" s="83" t="s">
        <v>16</v>
      </c>
      <c r="B36" s="58" t="s">
        <v>426</v>
      </c>
      <c r="C36" s="137">
        <v>10993</v>
      </c>
      <c r="D36" s="282">
        <v>10993</v>
      </c>
      <c r="E36" s="165">
        <f>+E8+E20+E25+E26+E30+E34+E35</f>
        <v>134</v>
      </c>
    </row>
    <row r="37" spans="1:5" s="170" customFormat="1" ht="12" customHeight="1" thickBot="1">
      <c r="A37" s="94" t="s">
        <v>17</v>
      </c>
      <c r="B37" s="58" t="s">
        <v>326</v>
      </c>
      <c r="C37" s="137">
        <v>16129</v>
      </c>
      <c r="D37" s="282">
        <v>16129</v>
      </c>
      <c r="E37" s="165">
        <f>+E38+E39+E40</f>
        <v>8767</v>
      </c>
    </row>
    <row r="38" spans="1:5" s="170" customFormat="1" ht="12" customHeight="1">
      <c r="A38" s="228" t="s">
        <v>327</v>
      </c>
      <c r="B38" s="229" t="s">
        <v>161</v>
      </c>
      <c r="C38" s="292">
        <v>60</v>
      </c>
      <c r="D38" s="60">
        <v>60</v>
      </c>
      <c r="E38" s="290">
        <v>60</v>
      </c>
    </row>
    <row r="39" spans="1:5" s="170" customFormat="1" ht="12" customHeight="1">
      <c r="A39" s="228" t="s">
        <v>328</v>
      </c>
      <c r="B39" s="230" t="s">
        <v>2</v>
      </c>
      <c r="C39" s="138"/>
      <c r="D39" s="283">
        <v>0</v>
      </c>
      <c r="E39" s="287"/>
    </row>
    <row r="40" spans="1:5" s="234" customFormat="1" ht="12" customHeight="1" thickBot="1">
      <c r="A40" s="227" t="s">
        <v>329</v>
      </c>
      <c r="B40" s="63" t="s">
        <v>330</v>
      </c>
      <c r="C40" s="49">
        <v>16069</v>
      </c>
      <c r="D40" s="319">
        <v>16069</v>
      </c>
      <c r="E40" s="314">
        <v>8707</v>
      </c>
    </row>
    <row r="41" spans="1:5" s="234" customFormat="1" ht="15" customHeight="1" thickBot="1">
      <c r="A41" s="94" t="s">
        <v>18</v>
      </c>
      <c r="B41" s="95" t="s">
        <v>331</v>
      </c>
      <c r="C41" s="316">
        <v>27122</v>
      </c>
      <c r="D41" s="312">
        <v>27122</v>
      </c>
      <c r="E41" s="168">
        <f>+E36+E37</f>
        <v>8901</v>
      </c>
    </row>
    <row r="42" spans="1:3" s="234" customFormat="1" ht="15" customHeight="1">
      <c r="A42" s="96"/>
      <c r="B42" s="97"/>
      <c r="C42" s="166"/>
    </row>
    <row r="43" spans="1:3" ht="13.5" thickBot="1">
      <c r="A43" s="98"/>
      <c r="B43" s="99"/>
      <c r="C43" s="167"/>
    </row>
    <row r="44" spans="1:5" s="233" customFormat="1" ht="16.5" customHeight="1" thickBot="1">
      <c r="A44" s="683" t="s">
        <v>43</v>
      </c>
      <c r="B44" s="684"/>
      <c r="C44" s="684"/>
      <c r="D44" s="684"/>
      <c r="E44" s="685"/>
    </row>
    <row r="45" spans="1:5" s="235" customFormat="1" ht="12" customHeight="1" thickBot="1">
      <c r="A45" s="88" t="s">
        <v>9</v>
      </c>
      <c r="B45" s="58" t="s">
        <v>332</v>
      </c>
      <c r="C45" s="137">
        <v>26724</v>
      </c>
      <c r="D45" s="282">
        <v>26724</v>
      </c>
      <c r="E45" s="165">
        <f>SUM(E46:E50)</f>
        <v>8445</v>
      </c>
    </row>
    <row r="46" spans="1:5" ht="12" customHeight="1">
      <c r="A46" s="227" t="s">
        <v>66</v>
      </c>
      <c r="B46" s="7" t="s">
        <v>38</v>
      </c>
      <c r="C46" s="292">
        <v>9081</v>
      </c>
      <c r="D46" s="60">
        <v>9081</v>
      </c>
      <c r="E46" s="290">
        <v>3597</v>
      </c>
    </row>
    <row r="47" spans="1:5" ht="12" customHeight="1">
      <c r="A47" s="227" t="s">
        <v>67</v>
      </c>
      <c r="B47" s="6" t="s">
        <v>126</v>
      </c>
      <c r="C47" s="48">
        <v>1607</v>
      </c>
      <c r="D47" s="61">
        <v>1607</v>
      </c>
      <c r="E47" s="288">
        <v>627</v>
      </c>
    </row>
    <row r="48" spans="1:5" ht="12" customHeight="1">
      <c r="A48" s="227" t="s">
        <v>68</v>
      </c>
      <c r="B48" s="6" t="s">
        <v>93</v>
      </c>
      <c r="C48" s="48">
        <v>16036</v>
      </c>
      <c r="D48" s="61">
        <v>16036</v>
      </c>
      <c r="E48" s="288">
        <v>4221</v>
      </c>
    </row>
    <row r="49" spans="1:5" ht="12" customHeight="1">
      <c r="A49" s="227" t="s">
        <v>69</v>
      </c>
      <c r="B49" s="6" t="s">
        <v>127</v>
      </c>
      <c r="C49" s="48"/>
      <c r="D49" s="61">
        <v>0</v>
      </c>
      <c r="E49" s="288"/>
    </row>
    <row r="50" spans="1:5" ht="12" customHeight="1" thickBot="1">
      <c r="A50" s="227" t="s">
        <v>100</v>
      </c>
      <c r="B50" s="6" t="s">
        <v>128</v>
      </c>
      <c r="C50" s="48"/>
      <c r="D50" s="61">
        <v>0</v>
      </c>
      <c r="E50" s="288"/>
    </row>
    <row r="51" spans="1:5" ht="12" customHeight="1" thickBot="1">
      <c r="A51" s="88" t="s">
        <v>10</v>
      </c>
      <c r="B51" s="58" t="s">
        <v>333</v>
      </c>
      <c r="C51" s="137">
        <v>398</v>
      </c>
      <c r="D51" s="282">
        <v>398</v>
      </c>
      <c r="E51" s="165">
        <f>SUM(E52:E54)</f>
        <v>0</v>
      </c>
    </row>
    <row r="52" spans="1:5" s="235" customFormat="1" ht="12" customHeight="1">
      <c r="A52" s="227" t="s">
        <v>72</v>
      </c>
      <c r="B52" s="7" t="s">
        <v>155</v>
      </c>
      <c r="C52" s="292">
        <v>398</v>
      </c>
      <c r="D52" s="60">
        <v>398</v>
      </c>
      <c r="E52" s="290"/>
    </row>
    <row r="53" spans="1:5" ht="12" customHeight="1">
      <c r="A53" s="227" t="s">
        <v>73</v>
      </c>
      <c r="B53" s="6" t="s">
        <v>130</v>
      </c>
      <c r="C53" s="48"/>
      <c r="D53" s="61">
        <v>0</v>
      </c>
      <c r="E53" s="288"/>
    </row>
    <row r="54" spans="1:5" ht="12" customHeight="1">
      <c r="A54" s="227" t="s">
        <v>74</v>
      </c>
      <c r="B54" s="6" t="s">
        <v>44</v>
      </c>
      <c r="C54" s="48"/>
      <c r="D54" s="61">
        <v>0</v>
      </c>
      <c r="E54" s="288"/>
    </row>
    <row r="55" spans="1:5" ht="12" customHeight="1" thickBot="1">
      <c r="A55" s="227" t="s">
        <v>75</v>
      </c>
      <c r="B55" s="6" t="s">
        <v>423</v>
      </c>
      <c r="C55" s="48"/>
      <c r="D55" s="61">
        <v>0</v>
      </c>
      <c r="E55" s="288"/>
    </row>
    <row r="56" spans="1:5" ht="15" customHeight="1" thickBot="1">
      <c r="A56" s="88" t="s">
        <v>11</v>
      </c>
      <c r="B56" s="58" t="s">
        <v>5</v>
      </c>
      <c r="C56" s="315"/>
      <c r="D56" s="317">
        <v>0</v>
      </c>
      <c r="E56" s="164"/>
    </row>
    <row r="57" spans="1:5" ht="13.5" thickBot="1">
      <c r="A57" s="88" t="s">
        <v>12</v>
      </c>
      <c r="B57" s="100" t="s">
        <v>427</v>
      </c>
      <c r="C57" s="316">
        <v>27122</v>
      </c>
      <c r="D57" s="312">
        <v>27122</v>
      </c>
      <c r="E57" s="168">
        <f>+E45+E51+E56</f>
        <v>8445</v>
      </c>
    </row>
    <row r="58" spans="3:4" ht="15" customHeight="1" thickBot="1">
      <c r="C58" s="394">
        <f>C41-C57</f>
        <v>0</v>
      </c>
      <c r="D58" s="394">
        <f>D41-D57</f>
        <v>0</v>
      </c>
    </row>
    <row r="59" spans="1:5" ht="14.25" customHeight="1" thickBot="1">
      <c r="A59" s="321" t="s">
        <v>495</v>
      </c>
      <c r="B59" s="322"/>
      <c r="C59" s="310">
        <v>2</v>
      </c>
      <c r="D59" s="310">
        <v>2</v>
      </c>
      <c r="E59" s="309">
        <v>2</v>
      </c>
    </row>
    <row r="60" spans="1:5" ht="13.5" thickBot="1">
      <c r="A60" s="323" t="s">
        <v>496</v>
      </c>
      <c r="B60" s="324"/>
      <c r="C60" s="310"/>
      <c r="D60" s="310"/>
      <c r="E60" s="309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="120" zoomScaleNormal="120" workbookViewId="0" topLeftCell="A1">
      <selection activeCell="J13" sqref="J13"/>
    </sheetView>
  </sheetViews>
  <sheetFormatPr defaultColWidth="9.00390625" defaultRowHeight="12.75"/>
  <cols>
    <col min="1" max="1" width="5.50390625" style="31" customWidth="1"/>
    <col min="2" max="2" width="33.125" style="31" customWidth="1"/>
    <col min="3" max="3" width="12.375" style="31" customWidth="1"/>
    <col min="4" max="4" width="11.50390625" style="31" customWidth="1"/>
    <col min="5" max="5" width="11.375" style="31" customWidth="1"/>
    <col min="6" max="6" width="11.00390625" style="31" customWidth="1"/>
    <col min="7" max="7" width="14.375" style="31" customWidth="1"/>
    <col min="8" max="16384" width="9.375" style="31" customWidth="1"/>
  </cols>
  <sheetData>
    <row r="1" spans="2:7" ht="16.5" customHeight="1">
      <c r="B1" s="695" t="str">
        <f>CONCATENATE("7. melléklet ",IB_ALAPADATOK!A7," ",IB_ALAPADATOK!B7," ",IB_ALAPADATOK!C7," ",IB_ALAPADATOK!D7)</f>
        <v>7. melléklet a 2020. I. félévi költségvetési tájékoztatóhoz</v>
      </c>
      <c r="C1" s="695"/>
      <c r="D1" s="695"/>
      <c r="E1" s="695"/>
      <c r="F1" s="695"/>
      <c r="G1" s="695"/>
    </row>
    <row r="3" spans="1:7" ht="43.5" customHeight="1">
      <c r="A3" s="692" t="s">
        <v>3</v>
      </c>
      <c r="B3" s="692"/>
      <c r="C3" s="692"/>
      <c r="D3" s="692"/>
      <c r="E3" s="692"/>
      <c r="F3" s="692"/>
      <c r="G3" s="692"/>
    </row>
    <row r="5" spans="1:7" s="70" customFormat="1" ht="27" customHeight="1">
      <c r="A5" s="693" t="s">
        <v>525</v>
      </c>
      <c r="B5" s="694"/>
      <c r="C5" s="694"/>
      <c r="D5" s="694"/>
      <c r="E5" s="694"/>
      <c r="F5" s="694"/>
      <c r="G5" s="694"/>
    </row>
    <row r="6" spans="1:7" s="70" customFormat="1" ht="15.75">
      <c r="A6" s="69"/>
      <c r="B6" s="69"/>
      <c r="C6" s="69"/>
      <c r="D6" s="69"/>
      <c r="E6" s="69"/>
      <c r="F6" s="69"/>
      <c r="G6" s="69"/>
    </row>
    <row r="7" spans="1:7" s="71" customFormat="1" ht="12.75">
      <c r="A7" s="90"/>
      <c r="B7" s="90"/>
      <c r="C7" s="90"/>
      <c r="D7" s="90"/>
      <c r="E7" s="90"/>
      <c r="F7" s="90"/>
      <c r="G7" s="90"/>
    </row>
    <row r="8" spans="1:7" s="72" customFormat="1" ht="15" customHeight="1" thickBot="1">
      <c r="A8" s="119"/>
      <c r="B8" s="106"/>
      <c r="C8" s="106"/>
      <c r="D8" s="118"/>
      <c r="E8" s="106"/>
      <c r="F8" s="106"/>
      <c r="G8" s="325" t="e">
        <f>#REF!</f>
        <v>#REF!</v>
      </c>
    </row>
    <row r="9" spans="1:7" s="47" customFormat="1" ht="42" customHeight="1" thickBot="1">
      <c r="A9" s="80" t="s">
        <v>7</v>
      </c>
      <c r="B9" s="81" t="s">
        <v>141</v>
      </c>
      <c r="C9" s="81" t="s">
        <v>142</v>
      </c>
      <c r="D9" s="81" t="s">
        <v>143</v>
      </c>
      <c r="E9" s="81" t="s">
        <v>144</v>
      </c>
      <c r="F9" s="81" t="s">
        <v>145</v>
      </c>
      <c r="G9" s="82" t="s">
        <v>40</v>
      </c>
    </row>
    <row r="10" spans="1:7" ht="24" customHeight="1">
      <c r="A10" s="107" t="s">
        <v>9</v>
      </c>
      <c r="B10" s="86" t="s">
        <v>146</v>
      </c>
      <c r="C10" s="73"/>
      <c r="D10" s="73"/>
      <c r="E10" s="73"/>
      <c r="F10" s="73"/>
      <c r="G10" s="108">
        <f>SUM(C10:F10)</f>
        <v>0</v>
      </c>
    </row>
    <row r="11" spans="1:7" ht="24" customHeight="1">
      <c r="A11" s="109" t="s">
        <v>10</v>
      </c>
      <c r="B11" s="87" t="s">
        <v>147</v>
      </c>
      <c r="C11" s="74"/>
      <c r="D11" s="74"/>
      <c r="E11" s="74"/>
      <c r="F11" s="74"/>
      <c r="G11" s="110">
        <f aca="true" t="shared" si="0" ref="G11:G16">SUM(C11:F11)</f>
        <v>0</v>
      </c>
    </row>
    <row r="12" spans="1:7" ht="24" customHeight="1">
      <c r="A12" s="109" t="s">
        <v>11</v>
      </c>
      <c r="B12" s="87" t="s">
        <v>148</v>
      </c>
      <c r="C12" s="74"/>
      <c r="D12" s="74"/>
      <c r="E12" s="74"/>
      <c r="F12" s="74"/>
      <c r="G12" s="110">
        <f t="shared" si="0"/>
        <v>0</v>
      </c>
    </row>
    <row r="13" spans="1:7" ht="24" customHeight="1">
      <c r="A13" s="109" t="s">
        <v>12</v>
      </c>
      <c r="B13" s="87" t="s">
        <v>149</v>
      </c>
      <c r="C13" s="74"/>
      <c r="D13" s="74"/>
      <c r="E13" s="74"/>
      <c r="F13" s="74"/>
      <c r="G13" s="110">
        <f t="shared" si="0"/>
        <v>0</v>
      </c>
    </row>
    <row r="14" spans="1:7" ht="24" customHeight="1">
      <c r="A14" s="109" t="s">
        <v>13</v>
      </c>
      <c r="B14" s="87" t="s">
        <v>150</v>
      </c>
      <c r="C14" s="74"/>
      <c r="D14" s="74"/>
      <c r="E14" s="74"/>
      <c r="F14" s="74"/>
      <c r="G14" s="110">
        <f t="shared" si="0"/>
        <v>0</v>
      </c>
    </row>
    <row r="15" spans="1:7" ht="24" customHeight="1" thickBot="1">
      <c r="A15" s="111" t="s">
        <v>14</v>
      </c>
      <c r="B15" s="112" t="s">
        <v>151</v>
      </c>
      <c r="C15" s="75">
        <v>79751351</v>
      </c>
      <c r="D15" s="75"/>
      <c r="E15" s="75"/>
      <c r="F15" s="75"/>
      <c r="G15" s="113">
        <f t="shared" si="0"/>
        <v>79751351</v>
      </c>
    </row>
    <row r="16" spans="1:7" s="76" customFormat="1" ht="24" customHeight="1" thickBot="1">
      <c r="A16" s="114" t="s">
        <v>15</v>
      </c>
      <c r="B16" s="115" t="s">
        <v>40</v>
      </c>
      <c r="C16" s="116">
        <f>SUM(C10:C15)</f>
        <v>79751351</v>
      </c>
      <c r="D16" s="116">
        <f>SUM(D10:D15)</f>
        <v>0</v>
      </c>
      <c r="E16" s="116">
        <f>SUM(E10:E15)</f>
        <v>0</v>
      </c>
      <c r="F16" s="116">
        <f>SUM(F10:F15)</f>
        <v>0</v>
      </c>
      <c r="G16" s="117">
        <f t="shared" si="0"/>
        <v>79751351</v>
      </c>
    </row>
    <row r="17" s="71" customFormat="1" ht="12.75"/>
    <row r="18" s="71" customFormat="1" ht="12.75"/>
    <row r="19" s="71" customFormat="1" ht="12.75"/>
    <row r="20" spans="1:4" s="71" customFormat="1" ht="15.75">
      <c r="A20" s="698" t="s">
        <v>569</v>
      </c>
      <c r="B20" s="699"/>
      <c r="C20" s="699"/>
      <c r="D20" s="699"/>
    </row>
    <row r="21" s="71" customFormat="1" ht="12.75"/>
    <row r="22" spans="1:7" ht="12.75">
      <c r="A22" s="71"/>
      <c r="B22" s="71"/>
      <c r="C22" s="71"/>
      <c r="D22" s="71"/>
      <c r="E22" s="71"/>
      <c r="F22" s="71"/>
      <c r="G22" s="71"/>
    </row>
    <row r="23" spans="1:7" ht="12.75">
      <c r="A23" s="71"/>
      <c r="B23" s="71"/>
      <c r="C23" s="71"/>
      <c r="D23" s="71"/>
      <c r="E23" s="71"/>
      <c r="F23" s="71"/>
      <c r="G23" s="71"/>
    </row>
    <row r="24" spans="1:7" ht="13.5">
      <c r="A24" s="71"/>
      <c r="B24" s="71"/>
      <c r="C24" s="696" t="s">
        <v>152</v>
      </c>
      <c r="D24" s="697"/>
      <c r="E24" s="697"/>
      <c r="F24" s="697"/>
      <c r="G24" s="71"/>
    </row>
    <row r="25" spans="1:7" ht="13.5">
      <c r="A25" s="71"/>
      <c r="B25" s="71"/>
      <c r="C25" s="383"/>
      <c r="D25" s="384"/>
      <c r="E25" s="384"/>
      <c r="F25" s="383"/>
      <c r="G25" s="71"/>
    </row>
    <row r="26" spans="1:7" ht="13.5">
      <c r="A26" s="71"/>
      <c r="B26" s="71"/>
      <c r="C26" s="383"/>
      <c r="D26" s="384"/>
      <c r="E26" s="384"/>
      <c r="F26" s="383"/>
      <c r="G26" s="71"/>
    </row>
    <row r="27" spans="1:7" ht="12.75">
      <c r="A27" s="71"/>
      <c r="B27" s="71"/>
      <c r="C27" s="71"/>
      <c r="D27" s="71"/>
      <c r="E27" s="71"/>
      <c r="F27" s="71"/>
      <c r="G27" s="71"/>
    </row>
    <row r="28" spans="1:7" ht="12.75">
      <c r="A28" s="71"/>
      <c r="B28" s="71"/>
      <c r="C28" s="71"/>
      <c r="D28" s="71"/>
      <c r="E28" s="71"/>
      <c r="F28" s="71"/>
      <c r="G28" s="71"/>
    </row>
    <row r="29" spans="1:7" ht="12.75">
      <c r="A29" s="71"/>
      <c r="B29" s="71"/>
      <c r="C29" s="71"/>
      <c r="D29" s="71"/>
      <c r="E29" s="71"/>
      <c r="F29" s="71"/>
      <c r="G29" s="71"/>
    </row>
  </sheetData>
  <sheetProtection/>
  <mergeCells count="5">
    <mergeCell ref="A3:G3"/>
    <mergeCell ref="A5:G5"/>
    <mergeCell ref="B1:G1"/>
    <mergeCell ref="C24:F24"/>
    <mergeCell ref="A20:D2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61">
      <selection activeCell="M17" sqref="M17"/>
    </sheetView>
  </sheetViews>
  <sheetFormatPr defaultColWidth="9.00390625" defaultRowHeight="12.75"/>
  <cols>
    <col min="2" max="2" width="62.625" style="0" customWidth="1"/>
    <col min="3" max="3" width="15.125" style="0" bestFit="1" customWidth="1"/>
    <col min="4" max="4" width="17.625" style="0" customWidth="1"/>
    <col min="5" max="5" width="16.625" style="0" customWidth="1"/>
    <col min="6" max="6" width="18.375" style="0" customWidth="1"/>
  </cols>
  <sheetData>
    <row r="1" spans="1:6" ht="15.75">
      <c r="A1" s="700" t="s">
        <v>758</v>
      </c>
      <c r="B1" s="700"/>
      <c r="C1" s="700"/>
      <c r="D1" s="700"/>
      <c r="E1" s="701" t="s">
        <v>759</v>
      </c>
      <c r="F1" s="701"/>
    </row>
    <row r="2" spans="1:7" ht="15.75">
      <c r="A2" s="495"/>
      <c r="B2" s="495"/>
      <c r="C2" s="495"/>
      <c r="D2" s="495"/>
      <c r="F2" s="701"/>
      <c r="G2" s="701"/>
    </row>
    <row r="3" spans="1:4" ht="13.5" thickBot="1">
      <c r="A3" s="89"/>
      <c r="B3" s="89"/>
      <c r="C3" s="701"/>
      <c r="D3" s="701"/>
    </row>
    <row r="4" spans="1:6" ht="32.25" thickBot="1">
      <c r="A4" s="496" t="s">
        <v>54</v>
      </c>
      <c r="B4" s="497" t="s">
        <v>637</v>
      </c>
      <c r="C4" s="498" t="s">
        <v>638</v>
      </c>
      <c r="D4" s="499" t="s">
        <v>639</v>
      </c>
      <c r="E4" s="499" t="s">
        <v>760</v>
      </c>
      <c r="F4" s="499" t="s">
        <v>761</v>
      </c>
    </row>
    <row r="5" spans="1:6" ht="24.75" customHeight="1" thickBot="1">
      <c r="A5" s="500" t="s">
        <v>9</v>
      </c>
      <c r="B5" s="501" t="s">
        <v>640</v>
      </c>
      <c r="C5" s="502"/>
      <c r="D5" s="503">
        <f>SUM(D6:D33)</f>
        <v>385893</v>
      </c>
      <c r="E5" s="503">
        <f>SUM(E6:E33)</f>
        <v>408212</v>
      </c>
      <c r="F5" s="503">
        <f>SUM(F6:F33)</f>
        <v>196478.5</v>
      </c>
    </row>
    <row r="6" spans="1:7" ht="24.75" customHeight="1">
      <c r="A6" s="500" t="s">
        <v>10</v>
      </c>
      <c r="B6" s="504" t="s">
        <v>641</v>
      </c>
      <c r="C6" s="505"/>
      <c r="D6" s="506">
        <v>13353</v>
      </c>
      <c r="E6" s="506">
        <v>13743</v>
      </c>
      <c r="F6" s="506">
        <f aca="true" t="shared" si="0" ref="F6:F27">E6/2</f>
        <v>6871.5</v>
      </c>
      <c r="G6" s="552"/>
    </row>
    <row r="7" spans="1:6" ht="24.75" customHeight="1">
      <c r="A7" s="500" t="s">
        <v>11</v>
      </c>
      <c r="B7" s="507" t="s">
        <v>642</v>
      </c>
      <c r="C7" s="508"/>
      <c r="D7" s="509">
        <v>6924</v>
      </c>
      <c r="E7" s="510">
        <v>8851</v>
      </c>
      <c r="F7" s="506">
        <f t="shared" si="0"/>
        <v>4425.5</v>
      </c>
    </row>
    <row r="8" spans="1:6" ht="24.75" customHeight="1">
      <c r="A8" s="500" t="s">
        <v>12</v>
      </c>
      <c r="B8" s="511" t="s">
        <v>643</v>
      </c>
      <c r="C8" s="512"/>
      <c r="D8" s="513">
        <v>24024</v>
      </c>
      <c r="E8" s="514">
        <v>24453</v>
      </c>
      <c r="F8" s="506">
        <f t="shared" si="0"/>
        <v>12226.5</v>
      </c>
    </row>
    <row r="9" spans="1:6" ht="24.75" customHeight="1">
      <c r="A9" s="500" t="s">
        <v>13</v>
      </c>
      <c r="B9" s="507" t="s">
        <v>644</v>
      </c>
      <c r="C9" s="508"/>
      <c r="D9" s="509">
        <v>6073</v>
      </c>
      <c r="E9" s="510">
        <v>2728</v>
      </c>
      <c r="F9" s="506">
        <f t="shared" si="0"/>
        <v>1364</v>
      </c>
    </row>
    <row r="10" spans="1:6" ht="24.75" customHeight="1">
      <c r="A10" s="500" t="s">
        <v>14</v>
      </c>
      <c r="B10" s="511" t="s">
        <v>645</v>
      </c>
      <c r="C10" s="512"/>
      <c r="D10" s="513">
        <v>4905</v>
      </c>
      <c r="E10" s="514">
        <v>8550</v>
      </c>
      <c r="F10" s="506">
        <f t="shared" si="0"/>
        <v>4275</v>
      </c>
    </row>
    <row r="11" spans="1:6" ht="24.75" customHeight="1">
      <c r="A11" s="500" t="s">
        <v>15</v>
      </c>
      <c r="B11" s="507" t="s">
        <v>646</v>
      </c>
      <c r="C11" s="508"/>
      <c r="D11" s="509">
        <v>10374</v>
      </c>
      <c r="E11" s="510">
        <v>13729</v>
      </c>
      <c r="F11" s="506">
        <f t="shared" si="0"/>
        <v>6864.5</v>
      </c>
    </row>
    <row r="12" spans="1:6" ht="24.75" customHeight="1">
      <c r="A12" s="500" t="s">
        <v>16</v>
      </c>
      <c r="B12" s="511" t="s">
        <v>647</v>
      </c>
      <c r="C12" s="512"/>
      <c r="D12" s="513">
        <v>8840</v>
      </c>
      <c r="E12" s="514">
        <v>6426</v>
      </c>
      <c r="F12" s="506">
        <f t="shared" si="0"/>
        <v>3213</v>
      </c>
    </row>
    <row r="13" spans="1:6" ht="24.75" customHeight="1">
      <c r="A13" s="500" t="s">
        <v>17</v>
      </c>
      <c r="B13" s="507" t="s">
        <v>648</v>
      </c>
      <c r="C13" s="508"/>
      <c r="D13" s="509">
        <v>3159</v>
      </c>
      <c r="E13" s="510">
        <v>5993</v>
      </c>
      <c r="F13" s="506">
        <f t="shared" si="0"/>
        <v>2996.5</v>
      </c>
    </row>
    <row r="14" spans="1:6" ht="24.75" customHeight="1">
      <c r="A14" s="500" t="s">
        <v>18</v>
      </c>
      <c r="B14" s="507" t="s">
        <v>649</v>
      </c>
      <c r="C14" s="508"/>
      <c r="D14" s="509">
        <v>2746</v>
      </c>
      <c r="E14" s="510">
        <v>2925</v>
      </c>
      <c r="F14" s="506">
        <f t="shared" si="0"/>
        <v>1462.5</v>
      </c>
    </row>
    <row r="15" spans="1:6" ht="24.75" customHeight="1">
      <c r="A15" s="500" t="s">
        <v>19</v>
      </c>
      <c r="B15" s="507" t="s">
        <v>650</v>
      </c>
      <c r="C15" s="508"/>
      <c r="D15" s="509">
        <v>4464</v>
      </c>
      <c r="E15" s="510">
        <v>4353</v>
      </c>
      <c r="F15" s="506">
        <f t="shared" si="0"/>
        <v>2176.5</v>
      </c>
    </row>
    <row r="16" spans="1:6" ht="24.75" customHeight="1">
      <c r="A16" s="500" t="s">
        <v>20</v>
      </c>
      <c r="B16" s="511" t="s">
        <v>651</v>
      </c>
      <c r="C16" s="508"/>
      <c r="D16" s="513">
        <v>5757</v>
      </c>
      <c r="E16" s="514">
        <v>7189</v>
      </c>
      <c r="F16" s="506">
        <v>4954</v>
      </c>
    </row>
    <row r="17" spans="1:6" ht="24.75" customHeight="1">
      <c r="A17" s="500" t="s">
        <v>21</v>
      </c>
      <c r="B17" s="515" t="s">
        <v>652</v>
      </c>
      <c r="C17" s="508"/>
      <c r="D17" s="509">
        <v>1410</v>
      </c>
      <c r="E17" s="510">
        <v>1369</v>
      </c>
      <c r="F17" s="506">
        <f t="shared" si="0"/>
        <v>684.5</v>
      </c>
    </row>
    <row r="18" spans="1:6" ht="24.75" customHeight="1">
      <c r="A18" s="500" t="s">
        <v>22</v>
      </c>
      <c r="B18" s="511" t="s">
        <v>653</v>
      </c>
      <c r="C18" s="512"/>
      <c r="D18" s="513">
        <v>144422</v>
      </c>
      <c r="E18" s="514">
        <v>148999</v>
      </c>
      <c r="F18" s="506">
        <f t="shared" si="0"/>
        <v>74499.5</v>
      </c>
    </row>
    <row r="19" spans="1:6" ht="24.75" customHeight="1">
      <c r="A19" s="500" t="s">
        <v>23</v>
      </c>
      <c r="B19" s="511" t="s">
        <v>654</v>
      </c>
      <c r="C19" s="512"/>
      <c r="D19" s="513">
        <v>27077</v>
      </c>
      <c r="E19" s="514">
        <v>27467</v>
      </c>
      <c r="F19" s="506">
        <f t="shared" si="0"/>
        <v>13733.5</v>
      </c>
    </row>
    <row r="20" spans="1:6" ht="24.75" customHeight="1">
      <c r="A20" s="500" t="s">
        <v>24</v>
      </c>
      <c r="B20" s="511" t="s">
        <v>655</v>
      </c>
      <c r="C20" s="512"/>
      <c r="D20" s="513">
        <v>793</v>
      </c>
      <c r="E20" s="514">
        <v>1587</v>
      </c>
      <c r="F20" s="506">
        <f t="shared" si="0"/>
        <v>793.5</v>
      </c>
    </row>
    <row r="21" spans="1:6" ht="24.75" customHeight="1">
      <c r="A21" s="500" t="s">
        <v>25</v>
      </c>
      <c r="B21" s="511" t="s">
        <v>656</v>
      </c>
      <c r="C21" s="512"/>
      <c r="D21" s="513">
        <v>1126</v>
      </c>
      <c r="E21" s="514">
        <v>3246</v>
      </c>
      <c r="F21" s="506">
        <f t="shared" si="0"/>
        <v>1623</v>
      </c>
    </row>
    <row r="22" spans="1:6" ht="24.75" customHeight="1">
      <c r="A22" s="500" t="s">
        <v>26</v>
      </c>
      <c r="B22" s="511" t="s">
        <v>657</v>
      </c>
      <c r="C22" s="512"/>
      <c r="D22" s="513">
        <v>15753</v>
      </c>
      <c r="E22" s="514">
        <v>15230</v>
      </c>
      <c r="F22" s="506">
        <f t="shared" si="0"/>
        <v>7615</v>
      </c>
    </row>
    <row r="23" spans="1:6" ht="24.75" customHeight="1">
      <c r="A23" s="500" t="s">
        <v>27</v>
      </c>
      <c r="B23" s="511" t="s">
        <v>658</v>
      </c>
      <c r="C23" s="512"/>
      <c r="D23" s="513">
        <v>68781</v>
      </c>
      <c r="E23" s="514">
        <v>65126</v>
      </c>
      <c r="F23" s="506">
        <f t="shared" si="0"/>
        <v>32563</v>
      </c>
    </row>
    <row r="24" spans="1:6" ht="24.75" customHeight="1">
      <c r="A24" s="500" t="s">
        <v>28</v>
      </c>
      <c r="B24" s="511" t="s">
        <v>659</v>
      </c>
      <c r="C24" s="512"/>
      <c r="D24" s="513">
        <v>259</v>
      </c>
      <c r="E24" s="514">
        <v>466</v>
      </c>
      <c r="F24" s="506">
        <f t="shared" si="0"/>
        <v>233</v>
      </c>
    </row>
    <row r="25" spans="1:6" ht="24.75" customHeight="1">
      <c r="A25" s="500" t="s">
        <v>29</v>
      </c>
      <c r="B25" s="516" t="s">
        <v>660</v>
      </c>
      <c r="C25" s="508"/>
      <c r="D25" s="517">
        <v>25066</v>
      </c>
      <c r="E25" s="518">
        <v>37851</v>
      </c>
      <c r="F25" s="506">
        <v>8487</v>
      </c>
    </row>
    <row r="26" spans="1:6" ht="24.75" customHeight="1">
      <c r="A26" s="500" t="s">
        <v>30</v>
      </c>
      <c r="B26" s="507" t="s">
        <v>661</v>
      </c>
      <c r="C26" s="508"/>
      <c r="D26" s="509">
        <v>2000</v>
      </c>
      <c r="E26" s="510"/>
      <c r="F26" s="506">
        <f t="shared" si="0"/>
        <v>0</v>
      </c>
    </row>
    <row r="27" spans="1:6" ht="24.75" customHeight="1">
      <c r="A27" s="500" t="s">
        <v>31</v>
      </c>
      <c r="B27" s="507" t="s">
        <v>662</v>
      </c>
      <c r="C27" s="508"/>
      <c r="D27" s="509">
        <v>4546</v>
      </c>
      <c r="E27" s="510">
        <v>4876</v>
      </c>
      <c r="F27" s="506">
        <f t="shared" si="0"/>
        <v>2438</v>
      </c>
    </row>
    <row r="28" spans="1:6" ht="24.75" customHeight="1">
      <c r="A28" s="500" t="s">
        <v>32</v>
      </c>
      <c r="B28" s="507" t="s">
        <v>663</v>
      </c>
      <c r="C28" s="508"/>
      <c r="D28" s="509">
        <v>300</v>
      </c>
      <c r="E28" s="510"/>
      <c r="F28" s="510"/>
    </row>
    <row r="29" spans="1:6" ht="24.75" customHeight="1">
      <c r="A29" s="500" t="s">
        <v>33</v>
      </c>
      <c r="B29" s="519" t="s">
        <v>664</v>
      </c>
      <c r="C29" s="508"/>
      <c r="D29" s="509">
        <v>500</v>
      </c>
      <c r="E29" s="510">
        <v>500</v>
      </c>
      <c r="F29" s="510"/>
    </row>
    <row r="30" spans="1:6" ht="24.75" customHeight="1">
      <c r="A30" s="500" t="s">
        <v>34</v>
      </c>
      <c r="B30" s="519" t="s">
        <v>665</v>
      </c>
      <c r="C30" s="508"/>
      <c r="D30" s="509">
        <v>200</v>
      </c>
      <c r="E30" s="510">
        <v>200</v>
      </c>
      <c r="F30" s="510"/>
    </row>
    <row r="31" spans="1:6" ht="24.75" customHeight="1">
      <c r="A31" s="500" t="s">
        <v>35</v>
      </c>
      <c r="B31" s="519" t="s">
        <v>666</v>
      </c>
      <c r="C31" s="508"/>
      <c r="D31" s="509">
        <v>1600</v>
      </c>
      <c r="E31" s="510">
        <v>1600</v>
      </c>
      <c r="F31" s="510">
        <v>565</v>
      </c>
    </row>
    <row r="32" spans="1:6" ht="24.75" customHeight="1">
      <c r="A32" s="500" t="s">
        <v>36</v>
      </c>
      <c r="B32" s="519" t="s">
        <v>667</v>
      </c>
      <c r="C32" s="508"/>
      <c r="D32" s="509">
        <v>1441</v>
      </c>
      <c r="E32" s="510">
        <v>755</v>
      </c>
      <c r="F32" s="510"/>
    </row>
    <row r="33" spans="1:6" ht="24.75" customHeight="1" thickBot="1">
      <c r="A33" s="500" t="s">
        <v>668</v>
      </c>
      <c r="B33" s="520" t="s">
        <v>763</v>
      </c>
      <c r="C33" s="521"/>
      <c r="D33" s="522"/>
      <c r="E33" s="523"/>
      <c r="F33" s="523">
        <v>2414</v>
      </c>
    </row>
    <row r="34" spans="1:6" ht="24.75" customHeight="1" thickBot="1">
      <c r="A34" s="500" t="s">
        <v>669</v>
      </c>
      <c r="B34" s="524" t="s">
        <v>670</v>
      </c>
      <c r="C34" s="502"/>
      <c r="D34" s="525">
        <f>SUM(D35:D64)</f>
        <v>163143</v>
      </c>
      <c r="E34" s="526">
        <f>SUM(E35:E65)</f>
        <v>176910</v>
      </c>
      <c r="F34" s="526">
        <f>SUM(F35:F65)</f>
        <v>107160</v>
      </c>
    </row>
    <row r="35" spans="1:6" ht="24.75" customHeight="1">
      <c r="A35" s="500" t="s">
        <v>671</v>
      </c>
      <c r="B35" s="527" t="s">
        <v>672</v>
      </c>
      <c r="C35" s="505"/>
      <c r="D35" s="528">
        <v>800</v>
      </c>
      <c r="E35" s="529">
        <v>800</v>
      </c>
      <c r="F35" s="529">
        <v>400</v>
      </c>
    </row>
    <row r="36" spans="1:6" ht="24.75" customHeight="1">
      <c r="A36" s="500" t="s">
        <v>673</v>
      </c>
      <c r="B36" s="530" t="s">
        <v>674</v>
      </c>
      <c r="C36" s="508"/>
      <c r="D36" s="531">
        <v>0</v>
      </c>
      <c r="E36" s="532">
        <v>0</v>
      </c>
      <c r="F36" s="532"/>
    </row>
    <row r="37" spans="1:6" ht="24.75" customHeight="1">
      <c r="A37" s="500" t="s">
        <v>675</v>
      </c>
      <c r="B37" s="530" t="s">
        <v>676</v>
      </c>
      <c r="C37" s="508"/>
      <c r="D37" s="531">
        <v>9000</v>
      </c>
      <c r="E37" s="532">
        <v>9000</v>
      </c>
      <c r="F37" s="532">
        <v>2250</v>
      </c>
    </row>
    <row r="38" spans="1:6" ht="24.75" customHeight="1">
      <c r="A38" s="500" t="s">
        <v>677</v>
      </c>
      <c r="B38" s="533" t="s">
        <v>678</v>
      </c>
      <c r="C38" s="508"/>
      <c r="D38" s="531"/>
      <c r="E38" s="532">
        <v>1806</v>
      </c>
      <c r="F38" s="532"/>
    </row>
    <row r="39" spans="1:6" ht="24.75" customHeight="1">
      <c r="A39" s="500" t="s">
        <v>679</v>
      </c>
      <c r="B39" s="530" t="s">
        <v>680</v>
      </c>
      <c r="C39" s="508"/>
      <c r="D39" s="531">
        <v>300</v>
      </c>
      <c r="E39" s="532">
        <v>400</v>
      </c>
      <c r="F39" s="532"/>
    </row>
    <row r="40" spans="1:6" ht="24.75" customHeight="1">
      <c r="A40" s="500" t="s">
        <v>681</v>
      </c>
      <c r="B40" s="534" t="s">
        <v>682</v>
      </c>
      <c r="C40" s="508"/>
      <c r="D40" s="531">
        <v>250</v>
      </c>
      <c r="E40" s="532">
        <v>300</v>
      </c>
      <c r="F40" s="532">
        <v>300</v>
      </c>
    </row>
    <row r="41" spans="1:6" ht="24.75" customHeight="1">
      <c r="A41" s="500" t="s">
        <v>683</v>
      </c>
      <c r="B41" s="535" t="s">
        <v>684</v>
      </c>
      <c r="C41" s="508"/>
      <c r="D41" s="531">
        <v>700</v>
      </c>
      <c r="E41" s="532">
        <v>1000</v>
      </c>
      <c r="F41" s="532">
        <v>500</v>
      </c>
    </row>
    <row r="42" spans="1:6" ht="24.75" customHeight="1">
      <c r="A42" s="500" t="s">
        <v>685</v>
      </c>
      <c r="B42" s="535" t="s">
        <v>686</v>
      </c>
      <c r="C42" s="508"/>
      <c r="D42" s="531">
        <v>4000</v>
      </c>
      <c r="E42" s="532">
        <v>2000</v>
      </c>
      <c r="F42" s="532">
        <v>2000</v>
      </c>
    </row>
    <row r="43" spans="1:6" ht="24.75" customHeight="1">
      <c r="A43" s="500" t="s">
        <v>687</v>
      </c>
      <c r="B43" s="535" t="s">
        <v>688</v>
      </c>
      <c r="C43" s="508"/>
      <c r="D43" s="531">
        <v>300</v>
      </c>
      <c r="E43" s="532">
        <v>300</v>
      </c>
      <c r="F43" s="532">
        <v>300</v>
      </c>
    </row>
    <row r="44" spans="1:6" ht="24.75" customHeight="1">
      <c r="A44" s="500" t="s">
        <v>689</v>
      </c>
      <c r="B44" s="535" t="s">
        <v>690</v>
      </c>
      <c r="C44" s="508"/>
      <c r="D44" s="531">
        <v>400</v>
      </c>
      <c r="E44" s="532">
        <v>500</v>
      </c>
      <c r="F44" s="532"/>
    </row>
    <row r="45" spans="1:6" ht="24.75" customHeight="1">
      <c r="A45" s="500" t="s">
        <v>691</v>
      </c>
      <c r="B45" s="535" t="s">
        <v>692</v>
      </c>
      <c r="C45" s="508"/>
      <c r="D45" s="531">
        <v>1300</v>
      </c>
      <c r="E45" s="532">
        <v>1500</v>
      </c>
      <c r="F45" s="532"/>
    </row>
    <row r="46" spans="1:6" ht="24.75" customHeight="1">
      <c r="A46" s="500" t="s">
        <v>693</v>
      </c>
      <c r="B46" s="535" t="s">
        <v>694</v>
      </c>
      <c r="C46" s="508"/>
      <c r="D46" s="531">
        <v>400</v>
      </c>
      <c r="E46" s="532">
        <v>400</v>
      </c>
      <c r="F46" s="532"/>
    </row>
    <row r="47" spans="1:6" ht="24.75" customHeight="1">
      <c r="A47" s="500" t="s">
        <v>695</v>
      </c>
      <c r="B47" s="535" t="s">
        <v>696</v>
      </c>
      <c r="C47" s="508"/>
      <c r="D47" s="531">
        <v>300</v>
      </c>
      <c r="E47" s="532">
        <v>400</v>
      </c>
      <c r="F47" s="532"/>
    </row>
    <row r="48" spans="1:6" ht="24.75" customHeight="1">
      <c r="A48" s="500" t="s">
        <v>697</v>
      </c>
      <c r="B48" s="535" t="s">
        <v>698</v>
      </c>
      <c r="C48" s="508"/>
      <c r="D48" s="531">
        <v>1000</v>
      </c>
      <c r="E48" s="532">
        <v>1000</v>
      </c>
      <c r="F48" s="532"/>
    </row>
    <row r="49" spans="1:6" ht="24.75" customHeight="1">
      <c r="A49" s="500" t="s">
        <v>699</v>
      </c>
      <c r="B49" s="535" t="s">
        <v>700</v>
      </c>
      <c r="C49" s="508"/>
      <c r="D49" s="531">
        <v>600</v>
      </c>
      <c r="E49" s="532">
        <v>1200</v>
      </c>
      <c r="F49" s="532"/>
    </row>
    <row r="50" spans="1:6" ht="24.75" customHeight="1">
      <c r="A50" s="500" t="s">
        <v>701</v>
      </c>
      <c r="B50" s="519" t="s">
        <v>702</v>
      </c>
      <c r="C50" s="508"/>
      <c r="D50" s="536"/>
      <c r="E50" s="537"/>
      <c r="F50" s="537"/>
    </row>
    <row r="51" spans="1:6" ht="24.75" customHeight="1">
      <c r="A51" s="500" t="s">
        <v>703</v>
      </c>
      <c r="B51" s="538" t="s">
        <v>704</v>
      </c>
      <c r="C51" s="521"/>
      <c r="D51" s="522">
        <v>50</v>
      </c>
      <c r="E51" s="523"/>
      <c r="F51" s="523"/>
    </row>
    <row r="52" spans="1:6" ht="24.75" customHeight="1">
      <c r="A52" s="500" t="s">
        <v>705</v>
      </c>
      <c r="B52" s="519" t="s">
        <v>706</v>
      </c>
      <c r="C52" s="508"/>
      <c r="D52" s="531">
        <v>100</v>
      </c>
      <c r="E52" s="531"/>
      <c r="F52" s="531"/>
    </row>
    <row r="53" spans="1:6" ht="24.75" customHeight="1">
      <c r="A53" s="500" t="s">
        <v>707</v>
      </c>
      <c r="B53" s="519" t="s">
        <v>708</v>
      </c>
      <c r="C53" s="508"/>
      <c r="D53" s="531"/>
      <c r="E53" s="539">
        <v>100</v>
      </c>
      <c r="F53" s="539">
        <v>100</v>
      </c>
    </row>
    <row r="54" spans="1:6" ht="24.75" customHeight="1">
      <c r="A54" s="500" t="s">
        <v>709</v>
      </c>
      <c r="B54" s="519" t="s">
        <v>710</v>
      </c>
      <c r="C54" s="508"/>
      <c r="D54" s="531"/>
      <c r="E54" s="539">
        <v>50</v>
      </c>
      <c r="F54" s="539">
        <v>50</v>
      </c>
    </row>
    <row r="55" spans="1:6" ht="24.75" customHeight="1">
      <c r="A55" s="500" t="s">
        <v>711</v>
      </c>
      <c r="B55" s="535" t="s">
        <v>712</v>
      </c>
      <c r="C55" s="508"/>
      <c r="D55" s="531">
        <v>23569</v>
      </c>
      <c r="E55" s="532">
        <v>28431</v>
      </c>
      <c r="F55" s="532">
        <v>14559</v>
      </c>
    </row>
    <row r="56" spans="1:6" ht="24.75" customHeight="1">
      <c r="A56" s="500" t="s">
        <v>713</v>
      </c>
      <c r="B56" s="535" t="s">
        <v>714</v>
      </c>
      <c r="C56" s="508"/>
      <c r="D56" s="531">
        <v>697</v>
      </c>
      <c r="E56" s="532">
        <v>777</v>
      </c>
      <c r="F56" s="532"/>
    </row>
    <row r="57" spans="1:6" ht="24.75" customHeight="1">
      <c r="A57" s="500" t="s">
        <v>715</v>
      </c>
      <c r="B57" s="535" t="s">
        <v>716</v>
      </c>
      <c r="C57" s="508"/>
      <c r="D57" s="531">
        <v>0</v>
      </c>
      <c r="E57" s="532">
        <v>0</v>
      </c>
      <c r="F57" s="532"/>
    </row>
    <row r="58" spans="1:6" ht="24.75" customHeight="1">
      <c r="A58" s="500" t="s">
        <v>717</v>
      </c>
      <c r="B58" s="535" t="s">
        <v>718</v>
      </c>
      <c r="C58" s="508"/>
      <c r="D58" s="531">
        <v>2112</v>
      </c>
      <c r="E58" s="532">
        <v>2656</v>
      </c>
      <c r="F58" s="532"/>
    </row>
    <row r="59" spans="1:6" ht="24.75" customHeight="1">
      <c r="A59" s="500" t="s">
        <v>719</v>
      </c>
      <c r="B59" s="534" t="s">
        <v>720</v>
      </c>
      <c r="C59" s="508"/>
      <c r="D59" s="531">
        <v>36198</v>
      </c>
      <c r="E59" s="532">
        <v>38766</v>
      </c>
      <c r="F59" s="532">
        <v>21065</v>
      </c>
    </row>
    <row r="60" spans="1:6" ht="24.75" customHeight="1">
      <c r="A60" s="500" t="s">
        <v>721</v>
      </c>
      <c r="B60" s="534" t="s">
        <v>722</v>
      </c>
      <c r="C60" s="508"/>
      <c r="D60" s="509">
        <v>48800</v>
      </c>
      <c r="E60" s="510">
        <v>49500</v>
      </c>
      <c r="F60" s="510">
        <v>28530</v>
      </c>
    </row>
    <row r="61" spans="1:6" ht="24.75" customHeight="1">
      <c r="A61" s="500" t="s">
        <v>723</v>
      </c>
      <c r="B61" s="534" t="s">
        <v>724</v>
      </c>
      <c r="C61" s="508"/>
      <c r="D61" s="509">
        <v>4300</v>
      </c>
      <c r="E61" s="510">
        <v>3600</v>
      </c>
      <c r="F61" s="510">
        <v>1800</v>
      </c>
    </row>
    <row r="62" spans="1:6" ht="24.75" customHeight="1">
      <c r="A62" s="500" t="s">
        <v>725</v>
      </c>
      <c r="B62" s="534" t="s">
        <v>726</v>
      </c>
      <c r="C62" s="508"/>
      <c r="D62" s="509">
        <v>11300</v>
      </c>
      <c r="E62" s="510">
        <v>11400</v>
      </c>
      <c r="F62" s="510">
        <v>5700</v>
      </c>
    </row>
    <row r="63" spans="1:6" ht="24.75" customHeight="1">
      <c r="A63" s="500" t="s">
        <v>727</v>
      </c>
      <c r="B63" s="534" t="s">
        <v>728</v>
      </c>
      <c r="C63" s="508"/>
      <c r="D63" s="509">
        <v>15020</v>
      </c>
      <c r="E63" s="510">
        <v>19092</v>
      </c>
      <c r="F63" s="510">
        <v>7219</v>
      </c>
    </row>
    <row r="64" spans="1:6" ht="24.75" customHeight="1">
      <c r="A64" s="500" t="s">
        <v>729</v>
      </c>
      <c r="B64" s="540" t="s">
        <v>730</v>
      </c>
      <c r="C64" s="508"/>
      <c r="D64" s="531">
        <v>1647</v>
      </c>
      <c r="E64" s="532">
        <v>1932</v>
      </c>
      <c r="F64" s="532">
        <v>1932</v>
      </c>
    </row>
    <row r="65" spans="1:6" ht="24.75" customHeight="1">
      <c r="A65" s="500" t="s">
        <v>731</v>
      </c>
      <c r="B65" s="534" t="s">
        <v>762</v>
      </c>
      <c r="C65" s="508"/>
      <c r="D65" s="531"/>
      <c r="E65" s="539"/>
      <c r="F65" s="539">
        <v>20455</v>
      </c>
    </row>
    <row r="66" spans="1:6" ht="24.75" customHeight="1" thickBot="1">
      <c r="A66" s="500" t="s">
        <v>732</v>
      </c>
      <c r="B66" s="541" t="s">
        <v>733</v>
      </c>
      <c r="C66" s="542"/>
      <c r="D66" s="543">
        <f>SUM(D67:D75)</f>
        <v>5396</v>
      </c>
      <c r="E66" s="544">
        <f>SUM(E67:E75)</f>
        <v>5457</v>
      </c>
      <c r="F66" s="544">
        <f>SUM(F67:F75)</f>
        <v>0</v>
      </c>
    </row>
    <row r="67" spans="1:6" ht="24.75" customHeight="1">
      <c r="A67" s="500" t="s">
        <v>734</v>
      </c>
      <c r="B67" s="328" t="s">
        <v>735</v>
      </c>
      <c r="C67" s="505"/>
      <c r="D67" s="506">
        <v>1627</v>
      </c>
      <c r="E67" s="545">
        <v>2471</v>
      </c>
      <c r="F67" s="545"/>
    </row>
    <row r="68" spans="1:6" ht="24.75" customHeight="1">
      <c r="A68" s="500" t="s">
        <v>736</v>
      </c>
      <c r="B68" s="546" t="s">
        <v>737</v>
      </c>
      <c r="C68" s="508"/>
      <c r="D68" s="509">
        <v>527</v>
      </c>
      <c r="E68" s="510">
        <v>210</v>
      </c>
      <c r="F68" s="510"/>
    </row>
    <row r="69" spans="1:6" ht="24.75" customHeight="1">
      <c r="A69" s="500" t="s">
        <v>738</v>
      </c>
      <c r="B69" s="546" t="s">
        <v>739</v>
      </c>
      <c r="C69" s="508"/>
      <c r="D69" s="509">
        <v>305</v>
      </c>
      <c r="E69" s="510">
        <v>559</v>
      </c>
      <c r="F69" s="510"/>
    </row>
    <row r="70" spans="1:6" ht="24.75" customHeight="1">
      <c r="A70" s="500" t="s">
        <v>740</v>
      </c>
      <c r="B70" s="546" t="s">
        <v>741</v>
      </c>
      <c r="C70" s="508"/>
      <c r="D70" s="509">
        <v>576</v>
      </c>
      <c r="E70" s="510">
        <v>997</v>
      </c>
      <c r="F70" s="510"/>
    </row>
    <row r="71" spans="1:6" ht="24.75" customHeight="1">
      <c r="A71" s="500" t="s">
        <v>742</v>
      </c>
      <c r="B71" s="546" t="s">
        <v>743</v>
      </c>
      <c r="C71" s="508"/>
      <c r="D71" s="509">
        <v>148</v>
      </c>
      <c r="E71" s="510">
        <v>159</v>
      </c>
      <c r="F71" s="510"/>
    </row>
    <row r="72" spans="1:6" ht="24.75" customHeight="1">
      <c r="A72" s="500" t="s">
        <v>744</v>
      </c>
      <c r="B72" s="546" t="s">
        <v>745</v>
      </c>
      <c r="C72" s="508"/>
      <c r="D72" s="509">
        <v>1213</v>
      </c>
      <c r="E72" s="510">
        <v>603</v>
      </c>
      <c r="F72" s="510"/>
    </row>
    <row r="73" spans="1:6" ht="24.75" customHeight="1">
      <c r="A73" s="500" t="s">
        <v>746</v>
      </c>
      <c r="B73" s="546" t="s">
        <v>747</v>
      </c>
      <c r="C73" s="508"/>
      <c r="D73" s="509">
        <v>465</v>
      </c>
      <c r="E73" s="510">
        <v>267</v>
      </c>
      <c r="F73" s="510"/>
    </row>
    <row r="74" spans="1:6" ht="24.75" customHeight="1">
      <c r="A74" s="500" t="s">
        <v>748</v>
      </c>
      <c r="B74" s="546" t="s">
        <v>749</v>
      </c>
      <c r="C74" s="508"/>
      <c r="D74" s="509">
        <v>535</v>
      </c>
      <c r="E74" s="510">
        <v>191</v>
      </c>
      <c r="F74" s="510"/>
    </row>
    <row r="75" spans="1:6" ht="24.75" customHeight="1" thickBot="1">
      <c r="A75" s="500" t="s">
        <v>750</v>
      </c>
      <c r="B75" s="520"/>
      <c r="C75" s="521"/>
      <c r="D75" s="522"/>
      <c r="E75" s="523"/>
      <c r="F75" s="523"/>
    </row>
    <row r="76" spans="1:6" ht="24.75" customHeight="1" thickBot="1">
      <c r="A76" s="500" t="s">
        <v>751</v>
      </c>
      <c r="B76" s="547" t="s">
        <v>752</v>
      </c>
      <c r="C76" s="502"/>
      <c r="D76" s="503">
        <f>D77+D78+D79</f>
        <v>2446</v>
      </c>
      <c r="E76" s="526">
        <f>E77+E78+E79</f>
        <v>3732</v>
      </c>
      <c r="F76" s="526">
        <f>F77+F78+F79</f>
        <v>3551</v>
      </c>
    </row>
    <row r="77" spans="1:6" ht="24.75" customHeight="1">
      <c r="A77" s="500" t="s">
        <v>753</v>
      </c>
      <c r="B77" s="548" t="s">
        <v>754</v>
      </c>
      <c r="C77" s="505"/>
      <c r="D77" s="528"/>
      <c r="E77" s="529"/>
      <c r="F77" s="529"/>
    </row>
    <row r="78" spans="1:6" ht="24.75" customHeight="1">
      <c r="A78" s="500" t="s">
        <v>755</v>
      </c>
      <c r="B78" s="533" t="s">
        <v>678</v>
      </c>
      <c r="C78" s="508"/>
      <c r="D78" s="531">
        <v>2446</v>
      </c>
      <c r="E78" s="532">
        <v>181</v>
      </c>
      <c r="F78" s="532"/>
    </row>
    <row r="79" spans="1:6" ht="24.75" customHeight="1" thickBot="1">
      <c r="A79" s="500" t="s">
        <v>756</v>
      </c>
      <c r="B79" s="519" t="s">
        <v>757</v>
      </c>
      <c r="C79" s="508"/>
      <c r="D79" s="531"/>
      <c r="E79" s="532">
        <v>3551</v>
      </c>
      <c r="F79" s="532">
        <v>3551</v>
      </c>
    </row>
    <row r="80" spans="1:6" ht="24.75" customHeight="1" thickBot="1">
      <c r="A80" s="702" t="s">
        <v>40</v>
      </c>
      <c r="B80" s="703"/>
      <c r="C80" s="549"/>
      <c r="D80" s="550">
        <f>D76+D66+D34+D5</f>
        <v>556878</v>
      </c>
      <c r="E80" s="551">
        <f>E76+E66+E34+E5</f>
        <v>594311</v>
      </c>
      <c r="F80" s="551">
        <f>F76+F66+F34+F5</f>
        <v>307189.5</v>
      </c>
    </row>
  </sheetData>
  <sheetProtection/>
  <mergeCells count="5">
    <mergeCell ref="A1:D1"/>
    <mergeCell ref="C3:D3"/>
    <mergeCell ref="A80:B80"/>
    <mergeCell ref="F2:G2"/>
    <mergeCell ref="E1:F1"/>
  </mergeCells>
  <conditionalFormatting sqref="D80">
    <cfRule type="cellIs" priority="2" dxfId="8" operator="equal" stopIfTrue="1">
      <formula>0</formula>
    </cfRule>
  </conditionalFormatting>
  <conditionalFormatting sqref="E80">
    <cfRule type="cellIs" priority="3" dxfId="8" operator="equal" stopIfTrue="1">
      <formula>0</formula>
    </cfRule>
  </conditionalFormatting>
  <conditionalFormatting sqref="F80">
    <cfRule type="cellIs" priority="1" dxfId="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7">
      <selection activeCell="M19" sqref="M19"/>
    </sheetView>
  </sheetViews>
  <sheetFormatPr defaultColWidth="9.00390625" defaultRowHeight="12.75"/>
  <cols>
    <col min="2" max="2" width="52.375" style="0" customWidth="1"/>
    <col min="3" max="3" width="16.375" style="0" bestFit="1" customWidth="1"/>
    <col min="4" max="5" width="17.125" style="0" bestFit="1" customWidth="1"/>
  </cols>
  <sheetData>
    <row r="1" spans="1:5" ht="19.5" customHeight="1" thickBot="1">
      <c r="A1" s="553"/>
      <c r="B1" s="704" t="s">
        <v>831</v>
      </c>
      <c r="C1" s="705"/>
      <c r="D1" s="705"/>
      <c r="E1" s="705"/>
    </row>
    <row r="2" spans="1:5" ht="25.5">
      <c r="A2" s="554"/>
      <c r="B2" s="555" t="s">
        <v>764</v>
      </c>
      <c r="C2" s="556" t="s">
        <v>765</v>
      </c>
      <c r="D2" s="556" t="s">
        <v>766</v>
      </c>
      <c r="E2" s="556" t="s">
        <v>820</v>
      </c>
    </row>
    <row r="3" spans="1:5" ht="19.5" customHeight="1">
      <c r="A3" s="557">
        <v>1</v>
      </c>
      <c r="B3" s="558">
        <v>2</v>
      </c>
      <c r="C3" s="559">
        <v>4</v>
      </c>
      <c r="D3" s="559">
        <v>4</v>
      </c>
      <c r="E3" s="559">
        <v>4</v>
      </c>
    </row>
    <row r="4" spans="1:5" ht="19.5" customHeight="1">
      <c r="A4" s="560" t="s">
        <v>767</v>
      </c>
      <c r="B4" s="561" t="s">
        <v>768</v>
      </c>
      <c r="C4" s="562">
        <f>C5+C9+C14+C18</f>
        <v>91243</v>
      </c>
      <c r="D4" s="562">
        <f>D5+D9+D14+D18</f>
        <v>111376</v>
      </c>
      <c r="E4" s="562">
        <f>E5+E9+E14+E18</f>
        <v>77333</v>
      </c>
    </row>
    <row r="5" spans="1:5" ht="19.5" customHeight="1">
      <c r="A5" s="563" t="s">
        <v>769</v>
      </c>
      <c r="B5" s="564" t="s">
        <v>770</v>
      </c>
      <c r="C5" s="565">
        <f>C6+C7+C8</f>
        <v>0</v>
      </c>
      <c r="D5" s="565">
        <f>D6+D7+D8</f>
        <v>0</v>
      </c>
      <c r="E5" s="565">
        <f>E6+E7+E8</f>
        <v>0</v>
      </c>
    </row>
    <row r="6" spans="1:5" ht="19.5" customHeight="1">
      <c r="A6" s="566" t="s">
        <v>771</v>
      </c>
      <c r="B6" s="567" t="s">
        <v>772</v>
      </c>
      <c r="C6" s="568"/>
      <c r="D6" s="568"/>
      <c r="E6" s="568"/>
    </row>
    <row r="7" spans="1:5" ht="19.5" customHeight="1">
      <c r="A7" s="566" t="s">
        <v>773</v>
      </c>
      <c r="B7" s="567"/>
      <c r="C7" s="568"/>
      <c r="D7" s="568"/>
      <c r="E7" s="568"/>
    </row>
    <row r="8" spans="1:5" ht="19.5" customHeight="1">
      <c r="A8" s="566" t="s">
        <v>774</v>
      </c>
      <c r="B8" s="569"/>
      <c r="C8" s="568"/>
      <c r="D8" s="568"/>
      <c r="E8" s="568"/>
    </row>
    <row r="9" spans="1:5" ht="19.5" customHeight="1">
      <c r="A9" s="570" t="s">
        <v>775</v>
      </c>
      <c r="B9" s="564" t="s">
        <v>776</v>
      </c>
      <c r="C9" s="565">
        <f>SUM(C10:C13)</f>
        <v>4846</v>
      </c>
      <c r="D9" s="565">
        <f>SUM(D10:D13)</f>
        <v>28745</v>
      </c>
      <c r="E9" s="565">
        <f>SUM(E10:E13)</f>
        <v>5025</v>
      </c>
    </row>
    <row r="10" spans="1:5" ht="19.5" customHeight="1">
      <c r="A10" s="566"/>
      <c r="B10" s="571" t="s">
        <v>777</v>
      </c>
      <c r="C10" s="568">
        <v>4846</v>
      </c>
      <c r="D10" s="572">
        <v>10477</v>
      </c>
      <c r="E10" s="572"/>
    </row>
    <row r="11" spans="1:5" ht="19.5" customHeight="1">
      <c r="A11" s="566"/>
      <c r="B11" s="571" t="s">
        <v>778</v>
      </c>
      <c r="C11" s="568"/>
      <c r="D11" s="572">
        <v>15880</v>
      </c>
      <c r="E11" s="572"/>
    </row>
    <row r="12" spans="1:5" ht="19.5" customHeight="1">
      <c r="A12" s="566"/>
      <c r="B12" s="571" t="s">
        <v>779</v>
      </c>
      <c r="C12" s="568"/>
      <c r="D12" s="572">
        <v>2388</v>
      </c>
      <c r="E12" s="572"/>
    </row>
    <row r="13" spans="1:5" ht="19.5" customHeight="1">
      <c r="A13" s="566"/>
      <c r="B13" s="573" t="s">
        <v>821</v>
      </c>
      <c r="C13" s="568"/>
      <c r="D13" s="568"/>
      <c r="E13" s="568">
        <v>5025</v>
      </c>
    </row>
    <row r="14" spans="1:5" ht="19.5" customHeight="1">
      <c r="A14" s="563" t="s">
        <v>780</v>
      </c>
      <c r="B14" s="564" t="s">
        <v>781</v>
      </c>
      <c r="C14" s="565">
        <f>C15+C16+C17</f>
        <v>59894</v>
      </c>
      <c r="D14" s="565">
        <f>D15+D16+D17</f>
        <v>69653</v>
      </c>
      <c r="E14" s="565">
        <f>E15+E16+E17</f>
        <v>64232</v>
      </c>
    </row>
    <row r="15" spans="1:5" ht="19.5" customHeight="1">
      <c r="A15" s="566"/>
      <c r="B15" s="569" t="s">
        <v>782</v>
      </c>
      <c r="C15" s="568">
        <v>50075</v>
      </c>
      <c r="D15" s="568">
        <v>60075</v>
      </c>
      <c r="E15" s="568">
        <v>60075</v>
      </c>
    </row>
    <row r="16" spans="1:5" ht="19.5" customHeight="1">
      <c r="A16" s="566"/>
      <c r="B16" s="569" t="s">
        <v>783</v>
      </c>
      <c r="C16" s="568">
        <v>3271</v>
      </c>
      <c r="D16" s="568">
        <v>3820</v>
      </c>
      <c r="E16" s="568"/>
    </row>
    <row r="17" spans="1:5" ht="19.5" customHeight="1">
      <c r="A17" s="566"/>
      <c r="B17" s="569" t="s">
        <v>784</v>
      </c>
      <c r="C17" s="568">
        <v>6548</v>
      </c>
      <c r="D17" s="568">
        <v>5758</v>
      </c>
      <c r="E17" s="568">
        <v>4157</v>
      </c>
    </row>
    <row r="18" spans="1:5" ht="19.5" customHeight="1">
      <c r="A18" s="563" t="s">
        <v>775</v>
      </c>
      <c r="B18" s="564" t="s">
        <v>785</v>
      </c>
      <c r="C18" s="565">
        <f>C20+C23+C35+C38</f>
        <v>26503</v>
      </c>
      <c r="D18" s="565">
        <f>D20+D23+D35+D38</f>
        <v>12978</v>
      </c>
      <c r="E18" s="565">
        <f>E20+E23+E35+E38</f>
        <v>8076</v>
      </c>
    </row>
    <row r="19" spans="1:5" ht="19.5" customHeight="1">
      <c r="A19" s="566"/>
      <c r="B19" s="569"/>
      <c r="C19" s="568"/>
      <c r="D19" s="568"/>
      <c r="E19" s="568"/>
    </row>
    <row r="20" spans="1:5" ht="19.5" customHeight="1">
      <c r="A20" s="574" t="s">
        <v>786</v>
      </c>
      <c r="B20" s="575" t="s">
        <v>787</v>
      </c>
      <c r="C20" s="576">
        <f>SUM(C21:C22)</f>
        <v>3000</v>
      </c>
      <c r="D20" s="576">
        <f>SUM(D21:D22)</f>
        <v>0</v>
      </c>
      <c r="E20" s="576">
        <f>SUM(E21:E22)</f>
        <v>0</v>
      </c>
    </row>
    <row r="21" spans="1:5" ht="19.5" customHeight="1">
      <c r="A21" s="566"/>
      <c r="B21" s="571" t="s">
        <v>788</v>
      </c>
      <c r="C21" s="577">
        <v>3000</v>
      </c>
      <c r="D21" s="577"/>
      <c r="E21" s="577"/>
    </row>
    <row r="22" spans="1:5" ht="19.5" customHeight="1">
      <c r="A22" s="566"/>
      <c r="B22" s="571"/>
      <c r="C22" s="568"/>
      <c r="D22" s="568"/>
      <c r="E22" s="568"/>
    </row>
    <row r="23" spans="1:5" ht="19.5" customHeight="1">
      <c r="A23" s="574" t="s">
        <v>789</v>
      </c>
      <c r="B23" s="575" t="s">
        <v>790</v>
      </c>
      <c r="C23" s="576">
        <f>SUM(C24:C33)</f>
        <v>23503</v>
      </c>
      <c r="D23" s="576">
        <f>SUM(D24:D33)</f>
        <v>12978</v>
      </c>
      <c r="E23" s="576">
        <f>SUM(E24:E34)</f>
        <v>8076</v>
      </c>
    </row>
    <row r="24" spans="1:5" ht="19.5" customHeight="1">
      <c r="A24" s="566"/>
      <c r="B24" s="569" t="s">
        <v>828</v>
      </c>
      <c r="C24" s="568"/>
      <c r="D24" s="568"/>
      <c r="E24" s="601">
        <v>2414</v>
      </c>
    </row>
    <row r="25" spans="1:5" ht="19.5" customHeight="1">
      <c r="A25" s="566"/>
      <c r="B25" s="569" t="s">
        <v>791</v>
      </c>
      <c r="C25" s="572"/>
      <c r="D25" s="572"/>
      <c r="E25" s="572"/>
    </row>
    <row r="26" spans="1:5" ht="19.5" customHeight="1">
      <c r="A26" s="566"/>
      <c r="B26" s="569" t="s">
        <v>792</v>
      </c>
      <c r="C26" s="572"/>
      <c r="D26" s="572"/>
      <c r="E26" s="572"/>
    </row>
    <row r="27" spans="1:5" ht="19.5" customHeight="1">
      <c r="A27" s="566"/>
      <c r="B27" s="569" t="s">
        <v>793</v>
      </c>
      <c r="C27" s="572"/>
      <c r="D27" s="572"/>
      <c r="E27" s="572"/>
    </row>
    <row r="28" spans="1:5" ht="19.5" customHeight="1">
      <c r="A28" s="566"/>
      <c r="B28" s="569" t="s">
        <v>794</v>
      </c>
      <c r="C28" s="572">
        <v>5983</v>
      </c>
      <c r="D28" s="578">
        <v>6373</v>
      </c>
      <c r="E28" s="578">
        <v>3098</v>
      </c>
    </row>
    <row r="29" spans="1:5" ht="22.5">
      <c r="A29" s="566"/>
      <c r="B29" s="569" t="s">
        <v>795</v>
      </c>
      <c r="C29" s="572">
        <v>4116</v>
      </c>
      <c r="D29" s="578">
        <v>4384</v>
      </c>
      <c r="E29" s="578">
        <v>2124</v>
      </c>
    </row>
    <row r="30" spans="1:5" ht="22.5">
      <c r="A30" s="566"/>
      <c r="B30" s="569" t="s">
        <v>796</v>
      </c>
      <c r="C30" s="572"/>
      <c r="D30" s="578"/>
      <c r="E30" s="578"/>
    </row>
    <row r="31" spans="1:5" ht="19.5" customHeight="1">
      <c r="A31" s="566"/>
      <c r="B31" s="569" t="s">
        <v>797</v>
      </c>
      <c r="C31" s="572">
        <v>6635</v>
      </c>
      <c r="D31" s="578">
        <v>879</v>
      </c>
      <c r="E31" s="578">
        <v>440</v>
      </c>
    </row>
    <row r="32" spans="1:5" ht="19.5" customHeight="1">
      <c r="A32" s="566"/>
      <c r="B32" s="569" t="s">
        <v>798</v>
      </c>
      <c r="C32" s="572">
        <v>6769</v>
      </c>
      <c r="D32" s="578">
        <v>686</v>
      </c>
      <c r="E32" s="578"/>
    </row>
    <row r="33" spans="1:5" ht="19.5" customHeight="1">
      <c r="A33" s="566"/>
      <c r="B33" s="569" t="s">
        <v>799</v>
      </c>
      <c r="C33" s="572"/>
      <c r="D33" s="578">
        <v>656</v>
      </c>
      <c r="E33" s="578"/>
    </row>
    <row r="34" spans="1:5" ht="19.5" customHeight="1">
      <c r="A34" s="566"/>
      <c r="B34" s="569"/>
      <c r="C34" s="572"/>
      <c r="D34" s="578"/>
      <c r="E34" s="578"/>
    </row>
    <row r="35" spans="1:5" ht="19.5" customHeight="1">
      <c r="A35" s="574" t="s">
        <v>800</v>
      </c>
      <c r="B35" s="575" t="s">
        <v>801</v>
      </c>
      <c r="C35" s="579">
        <f>SUM(C36:C37)</f>
        <v>0</v>
      </c>
      <c r="D35" s="579">
        <f>SUM(D36:D37)</f>
        <v>0</v>
      </c>
      <c r="E35" s="579">
        <f>SUM(E36:E37)</f>
        <v>0</v>
      </c>
    </row>
    <row r="36" spans="1:5" ht="19.5" customHeight="1">
      <c r="A36" s="566"/>
      <c r="B36" s="569"/>
      <c r="C36" s="568"/>
      <c r="D36" s="568"/>
      <c r="E36" s="568"/>
    </row>
    <row r="37" spans="1:5" ht="19.5" customHeight="1">
      <c r="A37" s="580"/>
      <c r="B37" s="569"/>
      <c r="C37" s="577"/>
      <c r="D37" s="577"/>
      <c r="E37" s="577"/>
    </row>
    <row r="38" spans="1:5" ht="19.5" customHeight="1">
      <c r="A38" s="574" t="s">
        <v>802</v>
      </c>
      <c r="B38" s="575" t="s">
        <v>803</v>
      </c>
      <c r="C38" s="576"/>
      <c r="D38" s="576"/>
      <c r="E38" s="576"/>
    </row>
    <row r="39" spans="1:5" ht="19.5" customHeight="1">
      <c r="A39" s="570" t="s">
        <v>63</v>
      </c>
      <c r="B39" s="581" t="s">
        <v>804</v>
      </c>
      <c r="C39" s="582">
        <f>C40+C42+C49+C55+C52</f>
        <v>179656</v>
      </c>
      <c r="D39" s="582">
        <f>D40+D42+D49+D55+D52</f>
        <v>114813</v>
      </c>
      <c r="E39" s="582">
        <f>E40+E42+E49+E55+E52</f>
        <v>50514</v>
      </c>
    </row>
    <row r="40" spans="1:5" ht="19.5" customHeight="1">
      <c r="A40" s="574" t="s">
        <v>805</v>
      </c>
      <c r="B40" s="583" t="s">
        <v>770</v>
      </c>
      <c r="C40" s="584"/>
      <c r="D40" s="584"/>
      <c r="E40" s="584"/>
    </row>
    <row r="41" spans="1:5" ht="19.5" customHeight="1">
      <c r="A41" s="566"/>
      <c r="B41" s="569"/>
      <c r="C41" s="568"/>
      <c r="D41" s="568"/>
      <c r="E41" s="568"/>
    </row>
    <row r="42" spans="1:5" ht="19.5" customHeight="1">
      <c r="A42" s="574" t="s">
        <v>806</v>
      </c>
      <c r="B42" s="583" t="s">
        <v>807</v>
      </c>
      <c r="C42" s="584">
        <f>SUM(C43:C48)</f>
        <v>127218</v>
      </c>
      <c r="D42" s="584">
        <f>SUM(D43:D48)</f>
        <v>94813</v>
      </c>
      <c r="E42" s="584">
        <f>SUM(E43:E48)</f>
        <v>50514</v>
      </c>
    </row>
    <row r="43" spans="1:5" ht="19.5" customHeight="1">
      <c r="A43" s="574"/>
      <c r="B43" s="585" t="s">
        <v>601</v>
      </c>
      <c r="C43" s="577">
        <v>62141</v>
      </c>
      <c r="D43" s="577">
        <v>50514</v>
      </c>
      <c r="E43" s="577">
        <v>50514</v>
      </c>
    </row>
    <row r="44" spans="1:5" ht="19.5" customHeight="1">
      <c r="A44" s="574"/>
      <c r="B44" s="571" t="s">
        <v>808</v>
      </c>
      <c r="C44" s="577">
        <v>15541</v>
      </c>
      <c r="D44" s="577">
        <v>13000</v>
      </c>
      <c r="E44" s="577"/>
    </row>
    <row r="45" spans="1:5" ht="19.5" customHeight="1">
      <c r="A45" s="574"/>
      <c r="B45" s="571" t="s">
        <v>809</v>
      </c>
      <c r="C45" s="577">
        <v>1696</v>
      </c>
      <c r="D45" s="586">
        <v>1218</v>
      </c>
      <c r="E45" s="586"/>
    </row>
    <row r="46" spans="1:5" ht="19.5" customHeight="1">
      <c r="A46" s="574"/>
      <c r="B46" s="571" t="s">
        <v>778</v>
      </c>
      <c r="C46" s="577">
        <v>45690</v>
      </c>
      <c r="D46" s="577">
        <v>29810</v>
      </c>
      <c r="E46" s="577"/>
    </row>
    <row r="47" spans="1:5" ht="19.5" customHeight="1">
      <c r="A47" s="574"/>
      <c r="B47" s="571" t="s">
        <v>777</v>
      </c>
      <c r="C47" s="577">
        <v>2150</v>
      </c>
      <c r="D47" s="586">
        <v>271</v>
      </c>
      <c r="E47" s="586"/>
    </row>
    <row r="48" spans="1:5" ht="19.5" customHeight="1">
      <c r="A48" s="574"/>
      <c r="B48" s="573"/>
      <c r="C48" s="577"/>
      <c r="D48" s="577"/>
      <c r="E48" s="577"/>
    </row>
    <row r="49" spans="1:5" ht="19.5" customHeight="1">
      <c r="A49" s="574" t="s">
        <v>810</v>
      </c>
      <c r="B49" s="583" t="s">
        <v>781</v>
      </c>
      <c r="C49" s="584">
        <f>C50+C51</f>
        <v>30000</v>
      </c>
      <c r="D49" s="584">
        <f>D50+D51</f>
        <v>20000</v>
      </c>
      <c r="E49" s="584">
        <f>E50+E51</f>
        <v>0</v>
      </c>
    </row>
    <row r="50" spans="1:5" ht="19.5" customHeight="1">
      <c r="A50" s="566"/>
      <c r="B50" s="587" t="s">
        <v>811</v>
      </c>
      <c r="C50" s="577">
        <v>30000</v>
      </c>
      <c r="D50" s="577">
        <v>20000</v>
      </c>
      <c r="E50" s="577"/>
    </row>
    <row r="51" spans="1:5" ht="19.5" customHeight="1">
      <c r="A51" s="566"/>
      <c r="B51" s="571"/>
      <c r="C51" s="577"/>
      <c r="D51" s="577"/>
      <c r="E51" s="577"/>
    </row>
    <row r="52" spans="1:5" ht="19.5" customHeight="1">
      <c r="A52" s="574" t="s">
        <v>812</v>
      </c>
      <c r="B52" s="583" t="s">
        <v>813</v>
      </c>
      <c r="C52" s="584">
        <f>C53+C54</f>
        <v>0</v>
      </c>
      <c r="D52" s="584">
        <f>D53+D54</f>
        <v>0</v>
      </c>
      <c r="E52" s="584">
        <f>E53+E54</f>
        <v>0</v>
      </c>
    </row>
    <row r="53" spans="1:5" ht="19.5" customHeight="1">
      <c r="A53" s="566"/>
      <c r="B53" s="587"/>
      <c r="C53" s="577"/>
      <c r="D53" s="577"/>
      <c r="E53" s="577"/>
    </row>
    <row r="54" spans="1:5" ht="19.5" customHeight="1">
      <c r="A54" s="588"/>
      <c r="B54" s="571"/>
      <c r="C54" s="577"/>
      <c r="D54" s="577"/>
      <c r="E54" s="577"/>
    </row>
    <row r="55" spans="1:5" ht="19.5" customHeight="1">
      <c r="A55" s="574" t="s">
        <v>814</v>
      </c>
      <c r="B55" s="583" t="s">
        <v>815</v>
      </c>
      <c r="C55" s="584">
        <f>SUM(C56:C56)</f>
        <v>22438</v>
      </c>
      <c r="D55" s="584">
        <f>SUM(D56:D56)</f>
        <v>0</v>
      </c>
      <c r="E55" s="584">
        <f>SUM(E56:E56)</f>
        <v>0</v>
      </c>
    </row>
    <row r="56" spans="1:5" ht="19.5" customHeight="1">
      <c r="A56" s="566"/>
      <c r="B56" s="585" t="s">
        <v>601</v>
      </c>
      <c r="C56" s="568">
        <v>22438</v>
      </c>
      <c r="D56" s="568"/>
      <c r="E56" s="568"/>
    </row>
    <row r="57" spans="1:5" ht="19.5" customHeight="1">
      <c r="A57" s="589" t="s">
        <v>206</v>
      </c>
      <c r="B57" s="590" t="s">
        <v>816</v>
      </c>
      <c r="C57" s="591">
        <f>SUM(C58:C60)</f>
        <v>0</v>
      </c>
      <c r="D57" s="591">
        <f>SUM(D58:D60)</f>
        <v>0</v>
      </c>
      <c r="E57" s="591">
        <v>1459</v>
      </c>
    </row>
    <row r="58" spans="1:5" ht="19.5" customHeight="1">
      <c r="A58" s="566"/>
      <c r="B58" s="571" t="s">
        <v>824</v>
      </c>
      <c r="C58" s="568"/>
      <c r="D58" s="568"/>
      <c r="E58" s="568">
        <v>1083</v>
      </c>
    </row>
    <row r="59" spans="1:5" ht="19.5" customHeight="1">
      <c r="A59" s="566"/>
      <c r="B59" s="571" t="s">
        <v>825</v>
      </c>
      <c r="C59" s="568"/>
      <c r="D59" s="568"/>
      <c r="E59" s="568">
        <v>157</v>
      </c>
    </row>
    <row r="60" spans="1:5" ht="19.5" customHeight="1">
      <c r="A60" s="566"/>
      <c r="B60" s="603" t="s">
        <v>826</v>
      </c>
      <c r="C60" s="568"/>
      <c r="D60" s="568"/>
      <c r="E60" s="568">
        <v>55</v>
      </c>
    </row>
    <row r="61" spans="1:5" ht="19.5" customHeight="1">
      <c r="A61" s="566"/>
      <c r="B61" s="604" t="s">
        <v>827</v>
      </c>
      <c r="C61" s="568"/>
      <c r="D61" s="568"/>
      <c r="E61" s="568">
        <v>164</v>
      </c>
    </row>
    <row r="62" spans="1:5" ht="19.5" customHeight="1">
      <c r="A62" s="589" t="s">
        <v>207</v>
      </c>
      <c r="B62" s="590" t="s">
        <v>817</v>
      </c>
      <c r="C62" s="591">
        <f>SUM(C63:C65)</f>
        <v>4650</v>
      </c>
      <c r="D62" s="591">
        <f>SUM(D63:D65)</f>
        <v>4650</v>
      </c>
      <c r="E62" s="591">
        <f>SUM(E63:E65)</f>
        <v>24729</v>
      </c>
    </row>
    <row r="63" spans="1:5" ht="19.5" customHeight="1">
      <c r="A63" s="566"/>
      <c r="B63" s="605" t="s">
        <v>818</v>
      </c>
      <c r="C63" s="592">
        <v>4650</v>
      </c>
      <c r="D63" s="592">
        <v>4650</v>
      </c>
      <c r="E63" s="592"/>
    </row>
    <row r="64" spans="1:5" ht="19.5" customHeight="1">
      <c r="A64" s="598"/>
      <c r="B64" s="606" t="s">
        <v>823</v>
      </c>
      <c r="C64" s="599"/>
      <c r="D64" s="599"/>
      <c r="E64" s="599">
        <v>40</v>
      </c>
    </row>
    <row r="65" spans="1:5" ht="19.5" customHeight="1" thickBot="1">
      <c r="A65" s="593"/>
      <c r="B65" s="607" t="s">
        <v>822</v>
      </c>
      <c r="C65" s="594"/>
      <c r="D65" s="594"/>
      <c r="E65" s="594">
        <v>24689</v>
      </c>
    </row>
    <row r="66" spans="1:5" ht="19.5" customHeight="1" thickBot="1">
      <c r="A66" s="595" t="s">
        <v>14</v>
      </c>
      <c r="B66" s="596" t="s">
        <v>819</v>
      </c>
      <c r="C66" s="597">
        <f>C4+C39+C57+C62</f>
        <v>275549</v>
      </c>
      <c r="D66" s="597">
        <f>D4+D39+D57+D62</f>
        <v>230839</v>
      </c>
      <c r="E66" s="597">
        <f>E4+E39+E57+E62</f>
        <v>154035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110" zoomScaleNormal="110" zoomScalePageLayoutView="0" workbookViewId="0" topLeftCell="A1">
      <selection activeCell="F21" sqref="F21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8.625" style="0" customWidth="1"/>
    <col min="4" max="4" width="4.875" style="0" bestFit="1" customWidth="1"/>
    <col min="5" max="5" width="1.4921875" style="0" bestFit="1" customWidth="1"/>
    <col min="7" max="7" width="1.4921875" style="0" bestFit="1" customWidth="1"/>
    <col min="10" max="13" width="0" style="0" hidden="1" customWidth="1"/>
  </cols>
  <sheetData>
    <row r="1" spans="1:8" ht="12.75">
      <c r="A1" s="399"/>
      <c r="B1" s="399"/>
      <c r="C1" s="399"/>
      <c r="D1" s="399"/>
      <c r="E1" s="399"/>
      <c r="F1" s="399"/>
      <c r="G1" s="399"/>
      <c r="H1" s="399"/>
    </row>
    <row r="2" spans="1:8" ht="15.75">
      <c r="A2" s="613" t="s">
        <v>502</v>
      </c>
      <c r="B2" s="613"/>
      <c r="C2" s="613"/>
      <c r="D2" s="613"/>
      <c r="E2" s="613"/>
      <c r="F2" s="613"/>
      <c r="G2" s="399"/>
      <c r="H2" s="399"/>
    </row>
    <row r="3" spans="1:8" ht="15.75">
      <c r="A3" s="610" t="s">
        <v>585</v>
      </c>
      <c r="B3" s="610"/>
      <c r="C3" s="610"/>
      <c r="D3" s="610"/>
      <c r="E3" s="610"/>
      <c r="F3" s="610"/>
      <c r="G3" s="610"/>
      <c r="H3" s="399"/>
    </row>
    <row r="4" spans="1:8" ht="12.75">
      <c r="A4" s="399"/>
      <c r="B4" s="399"/>
      <c r="C4" s="399"/>
      <c r="D4" s="399"/>
      <c r="E4" s="399"/>
      <c r="F4" s="399"/>
      <c r="G4" s="399"/>
      <c r="H4" s="399"/>
    </row>
    <row r="5" spans="1:8" ht="12.75">
      <c r="A5" s="399"/>
      <c r="B5" s="399"/>
      <c r="C5" s="399"/>
      <c r="D5" s="399"/>
      <c r="E5" s="399"/>
      <c r="F5" s="399"/>
      <c r="G5" s="399"/>
      <c r="H5" s="399"/>
    </row>
    <row r="6" spans="1:8" ht="14.25">
      <c r="A6" s="450"/>
      <c r="B6" s="399"/>
      <c r="C6" s="399"/>
      <c r="D6" s="399"/>
      <c r="E6" s="399"/>
      <c r="F6" s="399"/>
      <c r="G6" s="399"/>
      <c r="H6" s="399"/>
    </row>
    <row r="7" spans="1:8" ht="12.75">
      <c r="A7" s="451" t="s">
        <v>527</v>
      </c>
      <c r="B7" s="452" t="str">
        <f>CONCATENATE(IB_TARTALOMJEGYZÉK!A1,".")</f>
        <v>2020.</v>
      </c>
      <c r="C7" s="396" t="s">
        <v>558</v>
      </c>
      <c r="D7" s="399" t="s">
        <v>559</v>
      </c>
      <c r="E7" s="399"/>
      <c r="F7" s="449"/>
      <c r="G7" s="399"/>
      <c r="H7" s="399"/>
    </row>
    <row r="8" spans="1:8" ht="12.75">
      <c r="A8" s="399"/>
      <c r="B8" s="399"/>
      <c r="C8" s="453" t="str">
        <f>IF(C7="I. negyedévi","I. negyedéves",IF(C7="I. félévi","I. féléves","III. negyedéves"))</f>
        <v>I. féléves</v>
      </c>
      <c r="D8" s="399"/>
      <c r="E8" s="399"/>
      <c r="F8" s="399"/>
      <c r="G8" s="399"/>
      <c r="H8" s="399"/>
    </row>
    <row r="9" spans="1:8" ht="12.75">
      <c r="A9" s="399"/>
      <c r="B9" s="399"/>
      <c r="C9" s="399" t="str">
        <f>IF(C7="I. negyedévi"," III. 31.",IF(C7="I. félévi"," VI. 30."," IX. 30."))</f>
        <v> VI. 30.</v>
      </c>
      <c r="D9" s="399"/>
      <c r="E9" s="399"/>
      <c r="F9" s="399"/>
      <c r="G9" s="399"/>
      <c r="H9" s="399"/>
    </row>
    <row r="10" spans="1:8" ht="13.5" thickBot="1">
      <c r="A10" s="399"/>
      <c r="B10" s="399"/>
      <c r="C10" s="399"/>
      <c r="D10" s="399"/>
      <c r="E10" s="399"/>
      <c r="F10" s="399"/>
      <c r="G10" s="399"/>
      <c r="H10" s="397" t="s">
        <v>570</v>
      </c>
    </row>
    <row r="11" spans="1:13" ht="17.25" thickBot="1" thickTop="1">
      <c r="A11" s="611" t="s">
        <v>586</v>
      </c>
      <c r="B11" s="612"/>
      <c r="C11" s="612"/>
      <c r="D11" s="612"/>
      <c r="E11" s="612"/>
      <c r="F11" s="612"/>
      <c r="G11" s="612"/>
      <c r="H11" s="455" t="s">
        <v>572</v>
      </c>
      <c r="J11" s="398" t="s">
        <v>14</v>
      </c>
      <c r="K11">
        <f>IF($H$11="Nem","",2)</f>
        <v>2</v>
      </c>
      <c r="L11" t="s">
        <v>571</v>
      </c>
      <c r="M11" t="str">
        <f>CONCATENATE(J11,K11,L11)</f>
        <v>6.2.</v>
      </c>
    </row>
    <row r="12" spans="1:8" ht="13.5" thickTop="1">
      <c r="A12" s="399"/>
      <c r="B12" s="399"/>
      <c r="C12" s="399"/>
      <c r="D12" s="399"/>
      <c r="E12" s="399"/>
      <c r="F12" s="399"/>
      <c r="G12" s="399"/>
      <c r="H12" s="399"/>
    </row>
    <row r="13" spans="1:13" ht="14.25">
      <c r="A13" s="454" t="s">
        <v>503</v>
      </c>
      <c r="B13" s="391" t="s">
        <v>587</v>
      </c>
      <c r="C13" s="399"/>
      <c r="D13" s="399"/>
      <c r="E13" s="399"/>
      <c r="F13" s="399"/>
      <c r="G13" s="399"/>
      <c r="H13" s="399"/>
      <c r="J13" s="398" t="s">
        <v>14</v>
      </c>
      <c r="K13">
        <f>IF(H11="Nem",2,3)</f>
        <v>3</v>
      </c>
      <c r="L13" t="s">
        <v>571</v>
      </c>
      <c r="M13" t="str">
        <f>CONCATENATE(J13,K13,L13)</f>
        <v>6.3.</v>
      </c>
    </row>
    <row r="14" spans="1:8" ht="14.25">
      <c r="A14" s="399"/>
      <c r="B14" s="392"/>
      <c r="C14" s="399"/>
      <c r="D14" s="399"/>
      <c r="E14" s="399"/>
      <c r="F14" s="399"/>
      <c r="G14" s="399"/>
      <c r="H14" s="399"/>
    </row>
    <row r="15" spans="1:13" ht="14.25">
      <c r="A15" s="454" t="s">
        <v>504</v>
      </c>
      <c r="B15" s="391" t="s">
        <v>505</v>
      </c>
      <c r="C15" s="399"/>
      <c r="D15" s="399"/>
      <c r="E15" s="399"/>
      <c r="F15" s="399"/>
      <c r="G15" s="399"/>
      <c r="H15" s="399"/>
      <c r="J15" s="398" t="s">
        <v>14</v>
      </c>
      <c r="K15">
        <f>K13+1</f>
        <v>4</v>
      </c>
      <c r="L15" t="s">
        <v>571</v>
      </c>
      <c r="M15" t="str">
        <f>CONCATENATE(J15,K15,L15)</f>
        <v>6.4.</v>
      </c>
    </row>
    <row r="16" spans="1:8" ht="14.25">
      <c r="A16" s="399"/>
      <c r="B16" s="392"/>
      <c r="C16" s="399"/>
      <c r="D16" s="399"/>
      <c r="E16" s="399"/>
      <c r="F16" s="399"/>
      <c r="G16" s="399"/>
      <c r="H16" s="399"/>
    </row>
    <row r="17" spans="1:13" ht="14.25">
      <c r="A17" s="454" t="s">
        <v>506</v>
      </c>
      <c r="B17" s="391" t="s">
        <v>507</v>
      </c>
      <c r="C17" s="399"/>
      <c r="D17" s="399"/>
      <c r="E17" s="399"/>
      <c r="F17" s="399"/>
      <c r="G17" s="399"/>
      <c r="H17" s="399"/>
      <c r="J17" s="398" t="s">
        <v>14</v>
      </c>
      <c r="K17">
        <f>K15+1</f>
        <v>5</v>
      </c>
      <c r="L17" t="s">
        <v>571</v>
      </c>
      <c r="M17" t="str">
        <f>CONCATENATE(J17,K17,L17)</f>
        <v>6.5.</v>
      </c>
    </row>
    <row r="18" spans="1:8" ht="14.25">
      <c r="A18" s="399"/>
      <c r="B18" s="392"/>
      <c r="C18" s="399"/>
      <c r="D18" s="399"/>
      <c r="E18" s="399"/>
      <c r="F18" s="399"/>
      <c r="G18" s="399"/>
      <c r="H18" s="399"/>
    </row>
    <row r="19" spans="1:13" ht="14.25">
      <c r="A19" s="454" t="s">
        <v>508</v>
      </c>
      <c r="B19" s="391" t="s">
        <v>509</v>
      </c>
      <c r="C19" s="399"/>
      <c r="D19" s="399"/>
      <c r="E19" s="399"/>
      <c r="F19" s="399"/>
      <c r="G19" s="399"/>
      <c r="H19" s="399"/>
      <c r="J19" s="398" t="s">
        <v>14</v>
      </c>
      <c r="K19">
        <f>K17+1</f>
        <v>6</v>
      </c>
      <c r="L19" t="s">
        <v>571</v>
      </c>
      <c r="M19" t="str">
        <f>CONCATENATE(J19,K19,L19)</f>
        <v>6.6.</v>
      </c>
    </row>
    <row r="20" spans="1:8" ht="14.25">
      <c r="A20" s="399"/>
      <c r="B20" s="392"/>
      <c r="C20" s="399"/>
      <c r="D20" s="399"/>
      <c r="E20" s="399"/>
      <c r="F20" s="399"/>
      <c r="G20" s="399"/>
      <c r="H20" s="399"/>
    </row>
    <row r="21" spans="1:13" ht="14.25">
      <c r="A21" s="454" t="s">
        <v>510</v>
      </c>
      <c r="B21" s="391" t="s">
        <v>511</v>
      </c>
      <c r="C21" s="399"/>
      <c r="D21" s="399"/>
      <c r="E21" s="399"/>
      <c r="F21" s="399"/>
      <c r="G21" s="399"/>
      <c r="H21" s="399"/>
      <c r="J21" s="398" t="s">
        <v>14</v>
      </c>
      <c r="K21">
        <f>K19+1</f>
        <v>7</v>
      </c>
      <c r="L21" t="s">
        <v>571</v>
      </c>
      <c r="M21" t="str">
        <f>CONCATENATE(J21,K21,L21)</f>
        <v>6.7.</v>
      </c>
    </row>
    <row r="22" spans="1:8" ht="14.25">
      <c r="A22" s="399"/>
      <c r="B22" s="392"/>
      <c r="C22" s="399"/>
      <c r="D22" s="399"/>
      <c r="E22" s="399"/>
      <c r="F22" s="399"/>
      <c r="G22" s="399"/>
      <c r="H22" s="399"/>
    </row>
    <row r="23" spans="1:13" ht="14.25">
      <c r="A23" s="454" t="s">
        <v>512</v>
      </c>
      <c r="B23" s="391" t="s">
        <v>513</v>
      </c>
      <c r="C23" s="399"/>
      <c r="D23" s="399"/>
      <c r="E23" s="399"/>
      <c r="F23" s="399"/>
      <c r="G23" s="399"/>
      <c r="H23" s="399"/>
      <c r="J23" s="398" t="s">
        <v>14</v>
      </c>
      <c r="K23">
        <f>K21+1</f>
        <v>8</v>
      </c>
      <c r="L23" t="s">
        <v>571</v>
      </c>
      <c r="M23" t="str">
        <f>CONCATENATE(J23,K23,L23)</f>
        <v>6.8.</v>
      </c>
    </row>
    <row r="24" spans="1:8" ht="14.25">
      <c r="A24" s="399"/>
      <c r="B24" s="392"/>
      <c r="C24" s="399"/>
      <c r="D24" s="399"/>
      <c r="E24" s="399"/>
      <c r="F24" s="399"/>
      <c r="G24" s="399"/>
      <c r="H24" s="399"/>
    </row>
    <row r="25" spans="1:13" ht="14.25">
      <c r="A25" s="454" t="s">
        <v>514</v>
      </c>
      <c r="B25" s="391" t="s">
        <v>515</v>
      </c>
      <c r="C25" s="399"/>
      <c r="D25" s="399"/>
      <c r="E25" s="399"/>
      <c r="F25" s="399"/>
      <c r="G25" s="399"/>
      <c r="H25" s="399"/>
      <c r="J25" s="398" t="s">
        <v>14</v>
      </c>
      <c r="K25">
        <f>K23+1</f>
        <v>9</v>
      </c>
      <c r="L25" t="s">
        <v>571</v>
      </c>
      <c r="M25" t="str">
        <f>CONCATENATE(J25,K25,L25)</f>
        <v>6.9.</v>
      </c>
    </row>
    <row r="26" spans="1:8" ht="14.25">
      <c r="A26" s="399"/>
      <c r="B26" s="392"/>
      <c r="C26" s="399"/>
      <c r="D26" s="399"/>
      <c r="E26" s="399"/>
      <c r="F26" s="399"/>
      <c r="G26" s="399"/>
      <c r="H26" s="399"/>
    </row>
    <row r="27" spans="1:13" ht="14.25">
      <c r="A27" s="454" t="s">
        <v>516</v>
      </c>
      <c r="B27" s="391" t="s">
        <v>517</v>
      </c>
      <c r="C27" s="399"/>
      <c r="D27" s="399"/>
      <c r="E27" s="399"/>
      <c r="F27" s="399"/>
      <c r="G27" s="399"/>
      <c r="H27" s="399"/>
      <c r="J27" s="398" t="s">
        <v>14</v>
      </c>
      <c r="K27">
        <f>K25+1</f>
        <v>10</v>
      </c>
      <c r="L27" t="s">
        <v>571</v>
      </c>
      <c r="M27" t="str">
        <f>CONCATENATE(J27,K27,L27)</f>
        <v>6.10.</v>
      </c>
    </row>
    <row r="28" spans="1:8" ht="14.25">
      <c r="A28" s="399"/>
      <c r="B28" s="392"/>
      <c r="C28" s="399"/>
      <c r="D28" s="399"/>
      <c r="E28" s="399"/>
      <c r="F28" s="399"/>
      <c r="G28" s="399"/>
      <c r="H28" s="399"/>
    </row>
    <row r="29" spans="1:13" ht="14.25">
      <c r="A29" s="454" t="s">
        <v>516</v>
      </c>
      <c r="B29" s="391" t="s">
        <v>518</v>
      </c>
      <c r="C29" s="399"/>
      <c r="D29" s="399"/>
      <c r="E29" s="399"/>
      <c r="F29" s="399"/>
      <c r="G29" s="399"/>
      <c r="H29" s="399"/>
      <c r="J29" s="398" t="s">
        <v>14</v>
      </c>
      <c r="K29">
        <f>K27+1</f>
        <v>11</v>
      </c>
      <c r="L29" t="s">
        <v>571</v>
      </c>
      <c r="M29" t="str">
        <f>CONCATENATE(J29,K29,L29)</f>
        <v>6.11.</v>
      </c>
    </row>
    <row r="30" spans="1:8" ht="14.25">
      <c r="A30" s="399"/>
      <c r="B30" s="392"/>
      <c r="C30" s="399"/>
      <c r="D30" s="399"/>
      <c r="E30" s="399"/>
      <c r="F30" s="399"/>
      <c r="G30" s="399"/>
      <c r="H30" s="399"/>
    </row>
    <row r="31" spans="1:13" ht="14.25">
      <c r="A31" s="454" t="s">
        <v>519</v>
      </c>
      <c r="B31" s="391" t="s">
        <v>520</v>
      </c>
      <c r="C31" s="399"/>
      <c r="D31" s="399"/>
      <c r="E31" s="399"/>
      <c r="F31" s="399"/>
      <c r="G31" s="399"/>
      <c r="H31" s="399"/>
      <c r="J31" s="398" t="s">
        <v>14</v>
      </c>
      <c r="K31">
        <f>K29+1</f>
        <v>12</v>
      </c>
      <c r="L31" t="s">
        <v>571</v>
      </c>
      <c r="M31" t="str">
        <f>CONCATENATE(J31,K31,L31)</f>
        <v>6.12.</v>
      </c>
    </row>
    <row r="32" spans="1:8" ht="12.75">
      <c r="A32" s="399"/>
      <c r="B32" s="399"/>
      <c r="C32" s="399"/>
      <c r="D32" s="399"/>
      <c r="E32" s="399"/>
      <c r="F32" s="399"/>
      <c r="G32" s="399"/>
      <c r="H32" s="399"/>
    </row>
    <row r="33" spans="1:8" ht="12.75">
      <c r="A33" s="399"/>
      <c r="B33" s="399"/>
      <c r="C33" s="399"/>
      <c r="D33" s="399"/>
      <c r="E33" s="399"/>
      <c r="F33" s="399"/>
      <c r="G33" s="399"/>
      <c r="H33" s="399"/>
    </row>
    <row r="34" spans="1:8" ht="12.75">
      <c r="A34" s="399"/>
      <c r="B34" s="399"/>
      <c r="C34" s="399"/>
      <c r="D34" s="399"/>
      <c r="E34" s="399"/>
      <c r="F34" s="399"/>
      <c r="G34" s="399"/>
      <c r="H34" s="399"/>
    </row>
  </sheetData>
  <sheetProtection sheet="1"/>
  <mergeCells count="3">
    <mergeCell ref="A3:G3"/>
    <mergeCell ref="A11:G11"/>
    <mergeCell ref="A2:F2"/>
  </mergeCells>
  <conditionalFormatting sqref="A11:G11">
    <cfRule type="expression" priority="1" dxfId="6" stopIfTrue="1">
      <formula>$H$11="Nem"</formula>
    </cfRule>
  </conditionalFormatting>
  <dataValidations count="2">
    <dataValidation type="list" allowBlank="1" showInputMessage="1" showErrorMessage="1" sqref="C7">
      <formula1>"I. félévi, III. negyedévi"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0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94" t="s">
        <v>566</v>
      </c>
      <c r="B1" s="89"/>
    </row>
    <row r="2" spans="1:2" ht="12.75">
      <c r="A2" s="89"/>
      <c r="B2" s="89"/>
    </row>
    <row r="3" spans="1:2" ht="12.75">
      <c r="A3" s="296"/>
      <c r="B3" s="296"/>
    </row>
    <row r="4" spans="1:2" ht="15.75">
      <c r="A4" s="91"/>
      <c r="B4" s="300"/>
    </row>
    <row r="5" spans="1:2" ht="15.75">
      <c r="A5" s="91"/>
      <c r="B5" s="300"/>
    </row>
    <row r="6" spans="1:2" s="68" customFormat="1" ht="15.75">
      <c r="A6" s="91" t="str">
        <f>CONCATENATE(IB_ALAPADATOK!B7," évi eredeti előirányzat BEVÉTELEK")</f>
        <v>2020. évi eredeti előirányzat BEVÉTELEK</v>
      </c>
      <c r="B6" s="296"/>
    </row>
    <row r="7" spans="1:2" s="68" customFormat="1" ht="12.75">
      <c r="A7" s="296"/>
      <c r="B7" s="296"/>
    </row>
    <row r="8" spans="1:2" s="68" customFormat="1" ht="12.75">
      <c r="A8" s="296"/>
      <c r="B8" s="296"/>
    </row>
    <row r="9" spans="1:2" ht="12.75">
      <c r="A9" s="296" t="s">
        <v>467</v>
      </c>
      <c r="B9" s="296" t="s">
        <v>437</v>
      </c>
    </row>
    <row r="10" spans="1:2" ht="12.75">
      <c r="A10" s="296" t="s">
        <v>465</v>
      </c>
      <c r="B10" s="296" t="s">
        <v>443</v>
      </c>
    </row>
    <row r="11" spans="1:2" ht="12.75">
      <c r="A11" s="296" t="s">
        <v>466</v>
      </c>
      <c r="B11" s="296" t="s">
        <v>444</v>
      </c>
    </row>
    <row r="12" spans="1:2" ht="12.75">
      <c r="A12" s="296"/>
      <c r="B12" s="296"/>
    </row>
    <row r="13" spans="1:2" ht="15.75">
      <c r="A13" s="91" t="str">
        <f>+CONCATENATE(LEFT(A6,4),". évi módosított előirányzat BEVÉTELEK")</f>
        <v>2020. évi módosított előirányzat BEVÉTELEK</v>
      </c>
      <c r="B13" s="300"/>
    </row>
    <row r="14" spans="1:2" ht="12.75">
      <c r="A14" s="296"/>
      <c r="B14" s="296"/>
    </row>
    <row r="15" spans="1:2" s="68" customFormat="1" ht="12.75">
      <c r="A15" s="296" t="s">
        <v>468</v>
      </c>
      <c r="B15" s="296" t="s">
        <v>438</v>
      </c>
    </row>
    <row r="16" spans="1:2" ht="12.75">
      <c r="A16" s="296" t="s">
        <v>469</v>
      </c>
      <c r="B16" s="296" t="s">
        <v>445</v>
      </c>
    </row>
    <row r="17" spans="1:2" ht="12.75">
      <c r="A17" s="296" t="s">
        <v>470</v>
      </c>
      <c r="B17" s="296" t="s">
        <v>446</v>
      </c>
    </row>
    <row r="18" spans="1:2" ht="12.75">
      <c r="A18" s="296"/>
      <c r="B18" s="296"/>
    </row>
    <row r="19" spans="1:2" ht="14.25">
      <c r="A19" s="303" t="str">
        <f>+CONCATENATE(LEFT(A6,4),". I. félévi (I-II. negyedévi) teljesítés BEVÉTELEK")</f>
        <v>2020. I. félévi (I-II. negyedévi) teljesítés BEVÉTELEK</v>
      </c>
      <c r="B19" s="300"/>
    </row>
    <row r="20" spans="1:2" ht="12.75">
      <c r="A20" s="296"/>
      <c r="B20" s="296"/>
    </row>
    <row r="21" spans="1:2" ht="12.75">
      <c r="A21" s="296" t="s">
        <v>471</v>
      </c>
      <c r="B21" s="296" t="s">
        <v>439</v>
      </c>
    </row>
    <row r="22" spans="1:2" ht="12.75">
      <c r="A22" s="296" t="s">
        <v>472</v>
      </c>
      <c r="B22" s="296" t="s">
        <v>447</v>
      </c>
    </row>
    <row r="23" spans="1:2" ht="12.75">
      <c r="A23" s="296" t="s">
        <v>473</v>
      </c>
      <c r="B23" s="296" t="s">
        <v>448</v>
      </c>
    </row>
    <row r="24" spans="1:2" ht="12.75">
      <c r="A24" s="296"/>
      <c r="B24" s="296"/>
    </row>
    <row r="25" spans="1:2" ht="15.75">
      <c r="A25" s="91" t="str">
        <f>+CONCATENATE(LEFT(A6,4),". évi eredeti előirányzat KIADÁSOK")</f>
        <v>2020. évi eredeti előirányzat KIADÁSOK</v>
      </c>
      <c r="B25" s="300"/>
    </row>
    <row r="26" spans="1:2" ht="12.75">
      <c r="A26" s="296"/>
      <c r="B26" s="296"/>
    </row>
    <row r="27" spans="1:2" ht="12.75">
      <c r="A27" s="296" t="s">
        <v>474</v>
      </c>
      <c r="B27" s="296" t="s">
        <v>440</v>
      </c>
    </row>
    <row r="28" spans="1:2" ht="12.75">
      <c r="A28" s="296" t="s">
        <v>475</v>
      </c>
      <c r="B28" s="296" t="s">
        <v>449</v>
      </c>
    </row>
    <row r="29" spans="1:2" ht="12.75">
      <c r="A29" s="296" t="s">
        <v>476</v>
      </c>
      <c r="B29" s="296" t="s">
        <v>450</v>
      </c>
    </row>
    <row r="30" spans="1:2" ht="12.75">
      <c r="A30" s="296"/>
      <c r="B30" s="296"/>
    </row>
    <row r="31" spans="1:2" ht="15.75">
      <c r="A31" s="91" t="str">
        <f>+CONCATENATE(LEFT(A6,4),". évi módosított előirányzat KIADÁSOK")</f>
        <v>2020. évi módosított előirányzat KIADÁSOK</v>
      </c>
      <c r="B31" s="300"/>
    </row>
    <row r="32" spans="1:2" ht="12.75">
      <c r="A32" s="296"/>
      <c r="B32" s="296"/>
    </row>
    <row r="33" spans="1:2" ht="12.75">
      <c r="A33" s="296" t="s">
        <v>477</v>
      </c>
      <c r="B33" s="296" t="s">
        <v>441</v>
      </c>
    </row>
    <row r="34" spans="1:2" ht="12.75">
      <c r="A34" s="296" t="s">
        <v>478</v>
      </c>
      <c r="B34" s="296" t="s">
        <v>451</v>
      </c>
    </row>
    <row r="35" spans="1:2" ht="12.75">
      <c r="A35" s="296" t="s">
        <v>479</v>
      </c>
      <c r="B35" s="296" t="s">
        <v>452</v>
      </c>
    </row>
    <row r="36" spans="1:2" ht="12.75">
      <c r="A36" s="296"/>
      <c r="B36" s="296"/>
    </row>
    <row r="37" spans="1:2" ht="15.75">
      <c r="A37" s="302" t="str">
        <f>+CONCATENATE(LEFT(A6,4),". I. félévi (I-II. negyedévi) teljesítés KIADÁSOK")</f>
        <v>2020. I. félévi (I-II. negyedévi) teljesítés KIADÁSOK</v>
      </c>
      <c r="B37" s="300"/>
    </row>
    <row r="38" spans="1:2" ht="12.75">
      <c r="A38" s="296"/>
      <c r="B38" s="296"/>
    </row>
    <row r="39" spans="1:2" ht="12.75">
      <c r="A39" s="296" t="s">
        <v>480</v>
      </c>
      <c r="B39" s="296" t="s">
        <v>442</v>
      </c>
    </row>
    <row r="40" spans="1:2" ht="12.75">
      <c r="A40" s="296" t="s">
        <v>481</v>
      </c>
      <c r="B40" s="296" t="s">
        <v>453</v>
      </c>
    </row>
    <row r="41" spans="1:2" ht="12.75">
      <c r="A41" s="296" t="s">
        <v>482</v>
      </c>
      <c r="B41" s="296" t="s">
        <v>454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6"/>
  <sheetViews>
    <sheetView zoomScale="120" zoomScaleNormal="120" zoomScaleSheetLayoutView="100" workbookViewId="0" topLeftCell="A132">
      <selection activeCell="N165" sqref="N165"/>
    </sheetView>
  </sheetViews>
  <sheetFormatPr defaultColWidth="9.00390625" defaultRowHeight="12.75"/>
  <cols>
    <col min="1" max="1" width="9.50390625" style="172" customWidth="1"/>
    <col min="2" max="2" width="65.875" style="172" customWidth="1"/>
    <col min="3" max="3" width="17.875" style="173" customWidth="1"/>
    <col min="4" max="5" width="17.875" style="194" customWidth="1"/>
    <col min="6" max="6" width="9.375" style="706" customWidth="1"/>
    <col min="7" max="7" width="9.375" style="710" customWidth="1"/>
    <col min="8" max="16384" width="9.375" style="194" customWidth="1"/>
  </cols>
  <sheetData>
    <row r="1" spans="1:5" ht="15.75">
      <c r="A1" s="337"/>
      <c r="B1" s="614" t="str">
        <f>CONCATENATE("1.1. melléklet ",IB_ALAPADATOK!A7," ",IB_ALAPADATOK!B7," ",IB_ALAPADATOK!C7," ",IB_ALAPADATOK!D7)</f>
        <v>1.1. melléklet a 2020. I. félévi költségvetési tájékoztatóhoz</v>
      </c>
      <c r="C1" s="615"/>
      <c r="D1" s="615"/>
      <c r="E1" s="615"/>
    </row>
    <row r="2" spans="1:5" ht="15.75">
      <c r="A2" s="616" t="str">
        <f>CONCATENATE(IB_ALAPADATOK!A3)</f>
        <v>BÁTASZÉK VÁROS ÖNKORMÁNYZATA</v>
      </c>
      <c r="B2" s="617"/>
      <c r="C2" s="617"/>
      <c r="D2" s="617"/>
      <c r="E2" s="617"/>
    </row>
    <row r="3" spans="1:5" ht="15.75">
      <c r="A3" s="616" t="str">
        <f>CONCATENATE("Tájékoztatató a ",IB_ALAPADATOK!B7," évi költségvetés  ",IB_ALAPADATOK!C8," alakulásáról")</f>
        <v>Tájékoztatató a 2020. évi költségvetés  I. féléves alakulásáról</v>
      </c>
      <c r="B3" s="616"/>
      <c r="C3" s="618"/>
      <c r="D3" s="616"/>
      <c r="E3" s="616"/>
    </row>
    <row r="4" spans="1:5" ht="15.75">
      <c r="A4" s="616" t="s">
        <v>521</v>
      </c>
      <c r="B4" s="616"/>
      <c r="C4" s="618"/>
      <c r="D4" s="616"/>
      <c r="E4" s="616"/>
    </row>
    <row r="5" spans="1:5" ht="15.75">
      <c r="A5" s="337"/>
      <c r="B5" s="337"/>
      <c r="C5" s="338"/>
      <c r="D5" s="339"/>
      <c r="E5" s="339"/>
    </row>
    <row r="6" spans="1:5" ht="15.75" customHeight="1">
      <c r="A6" s="628" t="s">
        <v>6</v>
      </c>
      <c r="B6" s="628"/>
      <c r="C6" s="628"/>
      <c r="D6" s="628"/>
      <c r="E6" s="628"/>
    </row>
    <row r="7" spans="1:5" ht="15.75" customHeight="1" thickBot="1">
      <c r="A7" s="630" t="s">
        <v>104</v>
      </c>
      <c r="B7" s="630"/>
      <c r="C7" s="340"/>
      <c r="D7" s="339"/>
      <c r="E7" s="340" t="s">
        <v>830</v>
      </c>
    </row>
    <row r="8" spans="1:5" ht="15.75">
      <c r="A8" s="620" t="s">
        <v>54</v>
      </c>
      <c r="B8" s="622" t="s">
        <v>8</v>
      </c>
      <c r="C8" s="624" t="str">
        <f>+CONCATENATE(LEFT(IB_ÖSSZEFÜGGÉSEK!A6,4),". évi")</f>
        <v>2020. évi</v>
      </c>
      <c r="D8" s="625"/>
      <c r="E8" s="626"/>
    </row>
    <row r="9" spans="1:7" ht="24.75" thickBot="1">
      <c r="A9" s="621"/>
      <c r="B9" s="623"/>
      <c r="C9" s="457" t="s">
        <v>430</v>
      </c>
      <c r="D9" s="267" t="s">
        <v>431</v>
      </c>
      <c r="E9" s="330" t="str">
        <f>+CONCATENATE(IB_ALAPADATOK!B7,IB_ALAPADATOK!C9," teljesítés")</f>
        <v>2020. VI. 30. teljesítés</v>
      </c>
      <c r="F9" s="706" t="s">
        <v>832</v>
      </c>
      <c r="G9" s="710" t="s">
        <v>833</v>
      </c>
    </row>
    <row r="10" spans="1:7" s="195" customFormat="1" ht="12" customHeight="1" thickBot="1">
      <c r="A10" s="191" t="s">
        <v>398</v>
      </c>
      <c r="B10" s="192" t="s">
        <v>399</v>
      </c>
      <c r="C10" s="458" t="s">
        <v>400</v>
      </c>
      <c r="D10" s="192" t="s">
        <v>402</v>
      </c>
      <c r="E10" s="269" t="s">
        <v>401</v>
      </c>
      <c r="F10" s="707"/>
      <c r="G10" s="711"/>
    </row>
    <row r="11" spans="1:7" s="196" customFormat="1" ht="12" customHeight="1" thickBot="1">
      <c r="A11" s="18" t="s">
        <v>9</v>
      </c>
      <c r="B11" s="19" t="s">
        <v>173</v>
      </c>
      <c r="C11" s="459">
        <v>490507</v>
      </c>
      <c r="D11" s="459">
        <v>495733</v>
      </c>
      <c r="E11" s="120">
        <f>+E12+E13+E14+E15+E16+E17</f>
        <v>264868</v>
      </c>
      <c r="F11" s="708">
        <f>E11/D11</f>
        <v>0.5342956793273799</v>
      </c>
      <c r="G11" s="712">
        <f>E11-D11/2</f>
        <v>17001.5</v>
      </c>
    </row>
    <row r="12" spans="1:7" s="196" customFormat="1" ht="12" customHeight="1">
      <c r="A12" s="13" t="s">
        <v>66</v>
      </c>
      <c r="B12" s="197" t="s">
        <v>174</v>
      </c>
      <c r="C12" s="460">
        <v>153238</v>
      </c>
      <c r="D12" s="272">
        <v>153238</v>
      </c>
      <c r="E12" s="122">
        <v>81995</v>
      </c>
      <c r="F12" s="708">
        <f aca="true" t="shared" si="0" ref="F12:F75">E12/D12</f>
        <v>0.5350826818413187</v>
      </c>
      <c r="G12" s="712">
        <f aca="true" t="shared" si="1" ref="G12:G75">E12-D12/2</f>
        <v>5376</v>
      </c>
    </row>
    <row r="13" spans="1:7" s="196" customFormat="1" ht="12" customHeight="1">
      <c r="A13" s="12" t="s">
        <v>67</v>
      </c>
      <c r="B13" s="198" t="s">
        <v>175</v>
      </c>
      <c r="C13" s="461">
        <v>181299</v>
      </c>
      <c r="D13" s="273">
        <v>181299</v>
      </c>
      <c r="E13" s="121">
        <v>94275</v>
      </c>
      <c r="F13" s="708">
        <f t="shared" si="0"/>
        <v>0.5199973524398921</v>
      </c>
      <c r="G13" s="712">
        <f t="shared" si="1"/>
        <v>3625.5</v>
      </c>
    </row>
    <row r="14" spans="1:7" s="196" customFormat="1" ht="12" customHeight="1">
      <c r="A14" s="12" t="s">
        <v>68</v>
      </c>
      <c r="B14" s="198" t="s">
        <v>176</v>
      </c>
      <c r="C14" s="461">
        <v>147837</v>
      </c>
      <c r="D14" s="273">
        <v>152582</v>
      </c>
      <c r="E14" s="121">
        <v>82684</v>
      </c>
      <c r="F14" s="708">
        <f t="shared" si="0"/>
        <v>0.5418987822941107</v>
      </c>
      <c r="G14" s="712">
        <f t="shared" si="1"/>
        <v>6393</v>
      </c>
    </row>
    <row r="15" spans="1:7" s="196" customFormat="1" ht="12" customHeight="1">
      <c r="A15" s="12" t="s">
        <v>69</v>
      </c>
      <c r="B15" s="198" t="s">
        <v>177</v>
      </c>
      <c r="C15" s="461">
        <v>8133</v>
      </c>
      <c r="D15" s="273">
        <v>8432</v>
      </c>
      <c r="E15" s="121">
        <v>5914</v>
      </c>
      <c r="F15" s="708">
        <f t="shared" si="0"/>
        <v>0.7013757115749526</v>
      </c>
      <c r="G15" s="712">
        <f t="shared" si="1"/>
        <v>1698</v>
      </c>
    </row>
    <row r="16" spans="1:7" s="196" customFormat="1" ht="12" customHeight="1">
      <c r="A16" s="12" t="s">
        <v>100</v>
      </c>
      <c r="B16" s="128" t="s">
        <v>343</v>
      </c>
      <c r="C16" s="461"/>
      <c r="D16" s="273">
        <v>182</v>
      </c>
      <c r="E16" s="121"/>
      <c r="F16" s="708">
        <f t="shared" si="0"/>
        <v>0</v>
      </c>
      <c r="G16" s="712">
        <f t="shared" si="1"/>
        <v>-91</v>
      </c>
    </row>
    <row r="17" spans="1:7" s="196" customFormat="1" ht="12" customHeight="1" thickBot="1">
      <c r="A17" s="14" t="s">
        <v>70</v>
      </c>
      <c r="B17" s="129" t="s">
        <v>344</v>
      </c>
      <c r="C17" s="461"/>
      <c r="D17" s="464">
        <v>0</v>
      </c>
      <c r="E17" s="121"/>
      <c r="F17" s="708"/>
      <c r="G17" s="712">
        <f t="shared" si="1"/>
        <v>0</v>
      </c>
    </row>
    <row r="18" spans="1:7" s="196" customFormat="1" ht="12" customHeight="1" thickBot="1">
      <c r="A18" s="18" t="s">
        <v>10</v>
      </c>
      <c r="B18" s="127" t="s">
        <v>178</v>
      </c>
      <c r="C18" s="459">
        <v>111376</v>
      </c>
      <c r="D18" s="459">
        <v>111376</v>
      </c>
      <c r="E18" s="120">
        <f>+E19+E20+E21+E22+E23</f>
        <v>77333</v>
      </c>
      <c r="F18" s="708">
        <f t="shared" si="0"/>
        <v>0.6943416894124408</v>
      </c>
      <c r="G18" s="712">
        <f t="shared" si="1"/>
        <v>21645</v>
      </c>
    </row>
    <row r="19" spans="1:7" s="196" customFormat="1" ht="12" customHeight="1">
      <c r="A19" s="13" t="s">
        <v>72</v>
      </c>
      <c r="B19" s="197" t="s">
        <v>179</v>
      </c>
      <c r="C19" s="460"/>
      <c r="D19" s="464">
        <v>0</v>
      </c>
      <c r="E19" s="122"/>
      <c r="F19" s="708"/>
      <c r="G19" s="712">
        <f t="shared" si="1"/>
        <v>0</v>
      </c>
    </row>
    <row r="20" spans="1:7" s="196" customFormat="1" ht="12" customHeight="1">
      <c r="A20" s="12" t="s">
        <v>73</v>
      </c>
      <c r="B20" s="198" t="s">
        <v>180</v>
      </c>
      <c r="C20" s="461"/>
      <c r="D20" s="464">
        <v>0</v>
      </c>
      <c r="E20" s="121"/>
      <c r="F20" s="708"/>
      <c r="G20" s="712">
        <f t="shared" si="1"/>
        <v>0</v>
      </c>
    </row>
    <row r="21" spans="1:7" s="196" customFormat="1" ht="12" customHeight="1">
      <c r="A21" s="12" t="s">
        <v>74</v>
      </c>
      <c r="B21" s="198" t="s">
        <v>336</v>
      </c>
      <c r="C21" s="461"/>
      <c r="D21" s="464">
        <v>0</v>
      </c>
      <c r="E21" s="121"/>
      <c r="F21" s="708"/>
      <c r="G21" s="712">
        <f t="shared" si="1"/>
        <v>0</v>
      </c>
    </row>
    <row r="22" spans="1:7" s="196" customFormat="1" ht="12" customHeight="1">
      <c r="A22" s="12" t="s">
        <v>75</v>
      </c>
      <c r="B22" s="198" t="s">
        <v>337</v>
      </c>
      <c r="C22" s="461"/>
      <c r="D22" s="464">
        <v>0</v>
      </c>
      <c r="E22" s="121"/>
      <c r="F22" s="708"/>
      <c r="G22" s="712">
        <f t="shared" si="1"/>
        <v>0</v>
      </c>
    </row>
    <row r="23" spans="1:7" s="196" customFormat="1" ht="12" customHeight="1">
      <c r="A23" s="12" t="s">
        <v>76</v>
      </c>
      <c r="B23" s="198" t="s">
        <v>181</v>
      </c>
      <c r="C23" s="461">
        <v>111376</v>
      </c>
      <c r="D23" s="464">
        <v>111376</v>
      </c>
      <c r="E23" s="121">
        <v>77333</v>
      </c>
      <c r="F23" s="708">
        <f t="shared" si="0"/>
        <v>0.6943416894124408</v>
      </c>
      <c r="G23" s="712">
        <f t="shared" si="1"/>
        <v>21645</v>
      </c>
    </row>
    <row r="24" spans="1:7" s="196" customFormat="1" ht="12" customHeight="1" thickBot="1">
      <c r="A24" s="14" t="s">
        <v>83</v>
      </c>
      <c r="B24" s="129" t="s">
        <v>182</v>
      </c>
      <c r="C24" s="462">
        <v>28745</v>
      </c>
      <c r="D24" s="464">
        <v>28745</v>
      </c>
      <c r="E24" s="123">
        <v>5025</v>
      </c>
      <c r="F24" s="708">
        <f t="shared" si="0"/>
        <v>0.17481301095842755</v>
      </c>
      <c r="G24" s="712">
        <f t="shared" si="1"/>
        <v>-9347.5</v>
      </c>
    </row>
    <row r="25" spans="1:7" s="196" customFormat="1" ht="12" customHeight="1" thickBot="1">
      <c r="A25" s="18" t="s">
        <v>11</v>
      </c>
      <c r="B25" s="19" t="s">
        <v>183</v>
      </c>
      <c r="C25" s="459">
        <v>114813</v>
      </c>
      <c r="D25" s="459">
        <v>114813</v>
      </c>
      <c r="E25" s="120">
        <f>+E26+E27+E28+E29+E30</f>
        <v>50514</v>
      </c>
      <c r="F25" s="708">
        <f t="shared" si="0"/>
        <v>0.43996759948786285</v>
      </c>
      <c r="G25" s="712">
        <f t="shared" si="1"/>
        <v>-6892.5</v>
      </c>
    </row>
    <row r="26" spans="1:7" s="196" customFormat="1" ht="12" customHeight="1">
      <c r="A26" s="13" t="s">
        <v>55</v>
      </c>
      <c r="B26" s="197" t="s">
        <v>184</v>
      </c>
      <c r="C26" s="460"/>
      <c r="D26" s="464">
        <v>0</v>
      </c>
      <c r="E26" s="122"/>
      <c r="F26" s="708"/>
      <c r="G26" s="712">
        <f t="shared" si="1"/>
        <v>0</v>
      </c>
    </row>
    <row r="27" spans="1:7" s="196" customFormat="1" ht="12" customHeight="1">
      <c r="A27" s="12" t="s">
        <v>56</v>
      </c>
      <c r="B27" s="198" t="s">
        <v>185</v>
      </c>
      <c r="C27" s="461"/>
      <c r="D27" s="464">
        <v>0</v>
      </c>
      <c r="E27" s="121"/>
      <c r="F27" s="708"/>
      <c r="G27" s="712">
        <f t="shared" si="1"/>
        <v>0</v>
      </c>
    </row>
    <row r="28" spans="1:7" s="196" customFormat="1" ht="12" customHeight="1">
      <c r="A28" s="12" t="s">
        <v>57</v>
      </c>
      <c r="B28" s="198" t="s">
        <v>338</v>
      </c>
      <c r="C28" s="461"/>
      <c r="D28" s="464">
        <v>0</v>
      </c>
      <c r="E28" s="121"/>
      <c r="F28" s="708"/>
      <c r="G28" s="712">
        <f t="shared" si="1"/>
        <v>0</v>
      </c>
    </row>
    <row r="29" spans="1:7" s="196" customFormat="1" ht="12" customHeight="1">
      <c r="A29" s="12" t="s">
        <v>58</v>
      </c>
      <c r="B29" s="198" t="s">
        <v>339</v>
      </c>
      <c r="C29" s="461"/>
      <c r="D29" s="464">
        <v>0</v>
      </c>
      <c r="E29" s="121"/>
      <c r="F29" s="708"/>
      <c r="G29" s="712">
        <f t="shared" si="1"/>
        <v>0</v>
      </c>
    </row>
    <row r="30" spans="1:7" s="196" customFormat="1" ht="12" customHeight="1">
      <c r="A30" s="12" t="s">
        <v>114</v>
      </c>
      <c r="B30" s="198" t="s">
        <v>186</v>
      </c>
      <c r="C30" s="461">
        <v>114813</v>
      </c>
      <c r="D30" s="464">
        <v>114813</v>
      </c>
      <c r="E30" s="121">
        <v>50514</v>
      </c>
      <c r="F30" s="708">
        <f t="shared" si="0"/>
        <v>0.43996759948786285</v>
      </c>
      <c r="G30" s="712">
        <f t="shared" si="1"/>
        <v>-6892.5</v>
      </c>
    </row>
    <row r="31" spans="1:7" s="196" customFormat="1" ht="12" customHeight="1" thickBot="1">
      <c r="A31" s="14" t="s">
        <v>115</v>
      </c>
      <c r="B31" s="199" t="s">
        <v>187</v>
      </c>
      <c r="C31" s="462">
        <v>94813</v>
      </c>
      <c r="D31" s="464">
        <v>94813</v>
      </c>
      <c r="E31" s="123">
        <v>50514</v>
      </c>
      <c r="F31" s="708">
        <f t="shared" si="0"/>
        <v>0.5327750413972767</v>
      </c>
      <c r="G31" s="712">
        <f t="shared" si="1"/>
        <v>3107.5</v>
      </c>
    </row>
    <row r="32" spans="1:7" s="196" customFormat="1" ht="12" customHeight="1" thickBot="1">
      <c r="A32" s="18" t="s">
        <v>116</v>
      </c>
      <c r="B32" s="19" t="s">
        <v>487</v>
      </c>
      <c r="C32" s="463">
        <v>354800</v>
      </c>
      <c r="D32" s="463">
        <v>333800</v>
      </c>
      <c r="E32" s="225">
        <f>SUM(E33:E39)</f>
        <v>140470</v>
      </c>
      <c r="F32" s="708">
        <f t="shared" si="0"/>
        <v>0.4208208508088676</v>
      </c>
      <c r="G32" s="712">
        <f t="shared" si="1"/>
        <v>-26430</v>
      </c>
    </row>
    <row r="33" spans="1:7" s="196" customFormat="1" ht="12" customHeight="1">
      <c r="A33" s="13" t="s">
        <v>188</v>
      </c>
      <c r="B33" s="440" t="s">
        <v>488</v>
      </c>
      <c r="C33" s="464"/>
      <c r="D33" s="464">
        <v>0</v>
      </c>
      <c r="E33" s="122"/>
      <c r="F33" s="708"/>
      <c r="G33" s="712">
        <f t="shared" si="1"/>
        <v>0</v>
      </c>
    </row>
    <row r="34" spans="1:7" s="196" customFormat="1" ht="12" customHeight="1">
      <c r="A34" s="12" t="s">
        <v>189</v>
      </c>
      <c r="B34" s="441" t="s">
        <v>634</v>
      </c>
      <c r="C34" s="461">
        <v>32000</v>
      </c>
      <c r="D34" s="464">
        <v>32000</v>
      </c>
      <c r="E34" s="121">
        <v>15180</v>
      </c>
      <c r="F34" s="708">
        <f t="shared" si="0"/>
        <v>0.474375</v>
      </c>
      <c r="G34" s="712">
        <f t="shared" si="1"/>
        <v>-820</v>
      </c>
    </row>
    <row r="35" spans="1:7" s="196" customFormat="1" ht="12" customHeight="1">
      <c r="A35" s="12" t="s">
        <v>190</v>
      </c>
      <c r="B35" s="441" t="s">
        <v>582</v>
      </c>
      <c r="C35" s="461">
        <v>300000</v>
      </c>
      <c r="D35" s="464">
        <v>300000</v>
      </c>
      <c r="E35" s="121">
        <v>124979</v>
      </c>
      <c r="F35" s="708">
        <f t="shared" si="0"/>
        <v>0.41659666666666667</v>
      </c>
      <c r="G35" s="712">
        <f t="shared" si="1"/>
        <v>-25021</v>
      </c>
    </row>
    <row r="36" spans="1:7" s="196" customFormat="1" ht="12" customHeight="1">
      <c r="A36" s="12" t="s">
        <v>191</v>
      </c>
      <c r="B36" s="441" t="s">
        <v>489</v>
      </c>
      <c r="C36" s="461">
        <v>200</v>
      </c>
      <c r="D36" s="464">
        <v>200</v>
      </c>
      <c r="E36" s="121">
        <v>198</v>
      </c>
      <c r="F36" s="708">
        <f t="shared" si="0"/>
        <v>0.99</v>
      </c>
      <c r="G36" s="712">
        <f t="shared" si="1"/>
        <v>98</v>
      </c>
    </row>
    <row r="37" spans="1:7" s="196" customFormat="1" ht="12" customHeight="1">
      <c r="A37" s="12" t="s">
        <v>490</v>
      </c>
      <c r="B37" s="441" t="s">
        <v>192</v>
      </c>
      <c r="C37" s="461">
        <v>21000</v>
      </c>
      <c r="D37" s="464">
        <v>0</v>
      </c>
      <c r="E37" s="121"/>
      <c r="F37" s="708"/>
      <c r="G37" s="712">
        <f t="shared" si="1"/>
        <v>0</v>
      </c>
    </row>
    <row r="38" spans="1:7" s="196" customFormat="1" ht="12" customHeight="1">
      <c r="A38" s="12" t="s">
        <v>491</v>
      </c>
      <c r="B38" s="441" t="s">
        <v>568</v>
      </c>
      <c r="C38" s="461"/>
      <c r="D38" s="464">
        <v>0</v>
      </c>
      <c r="E38" s="121"/>
      <c r="F38" s="708"/>
      <c r="G38" s="712">
        <f t="shared" si="1"/>
        <v>0</v>
      </c>
    </row>
    <row r="39" spans="1:7" s="196" customFormat="1" ht="12" customHeight="1" thickBot="1">
      <c r="A39" s="14" t="s">
        <v>492</v>
      </c>
      <c r="B39" s="442" t="s">
        <v>635</v>
      </c>
      <c r="C39" s="462">
        <v>1600</v>
      </c>
      <c r="D39" s="464">
        <v>1600</v>
      </c>
      <c r="E39" s="123">
        <v>113</v>
      </c>
      <c r="F39" s="708">
        <f t="shared" si="0"/>
        <v>0.070625</v>
      </c>
      <c r="G39" s="712">
        <f t="shared" si="1"/>
        <v>-687</v>
      </c>
    </row>
    <row r="40" spans="1:7" s="196" customFormat="1" ht="12" customHeight="1" thickBot="1">
      <c r="A40" s="18" t="s">
        <v>13</v>
      </c>
      <c r="B40" s="19" t="s">
        <v>345</v>
      </c>
      <c r="C40" s="459">
        <v>128421</v>
      </c>
      <c r="D40" s="459">
        <v>128421</v>
      </c>
      <c r="E40" s="120">
        <f>SUM(E41:E51)</f>
        <v>107582</v>
      </c>
      <c r="F40" s="708">
        <f t="shared" si="0"/>
        <v>0.8377290318561605</v>
      </c>
      <c r="G40" s="712">
        <f t="shared" si="1"/>
        <v>43371.5</v>
      </c>
    </row>
    <row r="41" spans="1:7" s="196" customFormat="1" ht="12" customHeight="1">
      <c r="A41" s="13" t="s">
        <v>59</v>
      </c>
      <c r="B41" s="197" t="s">
        <v>195</v>
      </c>
      <c r="C41" s="460">
        <v>20</v>
      </c>
      <c r="D41" s="464">
        <v>20</v>
      </c>
      <c r="E41" s="122">
        <v>55</v>
      </c>
      <c r="F41" s="708">
        <f t="shared" si="0"/>
        <v>2.75</v>
      </c>
      <c r="G41" s="712">
        <f t="shared" si="1"/>
        <v>45</v>
      </c>
    </row>
    <row r="42" spans="1:7" s="196" customFormat="1" ht="12" customHeight="1">
      <c r="A42" s="12" t="s">
        <v>60</v>
      </c>
      <c r="B42" s="198" t="s">
        <v>196</v>
      </c>
      <c r="C42" s="461">
        <v>12560</v>
      </c>
      <c r="D42" s="464">
        <v>12560</v>
      </c>
      <c r="E42" s="121">
        <v>5270</v>
      </c>
      <c r="F42" s="708">
        <f t="shared" si="0"/>
        <v>0.4195859872611465</v>
      </c>
      <c r="G42" s="712">
        <f t="shared" si="1"/>
        <v>-1010</v>
      </c>
    </row>
    <row r="43" spans="1:7" s="196" customFormat="1" ht="12" customHeight="1">
      <c r="A43" s="12" t="s">
        <v>61</v>
      </c>
      <c r="B43" s="198" t="s">
        <v>197</v>
      </c>
      <c r="C43" s="461">
        <v>2690</v>
      </c>
      <c r="D43" s="464">
        <v>2690</v>
      </c>
      <c r="E43" s="121">
        <v>1616</v>
      </c>
      <c r="F43" s="708">
        <f t="shared" si="0"/>
        <v>0.6007434944237918</v>
      </c>
      <c r="G43" s="712">
        <f t="shared" si="1"/>
        <v>271</v>
      </c>
    </row>
    <row r="44" spans="1:7" s="196" customFormat="1" ht="12" customHeight="1">
      <c r="A44" s="12" t="s">
        <v>118</v>
      </c>
      <c r="B44" s="198" t="s">
        <v>198</v>
      </c>
      <c r="C44" s="461">
        <v>8520</v>
      </c>
      <c r="D44" s="464">
        <v>8520</v>
      </c>
      <c r="E44" s="121">
        <v>2442</v>
      </c>
      <c r="F44" s="708">
        <f t="shared" si="0"/>
        <v>0.28661971830985916</v>
      </c>
      <c r="G44" s="712">
        <f t="shared" si="1"/>
        <v>-1818</v>
      </c>
    </row>
    <row r="45" spans="1:7" s="196" customFormat="1" ht="12" customHeight="1">
      <c r="A45" s="12" t="s">
        <v>119</v>
      </c>
      <c r="B45" s="198" t="s">
        <v>199</v>
      </c>
      <c r="C45" s="461"/>
      <c r="D45" s="464">
        <v>0</v>
      </c>
      <c r="E45" s="121"/>
      <c r="F45" s="708"/>
      <c r="G45" s="712">
        <f t="shared" si="1"/>
        <v>0</v>
      </c>
    </row>
    <row r="46" spans="1:7" s="196" customFormat="1" ht="12" customHeight="1">
      <c r="A46" s="12" t="s">
        <v>120</v>
      </c>
      <c r="B46" s="198" t="s">
        <v>200</v>
      </c>
      <c r="C46" s="461">
        <v>9471</v>
      </c>
      <c r="D46" s="464">
        <v>9471</v>
      </c>
      <c r="E46" s="121">
        <v>1526</v>
      </c>
      <c r="F46" s="708">
        <f t="shared" si="0"/>
        <v>0.16112342941611235</v>
      </c>
      <c r="G46" s="712">
        <f t="shared" si="1"/>
        <v>-3209.5</v>
      </c>
    </row>
    <row r="47" spans="1:7" s="196" customFormat="1" ht="12" customHeight="1">
      <c r="A47" s="12" t="s">
        <v>121</v>
      </c>
      <c r="B47" s="198" t="s">
        <v>201</v>
      </c>
      <c r="C47" s="461">
        <v>95133</v>
      </c>
      <c r="D47" s="464">
        <v>95133</v>
      </c>
      <c r="E47" s="121">
        <v>96664</v>
      </c>
      <c r="F47" s="708">
        <f t="shared" si="0"/>
        <v>1.0160932589112086</v>
      </c>
      <c r="G47" s="712">
        <f t="shared" si="1"/>
        <v>49097.5</v>
      </c>
    </row>
    <row r="48" spans="1:7" s="196" customFormat="1" ht="12" customHeight="1">
      <c r="A48" s="12" t="s">
        <v>122</v>
      </c>
      <c r="B48" s="198" t="s">
        <v>493</v>
      </c>
      <c r="C48" s="461">
        <v>1</v>
      </c>
      <c r="D48" s="464">
        <v>1</v>
      </c>
      <c r="E48" s="121"/>
      <c r="F48" s="708">
        <f t="shared" si="0"/>
        <v>0</v>
      </c>
      <c r="G48" s="712">
        <f t="shared" si="1"/>
        <v>-0.5</v>
      </c>
    </row>
    <row r="49" spans="1:7" s="196" customFormat="1" ht="12" customHeight="1">
      <c r="A49" s="12" t="s">
        <v>193</v>
      </c>
      <c r="B49" s="198" t="s">
        <v>203</v>
      </c>
      <c r="C49" s="465"/>
      <c r="D49" s="464">
        <v>0</v>
      </c>
      <c r="E49" s="124"/>
      <c r="F49" s="708"/>
      <c r="G49" s="712">
        <f t="shared" si="1"/>
        <v>0</v>
      </c>
    </row>
    <row r="50" spans="1:7" s="196" customFormat="1" ht="12" customHeight="1">
      <c r="A50" s="14" t="s">
        <v>194</v>
      </c>
      <c r="B50" s="199" t="s">
        <v>347</v>
      </c>
      <c r="C50" s="466"/>
      <c r="D50" s="464">
        <v>0</v>
      </c>
      <c r="E50" s="125"/>
      <c r="F50" s="708"/>
      <c r="G50" s="712">
        <f t="shared" si="1"/>
        <v>0</v>
      </c>
    </row>
    <row r="51" spans="1:7" s="196" customFormat="1" ht="12" customHeight="1" thickBot="1">
      <c r="A51" s="14" t="s">
        <v>346</v>
      </c>
      <c r="B51" s="129" t="s">
        <v>204</v>
      </c>
      <c r="C51" s="467">
        <v>26</v>
      </c>
      <c r="D51" s="491">
        <v>26</v>
      </c>
      <c r="E51" s="125">
        <v>9</v>
      </c>
      <c r="F51" s="708">
        <f t="shared" si="0"/>
        <v>0.34615384615384615</v>
      </c>
      <c r="G51" s="712">
        <f t="shared" si="1"/>
        <v>-4</v>
      </c>
    </row>
    <row r="52" spans="1:7" s="196" customFormat="1" ht="12" customHeight="1" thickBot="1">
      <c r="A52" s="18" t="s">
        <v>14</v>
      </c>
      <c r="B52" s="19" t="s">
        <v>205</v>
      </c>
      <c r="C52" s="459">
        <v>9512</v>
      </c>
      <c r="D52" s="459">
        <v>9512</v>
      </c>
      <c r="E52" s="120">
        <f>SUM(E53:E57)</f>
        <v>0</v>
      </c>
      <c r="F52" s="708">
        <f t="shared" si="0"/>
        <v>0</v>
      </c>
      <c r="G52" s="712">
        <f t="shared" si="1"/>
        <v>-4756</v>
      </c>
    </row>
    <row r="53" spans="1:7" s="196" customFormat="1" ht="12" customHeight="1">
      <c r="A53" s="13" t="s">
        <v>62</v>
      </c>
      <c r="B53" s="197" t="s">
        <v>209</v>
      </c>
      <c r="C53" s="468"/>
      <c r="D53" s="492">
        <v>0</v>
      </c>
      <c r="E53" s="126"/>
      <c r="F53" s="708"/>
      <c r="G53" s="712">
        <f t="shared" si="1"/>
        <v>0</v>
      </c>
    </row>
    <row r="54" spans="1:7" s="196" customFormat="1" ht="12" customHeight="1">
      <c r="A54" s="12" t="s">
        <v>63</v>
      </c>
      <c r="B54" s="198" t="s">
        <v>210</v>
      </c>
      <c r="C54" s="465"/>
      <c r="D54" s="492">
        <v>0</v>
      </c>
      <c r="E54" s="124"/>
      <c r="F54" s="708"/>
      <c r="G54" s="712">
        <f t="shared" si="1"/>
        <v>0</v>
      </c>
    </row>
    <row r="55" spans="1:7" s="196" customFormat="1" ht="12" customHeight="1">
      <c r="A55" s="12" t="s">
        <v>206</v>
      </c>
      <c r="B55" s="198" t="s">
        <v>211</v>
      </c>
      <c r="C55" s="465">
        <v>9512</v>
      </c>
      <c r="D55" s="492">
        <v>9512</v>
      </c>
      <c r="E55" s="124"/>
      <c r="F55" s="708">
        <f t="shared" si="0"/>
        <v>0</v>
      </c>
      <c r="G55" s="712">
        <f t="shared" si="1"/>
        <v>-4756</v>
      </c>
    </row>
    <row r="56" spans="1:7" s="196" customFormat="1" ht="12" customHeight="1">
      <c r="A56" s="12" t="s">
        <v>207</v>
      </c>
      <c r="B56" s="198" t="s">
        <v>212</v>
      </c>
      <c r="C56" s="465"/>
      <c r="D56" s="492">
        <v>0</v>
      </c>
      <c r="E56" s="124"/>
      <c r="F56" s="708"/>
      <c r="G56" s="712">
        <f t="shared" si="1"/>
        <v>0</v>
      </c>
    </row>
    <row r="57" spans="1:7" s="196" customFormat="1" ht="12" customHeight="1" thickBot="1">
      <c r="A57" s="14" t="s">
        <v>208</v>
      </c>
      <c r="B57" s="129" t="s">
        <v>213</v>
      </c>
      <c r="C57" s="466"/>
      <c r="D57" s="492">
        <v>0</v>
      </c>
      <c r="E57" s="125"/>
      <c r="F57" s="708"/>
      <c r="G57" s="712">
        <f t="shared" si="1"/>
        <v>0</v>
      </c>
    </row>
    <row r="58" spans="1:7" s="196" customFormat="1" ht="12" customHeight="1" thickBot="1">
      <c r="A58" s="18" t="s">
        <v>123</v>
      </c>
      <c r="B58" s="19" t="s">
        <v>214</v>
      </c>
      <c r="C58" s="459">
        <v>0</v>
      </c>
      <c r="D58" s="459">
        <v>488</v>
      </c>
      <c r="E58" s="120">
        <f>SUM(E59:E61)</f>
        <v>1459</v>
      </c>
      <c r="F58" s="708">
        <f t="shared" si="0"/>
        <v>2.9897540983606556</v>
      </c>
      <c r="G58" s="712">
        <f t="shared" si="1"/>
        <v>1215</v>
      </c>
    </row>
    <row r="59" spans="1:7" s="196" customFormat="1" ht="12" customHeight="1">
      <c r="A59" s="13" t="s">
        <v>64</v>
      </c>
      <c r="B59" s="197" t="s">
        <v>215</v>
      </c>
      <c r="C59" s="460"/>
      <c r="D59" s="464">
        <v>0</v>
      </c>
      <c r="E59" s="122"/>
      <c r="F59" s="708"/>
      <c r="G59" s="712">
        <f t="shared" si="1"/>
        <v>0</v>
      </c>
    </row>
    <row r="60" spans="1:7" s="196" customFormat="1" ht="12" customHeight="1">
      <c r="A60" s="12" t="s">
        <v>65</v>
      </c>
      <c r="B60" s="198" t="s">
        <v>340</v>
      </c>
      <c r="C60" s="461"/>
      <c r="D60" s="464">
        <v>0</v>
      </c>
      <c r="E60" s="121"/>
      <c r="F60" s="708"/>
      <c r="G60" s="712">
        <f t="shared" si="1"/>
        <v>0</v>
      </c>
    </row>
    <row r="61" spans="1:7" s="196" customFormat="1" ht="12" customHeight="1">
      <c r="A61" s="12" t="s">
        <v>218</v>
      </c>
      <c r="B61" s="198" t="s">
        <v>216</v>
      </c>
      <c r="C61" s="461"/>
      <c r="D61" s="464">
        <v>488</v>
      </c>
      <c r="E61" s="121">
        <v>1459</v>
      </c>
      <c r="F61" s="708">
        <f t="shared" si="0"/>
        <v>2.9897540983606556</v>
      </c>
      <c r="G61" s="712">
        <f t="shared" si="1"/>
        <v>1215</v>
      </c>
    </row>
    <row r="62" spans="1:7" s="196" customFormat="1" ht="12" customHeight="1" thickBot="1">
      <c r="A62" s="14" t="s">
        <v>219</v>
      </c>
      <c r="B62" s="129" t="s">
        <v>217</v>
      </c>
      <c r="C62" s="462"/>
      <c r="D62" s="464">
        <v>0</v>
      </c>
      <c r="E62" s="123"/>
      <c r="F62" s="708"/>
      <c r="G62" s="712">
        <f t="shared" si="1"/>
        <v>0</v>
      </c>
    </row>
    <row r="63" spans="1:7" s="196" customFormat="1" ht="12" customHeight="1" thickBot="1">
      <c r="A63" s="18" t="s">
        <v>16</v>
      </c>
      <c r="B63" s="127" t="s">
        <v>220</v>
      </c>
      <c r="C63" s="459">
        <v>4650</v>
      </c>
      <c r="D63" s="459">
        <v>29339</v>
      </c>
      <c r="E63" s="120">
        <f>SUM(E64:E66)</f>
        <v>24729</v>
      </c>
      <c r="F63" s="708">
        <f t="shared" si="0"/>
        <v>0.8428712635059137</v>
      </c>
      <c r="G63" s="712">
        <f t="shared" si="1"/>
        <v>10059.5</v>
      </c>
    </row>
    <row r="64" spans="1:7" s="196" customFormat="1" ht="12" customHeight="1">
      <c r="A64" s="13" t="s">
        <v>124</v>
      </c>
      <c r="B64" s="197" t="s">
        <v>222</v>
      </c>
      <c r="C64" s="465"/>
      <c r="D64" s="493">
        <v>0</v>
      </c>
      <c r="E64" s="124"/>
      <c r="F64" s="708"/>
      <c r="G64" s="712">
        <f t="shared" si="1"/>
        <v>0</v>
      </c>
    </row>
    <row r="65" spans="1:7" s="196" customFormat="1" ht="12" customHeight="1">
      <c r="A65" s="12" t="s">
        <v>125</v>
      </c>
      <c r="B65" s="198" t="s">
        <v>341</v>
      </c>
      <c r="C65" s="465"/>
      <c r="D65" s="493">
        <v>0</v>
      </c>
      <c r="E65" s="124"/>
      <c r="F65" s="708"/>
      <c r="G65" s="712">
        <f t="shared" si="1"/>
        <v>0</v>
      </c>
    </row>
    <row r="66" spans="1:7" s="196" customFormat="1" ht="12" customHeight="1">
      <c r="A66" s="12" t="s">
        <v>156</v>
      </c>
      <c r="B66" s="198" t="s">
        <v>223</v>
      </c>
      <c r="C66" s="465">
        <v>4650</v>
      </c>
      <c r="D66" s="493">
        <v>29339</v>
      </c>
      <c r="E66" s="124">
        <v>24729</v>
      </c>
      <c r="F66" s="708">
        <f t="shared" si="0"/>
        <v>0.8428712635059137</v>
      </c>
      <c r="G66" s="712">
        <f t="shared" si="1"/>
        <v>10059.5</v>
      </c>
    </row>
    <row r="67" spans="1:7" s="196" customFormat="1" ht="12" customHeight="1" thickBot="1">
      <c r="A67" s="14" t="s">
        <v>221</v>
      </c>
      <c r="B67" s="129" t="s">
        <v>224</v>
      </c>
      <c r="C67" s="465"/>
      <c r="D67" s="493">
        <v>0</v>
      </c>
      <c r="E67" s="124"/>
      <c r="F67" s="708"/>
      <c r="G67" s="712">
        <f t="shared" si="1"/>
        <v>0</v>
      </c>
    </row>
    <row r="68" spans="1:7" s="196" customFormat="1" ht="12" customHeight="1" thickBot="1">
      <c r="A68" s="251" t="s">
        <v>387</v>
      </c>
      <c r="B68" s="19" t="s">
        <v>225</v>
      </c>
      <c r="C68" s="463">
        <v>1214079</v>
      </c>
      <c r="D68" s="463">
        <v>1223482</v>
      </c>
      <c r="E68" s="225">
        <f>+E11+E18+E25+E32+E40+E52+E58+E63</f>
        <v>666955</v>
      </c>
      <c r="F68" s="708">
        <f t="shared" si="0"/>
        <v>0.5451285756553835</v>
      </c>
      <c r="G68" s="712">
        <f t="shared" si="1"/>
        <v>55214</v>
      </c>
    </row>
    <row r="69" spans="1:7" s="196" customFormat="1" ht="12" customHeight="1" thickBot="1">
      <c r="A69" s="237" t="s">
        <v>226</v>
      </c>
      <c r="B69" s="127" t="s">
        <v>227</v>
      </c>
      <c r="C69" s="459">
        <v>0</v>
      </c>
      <c r="D69" s="459">
        <v>0</v>
      </c>
      <c r="E69" s="120">
        <f>SUM(E70:E72)</f>
        <v>0</v>
      </c>
      <c r="F69" s="708"/>
      <c r="G69" s="712">
        <f t="shared" si="1"/>
        <v>0</v>
      </c>
    </row>
    <row r="70" spans="1:7" s="196" customFormat="1" ht="12" customHeight="1">
      <c r="A70" s="13" t="s">
        <v>254</v>
      </c>
      <c r="B70" s="197" t="s">
        <v>228</v>
      </c>
      <c r="C70" s="465"/>
      <c r="D70" s="493">
        <v>0</v>
      </c>
      <c r="E70" s="124"/>
      <c r="F70" s="708"/>
      <c r="G70" s="712">
        <f t="shared" si="1"/>
        <v>0</v>
      </c>
    </row>
    <row r="71" spans="1:7" s="196" customFormat="1" ht="12" customHeight="1">
      <c r="A71" s="12" t="s">
        <v>263</v>
      </c>
      <c r="B71" s="198" t="s">
        <v>229</v>
      </c>
      <c r="C71" s="465"/>
      <c r="D71" s="493">
        <v>0</v>
      </c>
      <c r="E71" s="124"/>
      <c r="F71" s="708"/>
      <c r="G71" s="712">
        <f t="shared" si="1"/>
        <v>0</v>
      </c>
    </row>
    <row r="72" spans="1:7" s="196" customFormat="1" ht="12" customHeight="1" thickBot="1">
      <c r="A72" s="14" t="s">
        <v>264</v>
      </c>
      <c r="B72" s="247" t="s">
        <v>372</v>
      </c>
      <c r="C72" s="467"/>
      <c r="D72" s="494">
        <v>0</v>
      </c>
      <c r="E72" s="124"/>
      <c r="F72" s="708"/>
      <c r="G72" s="712">
        <f t="shared" si="1"/>
        <v>0</v>
      </c>
    </row>
    <row r="73" spans="1:7" s="196" customFormat="1" ht="12" customHeight="1" thickBot="1">
      <c r="A73" s="237" t="s">
        <v>230</v>
      </c>
      <c r="B73" s="127" t="s">
        <v>231</v>
      </c>
      <c r="C73" s="459">
        <v>0</v>
      </c>
      <c r="D73" s="459">
        <v>0</v>
      </c>
      <c r="E73" s="120">
        <f>SUM(E74:E77)</f>
        <v>0</v>
      </c>
      <c r="F73" s="708"/>
      <c r="G73" s="712">
        <f t="shared" si="1"/>
        <v>0</v>
      </c>
    </row>
    <row r="74" spans="1:7" s="196" customFormat="1" ht="12" customHeight="1">
      <c r="A74" s="13" t="s">
        <v>101</v>
      </c>
      <c r="B74" s="328" t="s">
        <v>232</v>
      </c>
      <c r="C74" s="465"/>
      <c r="D74" s="493">
        <v>0</v>
      </c>
      <c r="E74" s="124"/>
      <c r="F74" s="708"/>
      <c r="G74" s="712">
        <f t="shared" si="1"/>
        <v>0</v>
      </c>
    </row>
    <row r="75" spans="1:7" s="196" customFormat="1" ht="12" customHeight="1">
      <c r="A75" s="12" t="s">
        <v>102</v>
      </c>
      <c r="B75" s="328" t="s">
        <v>499</v>
      </c>
      <c r="C75" s="465"/>
      <c r="D75" s="493">
        <v>0</v>
      </c>
      <c r="E75" s="124"/>
      <c r="F75" s="708"/>
      <c r="G75" s="712">
        <f t="shared" si="1"/>
        <v>0</v>
      </c>
    </row>
    <row r="76" spans="1:7" s="196" customFormat="1" ht="12" customHeight="1">
      <c r="A76" s="12" t="s">
        <v>255</v>
      </c>
      <c r="B76" s="328" t="s">
        <v>233</v>
      </c>
      <c r="C76" s="465"/>
      <c r="D76" s="493">
        <v>0</v>
      </c>
      <c r="E76" s="124"/>
      <c r="F76" s="708"/>
      <c r="G76" s="712">
        <f aca="true" t="shared" si="2" ref="G76:G93">E76-D76/2</f>
        <v>0</v>
      </c>
    </row>
    <row r="77" spans="1:7" s="196" customFormat="1" ht="12" customHeight="1" thickBot="1">
      <c r="A77" s="14" t="s">
        <v>256</v>
      </c>
      <c r="B77" s="329" t="s">
        <v>500</v>
      </c>
      <c r="C77" s="465"/>
      <c r="D77" s="493">
        <v>0</v>
      </c>
      <c r="E77" s="124"/>
      <c r="F77" s="708"/>
      <c r="G77" s="712">
        <f t="shared" si="2"/>
        <v>0</v>
      </c>
    </row>
    <row r="78" spans="1:7" s="196" customFormat="1" ht="12" customHeight="1" thickBot="1">
      <c r="A78" s="237" t="s">
        <v>234</v>
      </c>
      <c r="B78" s="127" t="s">
        <v>235</v>
      </c>
      <c r="C78" s="459">
        <v>510831</v>
      </c>
      <c r="D78" s="459">
        <v>510831</v>
      </c>
      <c r="E78" s="120">
        <f>SUM(E79:E80)</f>
        <v>510831</v>
      </c>
      <c r="F78" s="708">
        <f aca="true" t="shared" si="3" ref="F76:F93">E78/D78</f>
        <v>1</v>
      </c>
      <c r="G78" s="712">
        <f t="shared" si="2"/>
        <v>255415.5</v>
      </c>
    </row>
    <row r="79" spans="1:7" s="196" customFormat="1" ht="12" customHeight="1">
      <c r="A79" s="13" t="s">
        <v>257</v>
      </c>
      <c r="B79" s="197" t="s">
        <v>236</v>
      </c>
      <c r="C79" s="465">
        <v>510831</v>
      </c>
      <c r="D79" s="493">
        <v>510831</v>
      </c>
      <c r="E79" s="124">
        <v>510831</v>
      </c>
      <c r="F79" s="708">
        <f t="shared" si="3"/>
        <v>1</v>
      </c>
      <c r="G79" s="712">
        <f t="shared" si="2"/>
        <v>255415.5</v>
      </c>
    </row>
    <row r="80" spans="1:7" s="196" customFormat="1" ht="12" customHeight="1" thickBot="1">
      <c r="A80" s="14" t="s">
        <v>258</v>
      </c>
      <c r="B80" s="129" t="s">
        <v>237</v>
      </c>
      <c r="C80" s="465"/>
      <c r="D80" s="493">
        <v>0</v>
      </c>
      <c r="E80" s="124"/>
      <c r="F80" s="708"/>
      <c r="G80" s="712">
        <f t="shared" si="2"/>
        <v>0</v>
      </c>
    </row>
    <row r="81" spans="1:7" s="196" customFormat="1" ht="12" customHeight="1" thickBot="1">
      <c r="A81" s="237" t="s">
        <v>238</v>
      </c>
      <c r="B81" s="127" t="s">
        <v>239</v>
      </c>
      <c r="C81" s="459">
        <v>0</v>
      </c>
      <c r="D81" s="459">
        <v>682</v>
      </c>
      <c r="E81" s="120">
        <f>SUM(E82:E84)</f>
        <v>682</v>
      </c>
      <c r="F81" s="708">
        <f t="shared" si="3"/>
        <v>1</v>
      </c>
      <c r="G81" s="712">
        <f t="shared" si="2"/>
        <v>341</v>
      </c>
    </row>
    <row r="82" spans="1:7" s="196" customFormat="1" ht="12" customHeight="1">
      <c r="A82" s="13" t="s">
        <v>259</v>
      </c>
      <c r="B82" s="197" t="s">
        <v>240</v>
      </c>
      <c r="C82" s="465"/>
      <c r="D82" s="493">
        <v>682</v>
      </c>
      <c r="E82" s="124">
        <v>682</v>
      </c>
      <c r="F82" s="708">
        <f t="shared" si="3"/>
        <v>1</v>
      </c>
      <c r="G82" s="712">
        <f t="shared" si="2"/>
        <v>341</v>
      </c>
    </row>
    <row r="83" spans="1:7" s="196" customFormat="1" ht="12" customHeight="1">
      <c r="A83" s="12" t="s">
        <v>260</v>
      </c>
      <c r="B83" s="198" t="s">
        <v>241</v>
      </c>
      <c r="C83" s="465"/>
      <c r="D83" s="493">
        <v>0</v>
      </c>
      <c r="E83" s="124"/>
      <c r="F83" s="708"/>
      <c r="G83" s="712">
        <f t="shared" si="2"/>
        <v>0</v>
      </c>
    </row>
    <row r="84" spans="1:7" s="196" customFormat="1" ht="12" customHeight="1" thickBot="1">
      <c r="A84" s="14" t="s">
        <v>261</v>
      </c>
      <c r="B84" s="129" t="s">
        <v>501</v>
      </c>
      <c r="C84" s="465"/>
      <c r="D84" s="493">
        <v>0</v>
      </c>
      <c r="E84" s="124"/>
      <c r="F84" s="708"/>
      <c r="G84" s="712">
        <f t="shared" si="2"/>
        <v>0</v>
      </c>
    </row>
    <row r="85" spans="1:7" s="196" customFormat="1" ht="12" customHeight="1" thickBot="1">
      <c r="A85" s="237" t="s">
        <v>242</v>
      </c>
      <c r="B85" s="127" t="s">
        <v>262</v>
      </c>
      <c r="C85" s="459">
        <v>0</v>
      </c>
      <c r="D85" s="459">
        <v>0</v>
      </c>
      <c r="E85" s="120">
        <f>SUM(E86:E89)</f>
        <v>0</v>
      </c>
      <c r="F85" s="708"/>
      <c r="G85" s="712">
        <f t="shared" si="2"/>
        <v>0</v>
      </c>
    </row>
    <row r="86" spans="1:7" s="196" customFormat="1" ht="12" customHeight="1">
      <c r="A86" s="200" t="s">
        <v>243</v>
      </c>
      <c r="B86" s="197" t="s">
        <v>244</v>
      </c>
      <c r="C86" s="465"/>
      <c r="D86" s="493">
        <v>0</v>
      </c>
      <c r="E86" s="124"/>
      <c r="F86" s="708"/>
      <c r="G86" s="712">
        <f t="shared" si="2"/>
        <v>0</v>
      </c>
    </row>
    <row r="87" spans="1:7" s="196" customFormat="1" ht="12" customHeight="1">
      <c r="A87" s="201" t="s">
        <v>245</v>
      </c>
      <c r="B87" s="198" t="s">
        <v>246</v>
      </c>
      <c r="C87" s="465"/>
      <c r="D87" s="493">
        <v>0</v>
      </c>
      <c r="E87" s="124"/>
      <c r="F87" s="708"/>
      <c r="G87" s="712">
        <f t="shared" si="2"/>
        <v>0</v>
      </c>
    </row>
    <row r="88" spans="1:7" s="196" customFormat="1" ht="12" customHeight="1">
      <c r="A88" s="201" t="s">
        <v>247</v>
      </c>
      <c r="B88" s="198" t="s">
        <v>248</v>
      </c>
      <c r="C88" s="465"/>
      <c r="D88" s="493">
        <v>0</v>
      </c>
      <c r="E88" s="124"/>
      <c r="F88" s="708"/>
      <c r="G88" s="712">
        <f t="shared" si="2"/>
        <v>0</v>
      </c>
    </row>
    <row r="89" spans="1:7" s="196" customFormat="1" ht="12" customHeight="1" thickBot="1">
      <c r="A89" s="202" t="s">
        <v>249</v>
      </c>
      <c r="B89" s="129" t="s">
        <v>250</v>
      </c>
      <c r="C89" s="465"/>
      <c r="D89" s="493">
        <v>0</v>
      </c>
      <c r="E89" s="124"/>
      <c r="F89" s="708"/>
      <c r="G89" s="712">
        <f t="shared" si="2"/>
        <v>0</v>
      </c>
    </row>
    <row r="90" spans="1:7" s="196" customFormat="1" ht="12" customHeight="1" thickBot="1">
      <c r="A90" s="237" t="s">
        <v>251</v>
      </c>
      <c r="B90" s="127" t="s">
        <v>386</v>
      </c>
      <c r="C90" s="469"/>
      <c r="D90" s="459">
        <v>0</v>
      </c>
      <c r="E90" s="240"/>
      <c r="F90" s="708"/>
      <c r="G90" s="712">
        <f t="shared" si="2"/>
        <v>0</v>
      </c>
    </row>
    <row r="91" spans="1:7" s="196" customFormat="1" ht="13.5" customHeight="1" thickBot="1">
      <c r="A91" s="237" t="s">
        <v>253</v>
      </c>
      <c r="B91" s="127" t="s">
        <v>252</v>
      </c>
      <c r="C91" s="469"/>
      <c r="D91" s="459">
        <v>0</v>
      </c>
      <c r="E91" s="240"/>
      <c r="F91" s="708"/>
      <c r="G91" s="712">
        <f t="shared" si="2"/>
        <v>0</v>
      </c>
    </row>
    <row r="92" spans="1:7" s="196" customFormat="1" ht="15.75" customHeight="1" thickBot="1">
      <c r="A92" s="237" t="s">
        <v>265</v>
      </c>
      <c r="B92" s="203" t="s">
        <v>389</v>
      </c>
      <c r="C92" s="463">
        <v>510831</v>
      </c>
      <c r="D92" s="463">
        <v>511513</v>
      </c>
      <c r="E92" s="225">
        <f>+E69+E73+E78+E81+E85+E91+E90</f>
        <v>511513</v>
      </c>
      <c r="F92" s="708">
        <f t="shared" si="3"/>
        <v>1</v>
      </c>
      <c r="G92" s="712">
        <f t="shared" si="2"/>
        <v>255756.5</v>
      </c>
    </row>
    <row r="93" spans="1:7" s="196" customFormat="1" ht="25.5" customHeight="1" thickBot="1">
      <c r="A93" s="238" t="s">
        <v>388</v>
      </c>
      <c r="B93" s="204" t="s">
        <v>390</v>
      </c>
      <c r="C93" s="463">
        <v>1724910</v>
      </c>
      <c r="D93" s="463">
        <v>1734995</v>
      </c>
      <c r="E93" s="225">
        <f>+E68+E92</f>
        <v>1178468</v>
      </c>
      <c r="F93" s="708">
        <f t="shared" si="3"/>
        <v>0.6792342341044211</v>
      </c>
      <c r="G93" s="712">
        <f t="shared" si="2"/>
        <v>310970.5</v>
      </c>
    </row>
    <row r="94" spans="1:7" s="196" customFormat="1" ht="15" customHeight="1">
      <c r="A94" s="3"/>
      <c r="B94" s="4"/>
      <c r="C94" s="131"/>
      <c r="F94" s="708"/>
      <c r="G94" s="712"/>
    </row>
    <row r="95" spans="1:5" ht="16.5" customHeight="1">
      <c r="A95" s="629" t="s">
        <v>37</v>
      </c>
      <c r="B95" s="629"/>
      <c r="C95" s="629"/>
      <c r="D95" s="629"/>
      <c r="E95" s="629"/>
    </row>
    <row r="96" spans="1:7" s="205" customFormat="1" ht="16.5" customHeight="1" thickBot="1">
      <c r="A96" s="631" t="s">
        <v>105</v>
      </c>
      <c r="B96" s="631"/>
      <c r="C96" s="62"/>
      <c r="E96" s="62" t="str">
        <f>E7</f>
        <v> ezer forintban!</v>
      </c>
      <c r="F96" s="709"/>
      <c r="G96" s="713"/>
    </row>
    <row r="97" spans="1:5" ht="15.75">
      <c r="A97" s="620" t="s">
        <v>54</v>
      </c>
      <c r="B97" s="622" t="s">
        <v>432</v>
      </c>
      <c r="C97" s="624" t="str">
        <f>+CONCATENATE(LEFT(IB_ÖSSZEFÜGGÉSEK!A6,4),". évi")</f>
        <v>2020. évi</v>
      </c>
      <c r="D97" s="625"/>
      <c r="E97" s="626"/>
    </row>
    <row r="98" spans="1:7" ht="24.75" thickBot="1">
      <c r="A98" s="621"/>
      <c r="B98" s="623"/>
      <c r="C98" s="268" t="s">
        <v>430</v>
      </c>
      <c r="D98" s="267" t="s">
        <v>431</v>
      </c>
      <c r="E98" s="330" t="str">
        <f>+CONCATENATE(IB_ALAPADATOK!B7,IB_ALAPADATOK!C9," teljesítés")</f>
        <v>2020. VI. 30. teljesítés</v>
      </c>
      <c r="F98" s="706" t="s">
        <v>832</v>
      </c>
      <c r="G98" s="710" t="s">
        <v>833</v>
      </c>
    </row>
    <row r="99" spans="1:7" s="195" customFormat="1" ht="12" customHeight="1" thickBot="1">
      <c r="A99" s="25" t="s">
        <v>398</v>
      </c>
      <c r="B99" s="26" t="s">
        <v>399</v>
      </c>
      <c r="C99" s="26" t="s">
        <v>400</v>
      </c>
      <c r="D99" s="26" t="s">
        <v>402</v>
      </c>
      <c r="E99" s="279" t="s">
        <v>401</v>
      </c>
      <c r="F99" s="707"/>
      <c r="G99" s="711"/>
    </row>
    <row r="100" spans="1:7" ht="12" customHeight="1" thickBot="1">
      <c r="A100" s="20" t="s">
        <v>9</v>
      </c>
      <c r="B100" s="24" t="s">
        <v>348</v>
      </c>
      <c r="C100" s="470">
        <v>1219020</v>
      </c>
      <c r="D100" s="183">
        <v>1258555</v>
      </c>
      <c r="E100" s="254">
        <f>E101+E102+E103+E104+E105+E118</f>
        <v>571105</v>
      </c>
      <c r="F100" s="708">
        <f>E100/D100</f>
        <v>0.45377834103396353</v>
      </c>
      <c r="G100" s="712">
        <f>E100-D100/2</f>
        <v>-58172.5</v>
      </c>
    </row>
    <row r="101" spans="1:7" ht="12" customHeight="1">
      <c r="A101" s="15" t="s">
        <v>66</v>
      </c>
      <c r="B101" s="8" t="s">
        <v>38</v>
      </c>
      <c r="C101" s="471">
        <v>182959</v>
      </c>
      <c r="D101" s="261">
        <v>181983</v>
      </c>
      <c r="E101" s="255">
        <v>79879</v>
      </c>
      <c r="F101" s="708">
        <f aca="true" t="shared" si="4" ref="F101:F161">E101/D101</f>
        <v>0.43893660396850254</v>
      </c>
      <c r="G101" s="712">
        <f aca="true" t="shared" si="5" ref="G101:G161">E101-D101/2</f>
        <v>-11112.5</v>
      </c>
    </row>
    <row r="102" spans="1:7" ht="12" customHeight="1">
      <c r="A102" s="12" t="s">
        <v>67</v>
      </c>
      <c r="B102" s="6" t="s">
        <v>126</v>
      </c>
      <c r="C102" s="461">
        <v>32444</v>
      </c>
      <c r="D102" s="185">
        <v>32275</v>
      </c>
      <c r="E102" s="121">
        <v>14223</v>
      </c>
      <c r="F102" s="708">
        <f t="shared" si="4"/>
        <v>0.44068164213787764</v>
      </c>
      <c r="G102" s="712">
        <f t="shared" si="5"/>
        <v>-1914.5</v>
      </c>
    </row>
    <row r="103" spans="1:7" ht="12" customHeight="1">
      <c r="A103" s="12" t="s">
        <v>68</v>
      </c>
      <c r="B103" s="6" t="s">
        <v>93</v>
      </c>
      <c r="C103" s="462">
        <v>297616</v>
      </c>
      <c r="D103" s="187">
        <v>306127</v>
      </c>
      <c r="E103" s="123">
        <v>163338</v>
      </c>
      <c r="F103" s="708">
        <f t="shared" si="4"/>
        <v>0.5335628676987002</v>
      </c>
      <c r="G103" s="712">
        <f t="shared" si="5"/>
        <v>10274.5</v>
      </c>
    </row>
    <row r="104" spans="1:7" ht="12" customHeight="1">
      <c r="A104" s="12" t="s">
        <v>69</v>
      </c>
      <c r="B104" s="9" t="s">
        <v>127</v>
      </c>
      <c r="C104" s="462">
        <v>15800</v>
      </c>
      <c r="D104" s="187">
        <v>15800</v>
      </c>
      <c r="E104" s="123">
        <v>7428</v>
      </c>
      <c r="F104" s="708">
        <f t="shared" si="4"/>
        <v>0.47012658227848103</v>
      </c>
      <c r="G104" s="712">
        <f t="shared" si="5"/>
        <v>-472</v>
      </c>
    </row>
    <row r="105" spans="1:7" ht="12" customHeight="1">
      <c r="A105" s="12" t="s">
        <v>78</v>
      </c>
      <c r="B105" s="17" t="s">
        <v>128</v>
      </c>
      <c r="C105" s="462">
        <v>586944</v>
      </c>
      <c r="D105" s="187">
        <v>605999</v>
      </c>
      <c r="E105" s="123">
        <f>E106+E112+E117</f>
        <v>306237</v>
      </c>
      <c r="F105" s="708">
        <f t="shared" si="4"/>
        <v>0.5053424180567955</v>
      </c>
      <c r="G105" s="712">
        <f t="shared" si="5"/>
        <v>3237.5</v>
      </c>
    </row>
    <row r="106" spans="1:7" ht="12" customHeight="1">
      <c r="A106" s="12" t="s">
        <v>70</v>
      </c>
      <c r="B106" s="6" t="s">
        <v>353</v>
      </c>
      <c r="C106" s="462">
        <v>1822</v>
      </c>
      <c r="D106" s="187">
        <v>2610</v>
      </c>
      <c r="E106" s="123">
        <v>2597</v>
      </c>
      <c r="F106" s="708">
        <f t="shared" si="4"/>
        <v>0.9950191570881226</v>
      </c>
      <c r="G106" s="712">
        <f t="shared" si="5"/>
        <v>1292</v>
      </c>
    </row>
    <row r="107" spans="1:7" ht="12" customHeight="1">
      <c r="A107" s="12" t="s">
        <v>71</v>
      </c>
      <c r="B107" s="66" t="s">
        <v>352</v>
      </c>
      <c r="C107" s="462"/>
      <c r="D107" s="187">
        <v>0</v>
      </c>
      <c r="E107" s="123"/>
      <c r="F107" s="708"/>
      <c r="G107" s="712">
        <f t="shared" si="5"/>
        <v>0</v>
      </c>
    </row>
    <row r="108" spans="1:7" ht="12" customHeight="1">
      <c r="A108" s="12" t="s">
        <v>79</v>
      </c>
      <c r="B108" s="66" t="s">
        <v>351</v>
      </c>
      <c r="C108" s="462"/>
      <c r="D108" s="187">
        <v>0</v>
      </c>
      <c r="E108" s="123"/>
      <c r="F108" s="708"/>
      <c r="G108" s="712">
        <f t="shared" si="5"/>
        <v>0</v>
      </c>
    </row>
    <row r="109" spans="1:7" ht="12" customHeight="1">
      <c r="A109" s="12" t="s">
        <v>80</v>
      </c>
      <c r="B109" s="64" t="s">
        <v>268</v>
      </c>
      <c r="C109" s="462"/>
      <c r="D109" s="187">
        <v>0</v>
      </c>
      <c r="E109" s="123"/>
      <c r="F109" s="708"/>
      <c r="G109" s="712">
        <f t="shared" si="5"/>
        <v>0</v>
      </c>
    </row>
    <row r="110" spans="1:7" ht="12" customHeight="1">
      <c r="A110" s="12" t="s">
        <v>81</v>
      </c>
      <c r="B110" s="65" t="s">
        <v>269</v>
      </c>
      <c r="C110" s="462"/>
      <c r="D110" s="187">
        <v>0</v>
      </c>
      <c r="E110" s="123"/>
      <c r="F110" s="708"/>
      <c r="G110" s="712">
        <f t="shared" si="5"/>
        <v>0</v>
      </c>
    </row>
    <row r="111" spans="1:7" ht="12" customHeight="1">
      <c r="A111" s="12" t="s">
        <v>82</v>
      </c>
      <c r="B111" s="65" t="s">
        <v>270</v>
      </c>
      <c r="C111" s="462"/>
      <c r="D111" s="187">
        <v>0</v>
      </c>
      <c r="E111" s="123"/>
      <c r="F111" s="708"/>
      <c r="G111" s="712">
        <f t="shared" si="5"/>
        <v>0</v>
      </c>
    </row>
    <row r="112" spans="1:7" ht="12" customHeight="1">
      <c r="A112" s="12" t="s">
        <v>84</v>
      </c>
      <c r="B112" s="64" t="s">
        <v>271</v>
      </c>
      <c r="C112" s="462">
        <v>408212</v>
      </c>
      <c r="D112" s="187">
        <v>413081</v>
      </c>
      <c r="E112" s="123">
        <v>196479</v>
      </c>
      <c r="F112" s="708">
        <f t="shared" si="4"/>
        <v>0.47564279160745715</v>
      </c>
      <c r="G112" s="712">
        <f t="shared" si="5"/>
        <v>-10061.5</v>
      </c>
    </row>
    <row r="113" spans="1:7" ht="12" customHeight="1">
      <c r="A113" s="12" t="s">
        <v>129</v>
      </c>
      <c r="B113" s="64" t="s">
        <v>272</v>
      </c>
      <c r="C113" s="462"/>
      <c r="D113" s="187">
        <v>0</v>
      </c>
      <c r="E113" s="123"/>
      <c r="F113" s="708"/>
      <c r="G113" s="712">
        <f t="shared" si="5"/>
        <v>0</v>
      </c>
    </row>
    <row r="114" spans="1:7" ht="12" customHeight="1">
      <c r="A114" s="12" t="s">
        <v>266</v>
      </c>
      <c r="B114" s="65" t="s">
        <v>273</v>
      </c>
      <c r="C114" s="462"/>
      <c r="D114" s="187">
        <v>0</v>
      </c>
      <c r="E114" s="123"/>
      <c r="F114" s="708"/>
      <c r="G114" s="712">
        <f t="shared" si="5"/>
        <v>0</v>
      </c>
    </row>
    <row r="115" spans="1:7" ht="12" customHeight="1">
      <c r="A115" s="11" t="s">
        <v>267</v>
      </c>
      <c r="B115" s="66" t="s">
        <v>274</v>
      </c>
      <c r="C115" s="462"/>
      <c r="D115" s="187">
        <v>0</v>
      </c>
      <c r="E115" s="123"/>
      <c r="F115" s="708"/>
      <c r="G115" s="712">
        <f t="shared" si="5"/>
        <v>0</v>
      </c>
    </row>
    <row r="116" spans="1:7" ht="12" customHeight="1">
      <c r="A116" s="12" t="s">
        <v>349</v>
      </c>
      <c r="B116" s="66" t="s">
        <v>275</v>
      </c>
      <c r="C116" s="462"/>
      <c r="D116" s="187">
        <v>0</v>
      </c>
      <c r="E116" s="123"/>
      <c r="F116" s="708"/>
      <c r="G116" s="712">
        <f t="shared" si="5"/>
        <v>0</v>
      </c>
    </row>
    <row r="117" spans="1:7" ht="12" customHeight="1">
      <c r="A117" s="14" t="s">
        <v>350</v>
      </c>
      <c r="B117" s="66" t="s">
        <v>276</v>
      </c>
      <c r="C117" s="462">
        <v>176910</v>
      </c>
      <c r="D117" s="187">
        <v>190308</v>
      </c>
      <c r="E117" s="123">
        <v>107161</v>
      </c>
      <c r="F117" s="708">
        <f t="shared" si="4"/>
        <v>0.5630924606427475</v>
      </c>
      <c r="G117" s="712">
        <f t="shared" si="5"/>
        <v>12007</v>
      </c>
    </row>
    <row r="118" spans="1:7" ht="12" customHeight="1">
      <c r="A118" s="12" t="s">
        <v>354</v>
      </c>
      <c r="B118" s="9" t="s">
        <v>39</v>
      </c>
      <c r="C118" s="461">
        <v>103257</v>
      </c>
      <c r="D118" s="185">
        <v>116371</v>
      </c>
      <c r="E118" s="121"/>
      <c r="F118" s="708">
        <f t="shared" si="4"/>
        <v>0</v>
      </c>
      <c r="G118" s="712">
        <f t="shared" si="5"/>
        <v>-58185.5</v>
      </c>
    </row>
    <row r="119" spans="1:7" ht="12" customHeight="1">
      <c r="A119" s="12" t="s">
        <v>355</v>
      </c>
      <c r="B119" s="6" t="s">
        <v>357</v>
      </c>
      <c r="C119" s="461">
        <v>15302</v>
      </c>
      <c r="D119" s="185">
        <v>7262</v>
      </c>
      <c r="E119" s="121"/>
      <c r="F119" s="708">
        <f t="shared" si="4"/>
        <v>0</v>
      </c>
      <c r="G119" s="712">
        <f t="shared" si="5"/>
        <v>-3631</v>
      </c>
    </row>
    <row r="120" spans="1:7" ht="12" customHeight="1" thickBot="1">
      <c r="A120" s="16" t="s">
        <v>356</v>
      </c>
      <c r="B120" s="250" t="s">
        <v>358</v>
      </c>
      <c r="C120" s="472">
        <v>87955</v>
      </c>
      <c r="D120" s="262">
        <v>109109</v>
      </c>
      <c r="E120" s="256"/>
      <c r="F120" s="708">
        <f t="shared" si="4"/>
        <v>0</v>
      </c>
      <c r="G120" s="712">
        <f t="shared" si="5"/>
        <v>-54554.5</v>
      </c>
    </row>
    <row r="121" spans="1:7" ht="12" customHeight="1" thickBot="1">
      <c r="A121" s="248" t="s">
        <v>10</v>
      </c>
      <c r="B121" s="249" t="s">
        <v>277</v>
      </c>
      <c r="C121" s="473">
        <v>486335</v>
      </c>
      <c r="D121" s="184">
        <v>456303</v>
      </c>
      <c r="E121" s="257">
        <f>+E122+E124+E126</f>
        <v>333310</v>
      </c>
      <c r="F121" s="708">
        <f t="shared" si="4"/>
        <v>0.7304576125951396</v>
      </c>
      <c r="G121" s="712">
        <f t="shared" si="5"/>
        <v>105158.5</v>
      </c>
    </row>
    <row r="122" spans="1:7" ht="12" customHeight="1">
      <c r="A122" s="13" t="s">
        <v>72</v>
      </c>
      <c r="B122" s="6" t="s">
        <v>155</v>
      </c>
      <c r="C122" s="460">
        <v>412746</v>
      </c>
      <c r="D122" s="272">
        <v>409214</v>
      </c>
      <c r="E122" s="122">
        <v>324075</v>
      </c>
      <c r="F122" s="708">
        <f t="shared" si="4"/>
        <v>0.791945045868421</v>
      </c>
      <c r="G122" s="712">
        <f t="shared" si="5"/>
        <v>119468</v>
      </c>
    </row>
    <row r="123" spans="1:7" ht="12" customHeight="1">
      <c r="A123" s="13" t="s">
        <v>73</v>
      </c>
      <c r="B123" s="10" t="s">
        <v>281</v>
      </c>
      <c r="C123" s="460">
        <v>389591</v>
      </c>
      <c r="D123" s="272">
        <v>389591</v>
      </c>
      <c r="E123" s="122">
        <v>316596</v>
      </c>
      <c r="F123" s="708">
        <f t="shared" si="4"/>
        <v>0.8126368422268482</v>
      </c>
      <c r="G123" s="712">
        <f t="shared" si="5"/>
        <v>121800.5</v>
      </c>
    </row>
    <row r="124" spans="1:7" ht="12" customHeight="1">
      <c r="A124" s="13" t="s">
        <v>74</v>
      </c>
      <c r="B124" s="10" t="s">
        <v>130</v>
      </c>
      <c r="C124" s="461">
        <v>64400</v>
      </c>
      <c r="D124" s="273">
        <v>37900</v>
      </c>
      <c r="E124" s="121">
        <v>5684</v>
      </c>
      <c r="F124" s="708">
        <f t="shared" si="4"/>
        <v>0.1499736147757256</v>
      </c>
      <c r="G124" s="712">
        <f t="shared" si="5"/>
        <v>-13266</v>
      </c>
    </row>
    <row r="125" spans="1:7" ht="12" customHeight="1">
      <c r="A125" s="13" t="s">
        <v>75</v>
      </c>
      <c r="B125" s="10" t="s">
        <v>282</v>
      </c>
      <c r="C125" s="461"/>
      <c r="D125" s="273">
        <v>0</v>
      </c>
      <c r="E125" s="121"/>
      <c r="F125" s="708"/>
      <c r="G125" s="712">
        <f t="shared" si="5"/>
        <v>0</v>
      </c>
    </row>
    <row r="126" spans="1:7" ht="12" customHeight="1">
      <c r="A126" s="13" t="s">
        <v>76</v>
      </c>
      <c r="B126" s="129" t="s">
        <v>157</v>
      </c>
      <c r="C126" s="461">
        <v>9189</v>
      </c>
      <c r="D126" s="273">
        <v>9189</v>
      </c>
      <c r="E126" s="121">
        <v>3551</v>
      </c>
      <c r="F126" s="708">
        <f t="shared" si="4"/>
        <v>0.3864403090651866</v>
      </c>
      <c r="G126" s="712">
        <f t="shared" si="5"/>
        <v>-1043.5</v>
      </c>
    </row>
    <row r="127" spans="1:7" ht="12" customHeight="1">
      <c r="A127" s="13" t="s">
        <v>83</v>
      </c>
      <c r="B127" s="128" t="s">
        <v>342</v>
      </c>
      <c r="C127" s="461"/>
      <c r="D127" s="273">
        <v>0</v>
      </c>
      <c r="E127" s="121"/>
      <c r="F127" s="708"/>
      <c r="G127" s="712">
        <f t="shared" si="5"/>
        <v>0</v>
      </c>
    </row>
    <row r="128" spans="1:7" ht="12" customHeight="1">
      <c r="A128" s="13" t="s">
        <v>85</v>
      </c>
      <c r="B128" s="193" t="s">
        <v>287</v>
      </c>
      <c r="C128" s="461"/>
      <c r="D128" s="273">
        <v>0</v>
      </c>
      <c r="E128" s="121"/>
      <c r="F128" s="708"/>
      <c r="G128" s="712">
        <f t="shared" si="5"/>
        <v>0</v>
      </c>
    </row>
    <row r="129" spans="1:7" ht="15.75">
      <c r="A129" s="13" t="s">
        <v>131</v>
      </c>
      <c r="B129" s="65" t="s">
        <v>270</v>
      </c>
      <c r="C129" s="461"/>
      <c r="D129" s="273">
        <v>0</v>
      </c>
      <c r="E129" s="121"/>
      <c r="F129" s="708"/>
      <c r="G129" s="712">
        <f t="shared" si="5"/>
        <v>0</v>
      </c>
    </row>
    <row r="130" spans="1:7" ht="12" customHeight="1">
      <c r="A130" s="13" t="s">
        <v>132</v>
      </c>
      <c r="B130" s="65" t="s">
        <v>286</v>
      </c>
      <c r="C130" s="461">
        <v>5457</v>
      </c>
      <c r="D130" s="273">
        <v>5457</v>
      </c>
      <c r="E130" s="121"/>
      <c r="F130" s="708">
        <f t="shared" si="4"/>
        <v>0</v>
      </c>
      <c r="G130" s="712">
        <f t="shared" si="5"/>
        <v>-2728.5</v>
      </c>
    </row>
    <row r="131" spans="1:7" ht="12" customHeight="1">
      <c r="A131" s="13" t="s">
        <v>133</v>
      </c>
      <c r="B131" s="65" t="s">
        <v>285</v>
      </c>
      <c r="C131" s="461"/>
      <c r="D131" s="273">
        <v>0</v>
      </c>
      <c r="E131" s="121"/>
      <c r="F131" s="708"/>
      <c r="G131" s="712">
        <f t="shared" si="5"/>
        <v>0</v>
      </c>
    </row>
    <row r="132" spans="1:7" ht="12" customHeight="1">
      <c r="A132" s="13" t="s">
        <v>278</v>
      </c>
      <c r="B132" s="65" t="s">
        <v>273</v>
      </c>
      <c r="C132" s="461"/>
      <c r="D132" s="273">
        <v>0</v>
      </c>
      <c r="E132" s="121"/>
      <c r="F132" s="708"/>
      <c r="G132" s="712">
        <f t="shared" si="5"/>
        <v>0</v>
      </c>
    </row>
    <row r="133" spans="1:7" ht="12" customHeight="1">
      <c r="A133" s="13" t="s">
        <v>279</v>
      </c>
      <c r="B133" s="65" t="s">
        <v>284</v>
      </c>
      <c r="C133" s="461"/>
      <c r="D133" s="273">
        <v>0</v>
      </c>
      <c r="E133" s="121"/>
      <c r="F133" s="708"/>
      <c r="G133" s="712">
        <f t="shared" si="5"/>
        <v>0</v>
      </c>
    </row>
    <row r="134" spans="1:7" ht="16.5" thickBot="1">
      <c r="A134" s="11" t="s">
        <v>280</v>
      </c>
      <c r="B134" s="65" t="s">
        <v>283</v>
      </c>
      <c r="C134" s="462">
        <v>3732</v>
      </c>
      <c r="D134" s="274">
        <v>3732</v>
      </c>
      <c r="E134" s="123">
        <v>3551</v>
      </c>
      <c r="F134" s="708">
        <f t="shared" si="4"/>
        <v>0.9515005359056806</v>
      </c>
      <c r="G134" s="712">
        <f t="shared" si="5"/>
        <v>1685</v>
      </c>
    </row>
    <row r="135" spans="1:7" ht="12" customHeight="1" thickBot="1">
      <c r="A135" s="18" t="s">
        <v>11</v>
      </c>
      <c r="B135" s="58" t="s">
        <v>359</v>
      </c>
      <c r="C135" s="459">
        <v>1705355</v>
      </c>
      <c r="D135" s="271">
        <v>1714858</v>
      </c>
      <c r="E135" s="120">
        <f>+E100+E121</f>
        <v>904415</v>
      </c>
      <c r="F135" s="708">
        <f t="shared" si="4"/>
        <v>0.5273993531825959</v>
      </c>
      <c r="G135" s="712">
        <f t="shared" si="5"/>
        <v>46986</v>
      </c>
    </row>
    <row r="136" spans="1:7" ht="12" customHeight="1" thickBot="1">
      <c r="A136" s="18" t="s">
        <v>12</v>
      </c>
      <c r="B136" s="58" t="s">
        <v>433</v>
      </c>
      <c r="C136" s="459">
        <v>0</v>
      </c>
      <c r="D136" s="271">
        <v>0</v>
      </c>
      <c r="E136" s="120">
        <f>+E137+E138+E139</f>
        <v>0</v>
      </c>
      <c r="F136" s="708"/>
      <c r="G136" s="712">
        <f t="shared" si="5"/>
        <v>0</v>
      </c>
    </row>
    <row r="137" spans="1:7" ht="12" customHeight="1">
      <c r="A137" s="13" t="s">
        <v>188</v>
      </c>
      <c r="B137" s="10" t="s">
        <v>367</v>
      </c>
      <c r="C137" s="461"/>
      <c r="D137" s="273">
        <v>0</v>
      </c>
      <c r="E137" s="121"/>
      <c r="F137" s="708"/>
      <c r="G137" s="712">
        <f t="shared" si="5"/>
        <v>0</v>
      </c>
    </row>
    <row r="138" spans="1:7" ht="12" customHeight="1">
      <c r="A138" s="13" t="s">
        <v>189</v>
      </c>
      <c r="B138" s="10" t="s">
        <v>368</v>
      </c>
      <c r="C138" s="461"/>
      <c r="D138" s="273">
        <v>0</v>
      </c>
      <c r="E138" s="121"/>
      <c r="F138" s="708"/>
      <c r="G138" s="712">
        <f t="shared" si="5"/>
        <v>0</v>
      </c>
    </row>
    <row r="139" spans="1:7" ht="12" customHeight="1" thickBot="1">
      <c r="A139" s="11" t="s">
        <v>190</v>
      </c>
      <c r="B139" s="10" t="s">
        <v>369</v>
      </c>
      <c r="C139" s="461"/>
      <c r="D139" s="273">
        <v>0</v>
      </c>
      <c r="E139" s="121"/>
      <c r="F139" s="708"/>
      <c r="G139" s="712">
        <f t="shared" si="5"/>
        <v>0</v>
      </c>
    </row>
    <row r="140" spans="1:7" ht="12" customHeight="1" thickBot="1">
      <c r="A140" s="18" t="s">
        <v>13</v>
      </c>
      <c r="B140" s="58" t="s">
        <v>361</v>
      </c>
      <c r="C140" s="459">
        <v>0</v>
      </c>
      <c r="D140" s="271">
        <v>0</v>
      </c>
      <c r="E140" s="120">
        <f>SUM(E141:E146)</f>
        <v>0</v>
      </c>
      <c r="F140" s="708"/>
      <c r="G140" s="712">
        <f t="shared" si="5"/>
        <v>0</v>
      </c>
    </row>
    <row r="141" spans="1:7" ht="12" customHeight="1">
      <c r="A141" s="13" t="s">
        <v>59</v>
      </c>
      <c r="B141" s="7" t="s">
        <v>370</v>
      </c>
      <c r="C141" s="461"/>
      <c r="D141" s="273">
        <v>0</v>
      </c>
      <c r="E141" s="121"/>
      <c r="F141" s="708"/>
      <c r="G141" s="712">
        <f t="shared" si="5"/>
        <v>0</v>
      </c>
    </row>
    <row r="142" spans="1:7" ht="12" customHeight="1">
      <c r="A142" s="13" t="s">
        <v>60</v>
      </c>
      <c r="B142" s="7" t="s">
        <v>362</v>
      </c>
      <c r="C142" s="461"/>
      <c r="D142" s="273">
        <v>0</v>
      </c>
      <c r="E142" s="121"/>
      <c r="F142" s="708"/>
      <c r="G142" s="712">
        <f t="shared" si="5"/>
        <v>0</v>
      </c>
    </row>
    <row r="143" spans="1:7" ht="12" customHeight="1">
      <c r="A143" s="13" t="s">
        <v>61</v>
      </c>
      <c r="B143" s="7" t="s">
        <v>363</v>
      </c>
      <c r="C143" s="461"/>
      <c r="D143" s="273">
        <v>0</v>
      </c>
      <c r="E143" s="121"/>
      <c r="F143" s="708"/>
      <c r="G143" s="712">
        <f t="shared" si="5"/>
        <v>0</v>
      </c>
    </row>
    <row r="144" spans="1:7" ht="12" customHeight="1">
      <c r="A144" s="13" t="s">
        <v>118</v>
      </c>
      <c r="B144" s="7" t="s">
        <v>364</v>
      </c>
      <c r="C144" s="461"/>
      <c r="D144" s="273">
        <v>0</v>
      </c>
      <c r="E144" s="121"/>
      <c r="F144" s="708"/>
      <c r="G144" s="712">
        <f t="shared" si="5"/>
        <v>0</v>
      </c>
    </row>
    <row r="145" spans="1:7" ht="12" customHeight="1">
      <c r="A145" s="13" t="s">
        <v>119</v>
      </c>
      <c r="B145" s="7" t="s">
        <v>365</v>
      </c>
      <c r="C145" s="461"/>
      <c r="D145" s="273">
        <v>0</v>
      </c>
      <c r="E145" s="121"/>
      <c r="F145" s="708"/>
      <c r="G145" s="712">
        <f t="shared" si="5"/>
        <v>0</v>
      </c>
    </row>
    <row r="146" spans="1:7" ht="12" customHeight="1" thickBot="1">
      <c r="A146" s="16" t="s">
        <v>120</v>
      </c>
      <c r="B146" s="336" t="s">
        <v>366</v>
      </c>
      <c r="C146" s="461"/>
      <c r="D146" s="311">
        <v>0</v>
      </c>
      <c r="E146" s="256"/>
      <c r="F146" s="708"/>
      <c r="G146" s="712">
        <f t="shared" si="5"/>
        <v>0</v>
      </c>
    </row>
    <row r="147" spans="1:7" ht="12" customHeight="1" thickBot="1">
      <c r="A147" s="18" t="s">
        <v>14</v>
      </c>
      <c r="B147" s="58" t="s">
        <v>374</v>
      </c>
      <c r="C147" s="463">
        <v>19555</v>
      </c>
      <c r="D147" s="275">
        <v>20137</v>
      </c>
      <c r="E147" s="225">
        <f>+E148+E149+E150+E151</f>
        <v>19294</v>
      </c>
      <c r="F147" s="708">
        <f t="shared" si="4"/>
        <v>0.9581367631722699</v>
      </c>
      <c r="G147" s="712">
        <f t="shared" si="5"/>
        <v>9225.5</v>
      </c>
    </row>
    <row r="148" spans="1:7" ht="12" customHeight="1">
      <c r="A148" s="13" t="s">
        <v>62</v>
      </c>
      <c r="B148" s="7" t="s">
        <v>288</v>
      </c>
      <c r="C148" s="461"/>
      <c r="D148" s="273">
        <v>0</v>
      </c>
      <c r="E148" s="121"/>
      <c r="F148" s="708"/>
      <c r="G148" s="712">
        <f t="shared" si="5"/>
        <v>0</v>
      </c>
    </row>
    <row r="149" spans="1:7" ht="12" customHeight="1">
      <c r="A149" s="13" t="s">
        <v>63</v>
      </c>
      <c r="B149" s="7" t="s">
        <v>289</v>
      </c>
      <c r="C149" s="461">
        <v>18612</v>
      </c>
      <c r="D149" s="273">
        <v>19294</v>
      </c>
      <c r="E149" s="121">
        <v>19294</v>
      </c>
      <c r="F149" s="708">
        <f t="shared" si="4"/>
        <v>1</v>
      </c>
      <c r="G149" s="712">
        <f t="shared" si="5"/>
        <v>9647</v>
      </c>
    </row>
    <row r="150" spans="1:7" ht="12" customHeight="1">
      <c r="A150" s="13" t="s">
        <v>206</v>
      </c>
      <c r="B150" s="7" t="s">
        <v>375</v>
      </c>
      <c r="C150" s="461"/>
      <c r="D150" s="273">
        <v>0</v>
      </c>
      <c r="E150" s="121"/>
      <c r="F150" s="708"/>
      <c r="G150" s="712">
        <f t="shared" si="5"/>
        <v>0</v>
      </c>
    </row>
    <row r="151" spans="1:7" ht="12" customHeight="1" thickBot="1">
      <c r="A151" s="11" t="s">
        <v>207</v>
      </c>
      <c r="B151" s="5" t="s">
        <v>307</v>
      </c>
      <c r="C151" s="461">
        <v>943</v>
      </c>
      <c r="D151" s="273">
        <v>843</v>
      </c>
      <c r="E151" s="121"/>
      <c r="F151" s="708">
        <f t="shared" si="4"/>
        <v>0</v>
      </c>
      <c r="G151" s="712">
        <f t="shared" si="5"/>
        <v>-421.5</v>
      </c>
    </row>
    <row r="152" spans="1:7" ht="12" customHeight="1" thickBot="1">
      <c r="A152" s="18" t="s">
        <v>15</v>
      </c>
      <c r="B152" s="58" t="s">
        <v>376</v>
      </c>
      <c r="C152" s="474">
        <v>0</v>
      </c>
      <c r="D152" s="276">
        <v>0</v>
      </c>
      <c r="E152" s="258">
        <f>SUM(E153:E157)</f>
        <v>0</v>
      </c>
      <c r="F152" s="708"/>
      <c r="G152" s="712">
        <f t="shared" si="5"/>
        <v>0</v>
      </c>
    </row>
    <row r="153" spans="1:7" ht="12" customHeight="1">
      <c r="A153" s="13" t="s">
        <v>64</v>
      </c>
      <c r="B153" s="7" t="s">
        <v>371</v>
      </c>
      <c r="C153" s="461"/>
      <c r="D153" s="273">
        <v>0</v>
      </c>
      <c r="E153" s="121"/>
      <c r="F153" s="708"/>
      <c r="G153" s="712">
        <f t="shared" si="5"/>
        <v>0</v>
      </c>
    </row>
    <row r="154" spans="1:7" ht="12" customHeight="1">
      <c r="A154" s="13" t="s">
        <v>65</v>
      </c>
      <c r="B154" s="7" t="s">
        <v>378</v>
      </c>
      <c r="C154" s="461"/>
      <c r="D154" s="273">
        <v>0</v>
      </c>
      <c r="E154" s="121"/>
      <c r="F154" s="708"/>
      <c r="G154" s="712">
        <f t="shared" si="5"/>
        <v>0</v>
      </c>
    </row>
    <row r="155" spans="1:7" ht="12" customHeight="1">
      <c r="A155" s="13" t="s">
        <v>218</v>
      </c>
      <c r="B155" s="7" t="s">
        <v>373</v>
      </c>
      <c r="C155" s="461"/>
      <c r="D155" s="273">
        <v>0</v>
      </c>
      <c r="E155" s="121"/>
      <c r="F155" s="708"/>
      <c r="G155" s="712">
        <f t="shared" si="5"/>
        <v>0</v>
      </c>
    </row>
    <row r="156" spans="1:7" ht="12" customHeight="1">
      <c r="A156" s="13" t="s">
        <v>219</v>
      </c>
      <c r="B156" s="7" t="s">
        <v>379</v>
      </c>
      <c r="C156" s="461"/>
      <c r="D156" s="273">
        <v>0</v>
      </c>
      <c r="E156" s="121"/>
      <c r="F156" s="708"/>
      <c r="G156" s="712">
        <f t="shared" si="5"/>
        <v>0</v>
      </c>
    </row>
    <row r="157" spans="1:7" ht="12" customHeight="1" thickBot="1">
      <c r="A157" s="13" t="s">
        <v>377</v>
      </c>
      <c r="B157" s="7" t="s">
        <v>380</v>
      </c>
      <c r="C157" s="461"/>
      <c r="D157" s="273">
        <v>0</v>
      </c>
      <c r="E157" s="121"/>
      <c r="F157" s="708"/>
      <c r="G157" s="712">
        <f t="shared" si="5"/>
        <v>0</v>
      </c>
    </row>
    <row r="158" spans="1:7" ht="12" customHeight="1" thickBot="1">
      <c r="A158" s="18" t="s">
        <v>16</v>
      </c>
      <c r="B158" s="58" t="s">
        <v>381</v>
      </c>
      <c r="C158" s="265"/>
      <c r="D158" s="277">
        <v>0</v>
      </c>
      <c r="E158" s="259"/>
      <c r="F158" s="708"/>
      <c r="G158" s="712">
        <f t="shared" si="5"/>
        <v>0</v>
      </c>
    </row>
    <row r="159" spans="1:7" ht="12" customHeight="1" thickBot="1">
      <c r="A159" s="18" t="s">
        <v>17</v>
      </c>
      <c r="B159" s="58" t="s">
        <v>382</v>
      </c>
      <c r="C159" s="265"/>
      <c r="D159" s="277">
        <v>0</v>
      </c>
      <c r="E159" s="259"/>
      <c r="F159" s="708"/>
      <c r="G159" s="712">
        <f t="shared" si="5"/>
        <v>0</v>
      </c>
    </row>
    <row r="160" spans="1:9" ht="15" customHeight="1" thickBot="1">
      <c r="A160" s="18" t="s">
        <v>18</v>
      </c>
      <c r="B160" s="58" t="s">
        <v>384</v>
      </c>
      <c r="C160" s="475">
        <v>19555</v>
      </c>
      <c r="D160" s="278">
        <v>20137</v>
      </c>
      <c r="E160" s="260">
        <f>+E136+E140+E147+E152+E158+E159</f>
        <v>19294</v>
      </c>
      <c r="F160" s="708">
        <f t="shared" si="4"/>
        <v>0.9581367631722699</v>
      </c>
      <c r="G160" s="712">
        <f t="shared" si="5"/>
        <v>9225.5</v>
      </c>
      <c r="H160" s="207"/>
      <c r="I160" s="207"/>
    </row>
    <row r="161" spans="1:7" s="196" customFormat="1" ht="12.75" customHeight="1" thickBot="1">
      <c r="A161" s="130" t="s">
        <v>19</v>
      </c>
      <c r="B161" s="171" t="s">
        <v>383</v>
      </c>
      <c r="C161" s="475">
        <v>1724910</v>
      </c>
      <c r="D161" s="278">
        <v>1734995</v>
      </c>
      <c r="E161" s="260">
        <f>+E135+E160</f>
        <v>923709</v>
      </c>
      <c r="F161" s="708">
        <f t="shared" si="4"/>
        <v>0.5323986524456843</v>
      </c>
      <c r="G161" s="712">
        <f t="shared" si="5"/>
        <v>56211.5</v>
      </c>
    </row>
    <row r="162" spans="3:4" ht="15.75">
      <c r="C162" s="393">
        <f>C93-C161</f>
        <v>0</v>
      </c>
      <c r="D162" s="393">
        <f>D93-D161</f>
        <v>0</v>
      </c>
    </row>
    <row r="163" spans="1:5" ht="15.75">
      <c r="A163" s="627" t="s">
        <v>290</v>
      </c>
      <c r="B163" s="627"/>
      <c r="C163" s="627"/>
      <c r="D163" s="627"/>
      <c r="E163" s="627"/>
    </row>
    <row r="164" spans="1:5" ht="15" customHeight="1" thickBot="1">
      <c r="A164" s="619" t="s">
        <v>106</v>
      </c>
      <c r="B164" s="619"/>
      <c r="C164" s="132"/>
      <c r="E164" s="132" t="str">
        <f>E96</f>
        <v> ezer forintban!</v>
      </c>
    </row>
    <row r="165" spans="1:5" ht="25.5" customHeight="1" thickBot="1">
      <c r="A165" s="18">
        <v>1</v>
      </c>
      <c r="B165" s="23" t="s">
        <v>385</v>
      </c>
      <c r="C165" s="270">
        <f>+C68-C135</f>
        <v>-491276</v>
      </c>
      <c r="D165" s="184">
        <f>+D68-D135</f>
        <v>-491376</v>
      </c>
      <c r="E165" s="120">
        <f>+E68-E135</f>
        <v>-237460</v>
      </c>
    </row>
    <row r="166" spans="1:5" ht="32.25" customHeight="1" thickBot="1">
      <c r="A166" s="18" t="s">
        <v>10</v>
      </c>
      <c r="B166" s="23" t="s">
        <v>391</v>
      </c>
      <c r="C166" s="184">
        <f>+C92-C160</f>
        <v>491276</v>
      </c>
      <c r="D166" s="184">
        <f>+D92-D160</f>
        <v>491376</v>
      </c>
      <c r="E166" s="120">
        <f>+E92-E160</f>
        <v>492219</v>
      </c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2755905511811024" right="0.2755905511811024" top="0.8661417322834646" bottom="0.8661417322834646" header="0" footer="0"/>
  <pageSetup fitToHeight="2" fitToWidth="1" horizontalDpi="600" verticalDpi="600" orientation="portrait" paperSize="9" scale="67" r:id="rId1"/>
  <headerFooter alignWithMargins="0">
    <oddFooter>&amp;C&amp;P</oddFooter>
  </headerFooter>
  <rowBreaks count="2" manualBreakCount="2">
    <brk id="68" max="6" man="1"/>
    <brk id="14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70">
      <selection activeCell="H28" sqref="H28"/>
    </sheetView>
  </sheetViews>
  <sheetFormatPr defaultColWidth="9.00390625" defaultRowHeight="12.75"/>
  <cols>
    <col min="1" max="1" width="9.50390625" style="172" customWidth="1"/>
    <col min="2" max="2" width="65.875" style="172" customWidth="1"/>
    <col min="3" max="3" width="17.875" style="173" customWidth="1"/>
    <col min="4" max="5" width="17.875" style="194" customWidth="1"/>
    <col min="6" max="16384" width="9.375" style="194" customWidth="1"/>
  </cols>
  <sheetData>
    <row r="1" spans="1:5" ht="15.75">
      <c r="A1" s="337"/>
      <c r="B1" s="614" t="str">
        <f>CONCATENATE("1.2. melléklet ",IB_ALAPADATOK!A7," ",IB_ALAPADATOK!B7," ",IB_ALAPADATOK!C7," ",IB_ALAPADATOK!D7)</f>
        <v>1.2. melléklet a 2020. I. félévi költségvetési tájékoztatóhoz</v>
      </c>
      <c r="C1" s="615"/>
      <c r="D1" s="615"/>
      <c r="E1" s="615"/>
    </row>
    <row r="2" spans="1:5" ht="15.75">
      <c r="A2" s="616" t="str">
        <f>CONCATENATE(IB_ALAPADATOK!A3)</f>
        <v>BÁTASZÉK VÁROS ÖNKORMÁNYZATA</v>
      </c>
      <c r="B2" s="617"/>
      <c r="C2" s="617"/>
      <c r="D2" s="617"/>
      <c r="E2" s="617"/>
    </row>
    <row r="3" spans="1:5" ht="15.75">
      <c r="A3" s="616" t="s">
        <v>573</v>
      </c>
      <c r="B3" s="616"/>
      <c r="C3" s="618"/>
      <c r="D3" s="616"/>
      <c r="E3" s="616"/>
    </row>
    <row r="4" spans="1:5" ht="15.75">
      <c r="A4" s="616" t="s">
        <v>521</v>
      </c>
      <c r="B4" s="616"/>
      <c r="C4" s="618"/>
      <c r="D4" s="616"/>
      <c r="E4" s="616"/>
    </row>
    <row r="5" spans="1:5" ht="15.75">
      <c r="A5" s="337"/>
      <c r="B5" s="337"/>
      <c r="C5" s="338"/>
      <c r="D5" s="339"/>
      <c r="E5" s="339"/>
    </row>
    <row r="6" spans="1:5" ht="15.75" customHeight="1">
      <c r="A6" s="628" t="s">
        <v>6</v>
      </c>
      <c r="B6" s="628"/>
      <c r="C6" s="628"/>
      <c r="D6" s="628"/>
      <c r="E6" s="628"/>
    </row>
    <row r="7" spans="1:5" ht="15.75" customHeight="1" thickBot="1">
      <c r="A7" s="630" t="s">
        <v>104</v>
      </c>
      <c r="B7" s="630"/>
      <c r="C7" s="340"/>
      <c r="D7" s="339"/>
      <c r="E7" s="340" t="str">
        <f>CONCATENATE('IB_1.1.sz.mell.'!E7)</f>
        <v> ezer forintban!</v>
      </c>
    </row>
    <row r="8" spans="1:5" ht="15.75">
      <c r="A8" s="620" t="s">
        <v>54</v>
      </c>
      <c r="B8" s="622" t="s">
        <v>8</v>
      </c>
      <c r="C8" s="624" t="str">
        <f>+CONCATENATE(LEFT(IB_ÖSSZEFÜGGÉSEK!A6,4),". évi")</f>
        <v>2020. évi</v>
      </c>
      <c r="D8" s="625"/>
      <c r="E8" s="626"/>
    </row>
    <row r="9" spans="1:5" ht="24.75" thickBot="1">
      <c r="A9" s="621"/>
      <c r="B9" s="623"/>
      <c r="C9" s="268" t="s">
        <v>430</v>
      </c>
      <c r="D9" s="267" t="s">
        <v>431</v>
      </c>
      <c r="E9" s="330" t="str">
        <f>+CONCATENATE(IB_ALAPADATOK!B7,IB_ALAPADATOK!C9," teljesítés")</f>
        <v>2020. VI. 30. teljesítés</v>
      </c>
    </row>
    <row r="10" spans="1:5" s="195" customFormat="1" ht="12" customHeight="1" thickBot="1">
      <c r="A10" s="191" t="s">
        <v>398</v>
      </c>
      <c r="B10" s="192" t="s">
        <v>399</v>
      </c>
      <c r="C10" s="192" t="s">
        <v>400</v>
      </c>
      <c r="D10" s="192" t="s">
        <v>402</v>
      </c>
      <c r="E10" s="269" t="s">
        <v>401</v>
      </c>
    </row>
    <row r="11" spans="1:5" s="196" customFormat="1" ht="12" customHeight="1" thickBot="1">
      <c r="A11" s="18" t="s">
        <v>9</v>
      </c>
      <c r="B11" s="19" t="s">
        <v>173</v>
      </c>
      <c r="C11" s="459">
        <f>+C12+C13+C14+C15+C16+C17</f>
        <v>490507</v>
      </c>
      <c r="D11" s="271">
        <v>495733</v>
      </c>
      <c r="E11" s="120">
        <f>+E12+E13+E14+E15+E16+E17</f>
        <v>264868</v>
      </c>
    </row>
    <row r="12" spans="1:5" s="196" customFormat="1" ht="12" customHeight="1">
      <c r="A12" s="13" t="s">
        <v>66</v>
      </c>
      <c r="B12" s="197" t="s">
        <v>174</v>
      </c>
      <c r="C12" s="460">
        <v>153238</v>
      </c>
      <c r="D12" s="272">
        <v>153238</v>
      </c>
      <c r="E12" s="122">
        <v>81995</v>
      </c>
    </row>
    <row r="13" spans="1:5" s="196" customFormat="1" ht="12" customHeight="1">
      <c r="A13" s="12" t="s">
        <v>67</v>
      </c>
      <c r="B13" s="198" t="s">
        <v>175</v>
      </c>
      <c r="C13" s="461">
        <v>181299</v>
      </c>
      <c r="D13" s="273">
        <v>181299</v>
      </c>
      <c r="E13" s="121">
        <v>94275</v>
      </c>
    </row>
    <row r="14" spans="1:5" s="196" customFormat="1" ht="12" customHeight="1">
      <c r="A14" s="12" t="s">
        <v>68</v>
      </c>
      <c r="B14" s="198" t="s">
        <v>176</v>
      </c>
      <c r="C14" s="461">
        <v>147837</v>
      </c>
      <c r="D14" s="273">
        <v>152582</v>
      </c>
      <c r="E14" s="121">
        <v>82684</v>
      </c>
    </row>
    <row r="15" spans="1:5" s="196" customFormat="1" ht="12" customHeight="1">
      <c r="A15" s="12" t="s">
        <v>69</v>
      </c>
      <c r="B15" s="198" t="s">
        <v>177</v>
      </c>
      <c r="C15" s="461">
        <v>8133</v>
      </c>
      <c r="D15" s="273">
        <v>8432</v>
      </c>
      <c r="E15" s="121">
        <v>5914</v>
      </c>
    </row>
    <row r="16" spans="1:5" s="196" customFormat="1" ht="12" customHeight="1">
      <c r="A16" s="12" t="s">
        <v>100</v>
      </c>
      <c r="B16" s="128" t="s">
        <v>343</v>
      </c>
      <c r="C16" s="461"/>
      <c r="D16" s="273">
        <v>182</v>
      </c>
      <c r="E16" s="121"/>
    </row>
    <row r="17" spans="1:5" s="196" customFormat="1" ht="12" customHeight="1" thickBot="1">
      <c r="A17" s="14" t="s">
        <v>70</v>
      </c>
      <c r="B17" s="129" t="s">
        <v>344</v>
      </c>
      <c r="C17" s="461"/>
      <c r="D17" s="273">
        <v>0</v>
      </c>
      <c r="E17" s="121"/>
    </row>
    <row r="18" spans="1:5" s="196" customFormat="1" ht="12" customHeight="1" thickBot="1">
      <c r="A18" s="18" t="s">
        <v>10</v>
      </c>
      <c r="B18" s="127" t="s">
        <v>178</v>
      </c>
      <c r="C18" s="459">
        <f>+C19+C20+C21+C22+C23</f>
        <v>12978</v>
      </c>
      <c r="D18" s="271">
        <v>12978</v>
      </c>
      <c r="E18" s="120">
        <f>+E19+E20+E21+E22+E23</f>
        <v>8076</v>
      </c>
    </row>
    <row r="19" spans="1:5" s="196" customFormat="1" ht="12" customHeight="1">
      <c r="A19" s="13" t="s">
        <v>72</v>
      </c>
      <c r="B19" s="197" t="s">
        <v>179</v>
      </c>
      <c r="C19" s="460"/>
      <c r="D19" s="272">
        <v>0</v>
      </c>
      <c r="E19" s="122"/>
    </row>
    <row r="20" spans="1:5" s="196" customFormat="1" ht="12" customHeight="1">
      <c r="A20" s="12" t="s">
        <v>73</v>
      </c>
      <c r="B20" s="198" t="s">
        <v>180</v>
      </c>
      <c r="C20" s="461"/>
      <c r="D20" s="273">
        <v>0</v>
      </c>
      <c r="E20" s="121"/>
    </row>
    <row r="21" spans="1:5" s="196" customFormat="1" ht="12" customHeight="1">
      <c r="A21" s="12" t="s">
        <v>74</v>
      </c>
      <c r="B21" s="198" t="s">
        <v>336</v>
      </c>
      <c r="C21" s="461"/>
      <c r="D21" s="273">
        <v>0</v>
      </c>
      <c r="E21" s="121"/>
    </row>
    <row r="22" spans="1:5" s="196" customFormat="1" ht="12" customHeight="1">
      <c r="A22" s="12" t="s">
        <v>75</v>
      </c>
      <c r="B22" s="198" t="s">
        <v>337</v>
      </c>
      <c r="C22" s="461"/>
      <c r="D22" s="273">
        <v>0</v>
      </c>
      <c r="E22" s="121"/>
    </row>
    <row r="23" spans="1:5" s="196" customFormat="1" ht="12" customHeight="1">
      <c r="A23" s="12" t="s">
        <v>76</v>
      </c>
      <c r="B23" s="198" t="s">
        <v>181</v>
      </c>
      <c r="C23" s="461">
        <v>12978</v>
      </c>
      <c r="D23" s="273">
        <v>12978</v>
      </c>
      <c r="E23" s="121">
        <v>8076</v>
      </c>
    </row>
    <row r="24" spans="1:5" s="196" customFormat="1" ht="12" customHeight="1" thickBot="1">
      <c r="A24" s="14" t="s">
        <v>83</v>
      </c>
      <c r="B24" s="129" t="s">
        <v>182</v>
      </c>
      <c r="C24" s="462"/>
      <c r="D24" s="274">
        <v>0</v>
      </c>
      <c r="E24" s="123"/>
    </row>
    <row r="25" spans="1:5" s="196" customFormat="1" ht="12" customHeight="1" thickBot="1">
      <c r="A25" s="18" t="s">
        <v>11</v>
      </c>
      <c r="B25" s="19" t="s">
        <v>183</v>
      </c>
      <c r="C25" s="459">
        <f>+C26+C27+C28+C29+C30</f>
        <v>0</v>
      </c>
      <c r="D25" s="271">
        <v>0</v>
      </c>
      <c r="E25" s="120">
        <f>+E26+E27+E28+E29+E30</f>
        <v>0</v>
      </c>
    </row>
    <row r="26" spans="1:5" s="196" customFormat="1" ht="12" customHeight="1">
      <c r="A26" s="13" t="s">
        <v>55</v>
      </c>
      <c r="B26" s="197" t="s">
        <v>184</v>
      </c>
      <c r="C26" s="460"/>
      <c r="D26" s="272">
        <v>0</v>
      </c>
      <c r="E26" s="122"/>
    </row>
    <row r="27" spans="1:5" s="196" customFormat="1" ht="12" customHeight="1">
      <c r="A27" s="12" t="s">
        <v>56</v>
      </c>
      <c r="B27" s="198" t="s">
        <v>185</v>
      </c>
      <c r="C27" s="461"/>
      <c r="D27" s="273">
        <v>0</v>
      </c>
      <c r="E27" s="121"/>
    </row>
    <row r="28" spans="1:5" s="196" customFormat="1" ht="12" customHeight="1">
      <c r="A28" s="12" t="s">
        <v>57</v>
      </c>
      <c r="B28" s="198" t="s">
        <v>338</v>
      </c>
      <c r="C28" s="461"/>
      <c r="D28" s="273">
        <v>0</v>
      </c>
      <c r="E28" s="121"/>
    </row>
    <row r="29" spans="1:5" s="196" customFormat="1" ht="12" customHeight="1">
      <c r="A29" s="12" t="s">
        <v>58</v>
      </c>
      <c r="B29" s="198" t="s">
        <v>339</v>
      </c>
      <c r="C29" s="461"/>
      <c r="D29" s="273">
        <v>0</v>
      </c>
      <c r="E29" s="121"/>
    </row>
    <row r="30" spans="1:5" s="196" customFormat="1" ht="12" customHeight="1">
      <c r="A30" s="12" t="s">
        <v>114</v>
      </c>
      <c r="B30" s="198" t="s">
        <v>186</v>
      </c>
      <c r="C30" s="461"/>
      <c r="D30" s="273">
        <v>0</v>
      </c>
      <c r="E30" s="121"/>
    </row>
    <row r="31" spans="1:5" s="196" customFormat="1" ht="12" customHeight="1" thickBot="1">
      <c r="A31" s="14" t="s">
        <v>115</v>
      </c>
      <c r="B31" s="199" t="s">
        <v>187</v>
      </c>
      <c r="C31" s="477"/>
      <c r="D31" s="274">
        <v>0</v>
      </c>
      <c r="E31" s="123"/>
    </row>
    <row r="32" spans="1:5" s="196" customFormat="1" ht="12" customHeight="1" thickBot="1">
      <c r="A32" s="18" t="s">
        <v>116</v>
      </c>
      <c r="B32" s="19" t="s">
        <v>487</v>
      </c>
      <c r="C32" s="463">
        <f>SUM(C33:C39)</f>
        <v>21000</v>
      </c>
      <c r="D32" s="275">
        <v>0</v>
      </c>
      <c r="E32" s="225">
        <f>SUM(E33:E39)</f>
        <v>0</v>
      </c>
    </row>
    <row r="33" spans="1:5" s="196" customFormat="1" ht="12" customHeight="1">
      <c r="A33" s="13" t="s">
        <v>188</v>
      </c>
      <c r="B33" s="197" t="str">
        <f>'IB_1.1.sz.mell.'!B33</f>
        <v>Építményadó</v>
      </c>
      <c r="C33" s="460"/>
      <c r="D33" s="272">
        <v>0</v>
      </c>
      <c r="E33" s="122"/>
    </row>
    <row r="34" spans="1:5" s="196" customFormat="1" ht="12" customHeight="1">
      <c r="A34" s="12" t="s">
        <v>189</v>
      </c>
      <c r="B34" s="198" t="str">
        <f>'IB_1.1.sz.mell.'!B34</f>
        <v>Magánszemélyek kommunális adója</v>
      </c>
      <c r="C34" s="461"/>
      <c r="D34" s="273">
        <v>0</v>
      </c>
      <c r="E34" s="121"/>
    </row>
    <row r="35" spans="1:5" s="196" customFormat="1" ht="12" customHeight="1">
      <c r="A35" s="12" t="s">
        <v>190</v>
      </c>
      <c r="B35" s="198" t="str">
        <f>'IB_1.1.sz.mell.'!B35</f>
        <v>Iparűzési adó </v>
      </c>
      <c r="C35" s="461"/>
      <c r="D35" s="273">
        <v>0</v>
      </c>
      <c r="E35" s="121"/>
    </row>
    <row r="36" spans="1:5" s="196" customFormat="1" ht="12" customHeight="1">
      <c r="A36" s="12" t="s">
        <v>191</v>
      </c>
      <c r="B36" s="198" t="str">
        <f>'IB_1.1.sz.mell.'!B36</f>
        <v>Talajterhelési díj</v>
      </c>
      <c r="C36" s="461"/>
      <c r="D36" s="273">
        <v>0</v>
      </c>
      <c r="E36" s="121"/>
    </row>
    <row r="37" spans="1:5" s="196" customFormat="1" ht="12" customHeight="1">
      <c r="A37" s="12" t="s">
        <v>490</v>
      </c>
      <c r="B37" s="198" t="str">
        <f>'IB_1.1.sz.mell.'!B37</f>
        <v>Gépjárműadó</v>
      </c>
      <c r="C37" s="461">
        <v>21000</v>
      </c>
      <c r="D37" s="273">
        <v>0</v>
      </c>
      <c r="E37" s="121"/>
    </row>
    <row r="38" spans="1:5" s="196" customFormat="1" ht="12" customHeight="1">
      <c r="A38" s="12" t="s">
        <v>491</v>
      </c>
      <c r="B38" s="198" t="str">
        <f>'IB_1.1.sz.mell.'!B38</f>
        <v>Telekadó</v>
      </c>
      <c r="C38" s="461"/>
      <c r="D38" s="273">
        <v>0</v>
      </c>
      <c r="E38" s="121"/>
    </row>
    <row r="39" spans="1:5" s="196" customFormat="1" ht="12" customHeight="1" thickBot="1">
      <c r="A39" s="14" t="s">
        <v>492</v>
      </c>
      <c r="B39" s="320" t="str">
        <f>'IB_1.1.sz.mell.'!B39</f>
        <v>Egyéb közhatalmi bevételek</v>
      </c>
      <c r="C39" s="462"/>
      <c r="D39" s="274">
        <v>0</v>
      </c>
      <c r="E39" s="123"/>
    </row>
    <row r="40" spans="1:5" s="196" customFormat="1" ht="12" customHeight="1" thickBot="1">
      <c r="A40" s="18" t="s">
        <v>13</v>
      </c>
      <c r="B40" s="19" t="s">
        <v>345</v>
      </c>
      <c r="C40" s="459">
        <f>SUM(C41:C51)</f>
        <v>3750</v>
      </c>
      <c r="D40" s="271">
        <v>3750</v>
      </c>
      <c r="E40" s="120">
        <f>SUM(E41:E51)</f>
        <v>2376</v>
      </c>
    </row>
    <row r="41" spans="1:5" s="196" customFormat="1" ht="12" customHeight="1">
      <c r="A41" s="13" t="s">
        <v>59</v>
      </c>
      <c r="B41" s="197" t="s">
        <v>195</v>
      </c>
      <c r="C41" s="460">
        <v>20</v>
      </c>
      <c r="D41" s="272">
        <v>20</v>
      </c>
      <c r="E41" s="122">
        <v>55</v>
      </c>
    </row>
    <row r="42" spans="1:5" s="196" customFormat="1" ht="12" customHeight="1">
      <c r="A42" s="12" t="s">
        <v>60</v>
      </c>
      <c r="B42" s="198" t="s">
        <v>196</v>
      </c>
      <c r="C42" s="461">
        <v>1150</v>
      </c>
      <c r="D42" s="273">
        <v>1150</v>
      </c>
      <c r="E42" s="121">
        <v>520</v>
      </c>
    </row>
    <row r="43" spans="1:5" s="196" customFormat="1" ht="12" customHeight="1">
      <c r="A43" s="12" t="s">
        <v>61</v>
      </c>
      <c r="B43" s="198" t="s">
        <v>197</v>
      </c>
      <c r="C43" s="461">
        <v>200</v>
      </c>
      <c r="D43" s="273">
        <v>200</v>
      </c>
      <c r="E43" s="121">
        <v>120</v>
      </c>
    </row>
    <row r="44" spans="1:5" s="196" customFormat="1" ht="12" customHeight="1">
      <c r="A44" s="12" t="s">
        <v>118</v>
      </c>
      <c r="B44" s="198" t="s">
        <v>198</v>
      </c>
      <c r="C44" s="461"/>
      <c r="D44" s="273">
        <v>0</v>
      </c>
      <c r="E44" s="121"/>
    </row>
    <row r="45" spans="1:5" s="196" customFormat="1" ht="12" customHeight="1">
      <c r="A45" s="12" t="s">
        <v>119</v>
      </c>
      <c r="B45" s="198" t="s">
        <v>199</v>
      </c>
      <c r="C45" s="461"/>
      <c r="D45" s="273">
        <v>0</v>
      </c>
      <c r="E45" s="121"/>
    </row>
    <row r="46" spans="1:5" s="196" customFormat="1" ht="12" customHeight="1">
      <c r="A46" s="12" t="s">
        <v>120</v>
      </c>
      <c r="B46" s="198" t="s">
        <v>200</v>
      </c>
      <c r="C46" s="461">
        <v>370</v>
      </c>
      <c r="D46" s="273">
        <v>370</v>
      </c>
      <c r="E46" s="121">
        <v>51</v>
      </c>
    </row>
    <row r="47" spans="1:5" s="196" customFormat="1" ht="12" customHeight="1">
      <c r="A47" s="12" t="s">
        <v>121</v>
      </c>
      <c r="B47" s="198" t="s">
        <v>201</v>
      </c>
      <c r="C47" s="461">
        <v>2003</v>
      </c>
      <c r="D47" s="273">
        <v>2003</v>
      </c>
      <c r="E47" s="121">
        <v>1630</v>
      </c>
    </row>
    <row r="48" spans="1:5" s="196" customFormat="1" ht="12" customHeight="1">
      <c r="A48" s="12" t="s">
        <v>122</v>
      </c>
      <c r="B48" s="198" t="s">
        <v>493</v>
      </c>
      <c r="C48" s="461">
        <v>1</v>
      </c>
      <c r="D48" s="273">
        <v>1</v>
      </c>
      <c r="E48" s="121"/>
    </row>
    <row r="49" spans="1:5" s="196" customFormat="1" ht="12" customHeight="1">
      <c r="A49" s="12" t="s">
        <v>193</v>
      </c>
      <c r="B49" s="198" t="s">
        <v>203</v>
      </c>
      <c r="C49" s="465"/>
      <c r="D49" s="305">
        <v>0</v>
      </c>
      <c r="E49" s="124"/>
    </row>
    <row r="50" spans="1:5" s="196" customFormat="1" ht="12" customHeight="1">
      <c r="A50" s="14" t="s">
        <v>194</v>
      </c>
      <c r="B50" s="199" t="s">
        <v>347</v>
      </c>
      <c r="C50" s="466"/>
      <c r="D50" s="306">
        <v>0</v>
      </c>
      <c r="E50" s="125"/>
    </row>
    <row r="51" spans="1:5" s="196" customFormat="1" ht="12" customHeight="1" thickBot="1">
      <c r="A51" s="14" t="s">
        <v>346</v>
      </c>
      <c r="B51" s="129" t="s">
        <v>204</v>
      </c>
      <c r="C51" s="466">
        <v>6</v>
      </c>
      <c r="D51" s="306">
        <v>6</v>
      </c>
      <c r="E51" s="125"/>
    </row>
    <row r="52" spans="1:5" s="196" customFormat="1" ht="12" customHeight="1" thickBot="1">
      <c r="A52" s="18" t="s">
        <v>14</v>
      </c>
      <c r="B52" s="19" t="s">
        <v>205</v>
      </c>
      <c r="C52" s="459">
        <f>SUM(C53:C57)</f>
        <v>0</v>
      </c>
      <c r="D52" s="271">
        <v>0</v>
      </c>
      <c r="E52" s="120">
        <f>SUM(E53:E57)</f>
        <v>0</v>
      </c>
    </row>
    <row r="53" spans="1:5" s="196" customFormat="1" ht="12" customHeight="1">
      <c r="A53" s="13" t="s">
        <v>62</v>
      </c>
      <c r="B53" s="197" t="s">
        <v>209</v>
      </c>
      <c r="C53" s="468"/>
      <c r="D53" s="307">
        <v>0</v>
      </c>
      <c r="E53" s="126"/>
    </row>
    <row r="54" spans="1:5" s="196" customFormat="1" ht="12" customHeight="1">
      <c r="A54" s="12" t="s">
        <v>63</v>
      </c>
      <c r="B54" s="198" t="s">
        <v>210</v>
      </c>
      <c r="C54" s="465"/>
      <c r="D54" s="305">
        <v>0</v>
      </c>
      <c r="E54" s="124"/>
    </row>
    <row r="55" spans="1:5" s="196" customFormat="1" ht="12" customHeight="1">
      <c r="A55" s="12" t="s">
        <v>206</v>
      </c>
      <c r="B55" s="198" t="s">
        <v>211</v>
      </c>
      <c r="C55" s="465"/>
      <c r="D55" s="305">
        <v>0</v>
      </c>
      <c r="E55" s="124"/>
    </row>
    <row r="56" spans="1:5" s="196" customFormat="1" ht="12" customHeight="1">
      <c r="A56" s="12" t="s">
        <v>207</v>
      </c>
      <c r="B56" s="198" t="s">
        <v>212</v>
      </c>
      <c r="C56" s="465"/>
      <c r="D56" s="305">
        <v>0</v>
      </c>
      <c r="E56" s="124"/>
    </row>
    <row r="57" spans="1:5" s="196" customFormat="1" ht="12" customHeight="1" thickBot="1">
      <c r="A57" s="14" t="s">
        <v>208</v>
      </c>
      <c r="B57" s="129" t="s">
        <v>213</v>
      </c>
      <c r="C57" s="466"/>
      <c r="D57" s="306">
        <v>0</v>
      </c>
      <c r="E57" s="125"/>
    </row>
    <row r="58" spans="1:5" s="196" customFormat="1" ht="12" customHeight="1" thickBot="1">
      <c r="A58" s="18" t="s">
        <v>123</v>
      </c>
      <c r="B58" s="19" t="s">
        <v>214</v>
      </c>
      <c r="C58" s="459">
        <f>SUM(C59:C61)</f>
        <v>0</v>
      </c>
      <c r="D58" s="271">
        <v>0</v>
      </c>
      <c r="E58" s="120">
        <f>SUM(E59:E61)</f>
        <v>0</v>
      </c>
    </row>
    <row r="59" spans="1:5" s="196" customFormat="1" ht="12" customHeight="1">
      <c r="A59" s="13" t="s">
        <v>64</v>
      </c>
      <c r="B59" s="197" t="s">
        <v>215</v>
      </c>
      <c r="C59" s="460"/>
      <c r="D59" s="272">
        <v>0</v>
      </c>
      <c r="E59" s="122"/>
    </row>
    <row r="60" spans="1:5" s="196" customFormat="1" ht="12" customHeight="1">
      <c r="A60" s="12" t="s">
        <v>65</v>
      </c>
      <c r="B60" s="198" t="s">
        <v>340</v>
      </c>
      <c r="C60" s="461"/>
      <c r="D60" s="273">
        <v>0</v>
      </c>
      <c r="E60" s="121"/>
    </row>
    <row r="61" spans="1:5" s="196" customFormat="1" ht="12" customHeight="1">
      <c r="A61" s="12" t="s">
        <v>218</v>
      </c>
      <c r="B61" s="198" t="s">
        <v>216</v>
      </c>
      <c r="C61" s="461"/>
      <c r="D61" s="273">
        <v>0</v>
      </c>
      <c r="E61" s="121"/>
    </row>
    <row r="62" spans="1:5" s="196" customFormat="1" ht="12" customHeight="1" thickBot="1">
      <c r="A62" s="14" t="s">
        <v>219</v>
      </c>
      <c r="B62" s="129" t="s">
        <v>217</v>
      </c>
      <c r="C62" s="462"/>
      <c r="D62" s="274">
        <v>0</v>
      </c>
      <c r="E62" s="123"/>
    </row>
    <row r="63" spans="1:5" s="196" customFormat="1" ht="12" customHeight="1" thickBot="1">
      <c r="A63" s="18" t="s">
        <v>16</v>
      </c>
      <c r="B63" s="127" t="s">
        <v>220</v>
      </c>
      <c r="C63" s="459">
        <f>SUM(C64:C66)</f>
        <v>0</v>
      </c>
      <c r="D63" s="271">
        <v>0</v>
      </c>
      <c r="E63" s="120">
        <f>SUM(E64:E66)</f>
        <v>0</v>
      </c>
    </row>
    <row r="64" spans="1:5" s="196" customFormat="1" ht="12" customHeight="1">
      <c r="A64" s="13" t="s">
        <v>124</v>
      </c>
      <c r="B64" s="197" t="s">
        <v>222</v>
      </c>
      <c r="C64" s="465"/>
      <c r="D64" s="305">
        <v>0</v>
      </c>
      <c r="E64" s="124"/>
    </row>
    <row r="65" spans="1:5" s="196" customFormat="1" ht="12" customHeight="1">
      <c r="A65" s="12" t="s">
        <v>125</v>
      </c>
      <c r="B65" s="198" t="s">
        <v>341</v>
      </c>
      <c r="C65" s="465"/>
      <c r="D65" s="305">
        <v>0</v>
      </c>
      <c r="E65" s="124"/>
    </row>
    <row r="66" spans="1:5" s="196" customFormat="1" ht="12" customHeight="1">
      <c r="A66" s="12" t="s">
        <v>156</v>
      </c>
      <c r="B66" s="198" t="s">
        <v>223</v>
      </c>
      <c r="C66" s="465"/>
      <c r="D66" s="305">
        <v>0</v>
      </c>
      <c r="E66" s="124"/>
    </row>
    <row r="67" spans="1:5" s="196" customFormat="1" ht="12" customHeight="1" thickBot="1">
      <c r="A67" s="14" t="s">
        <v>221</v>
      </c>
      <c r="B67" s="129" t="s">
        <v>224</v>
      </c>
      <c r="C67" s="465"/>
      <c r="D67" s="305">
        <v>0</v>
      </c>
      <c r="E67" s="124"/>
    </row>
    <row r="68" spans="1:5" s="196" customFormat="1" ht="12" customHeight="1" thickBot="1">
      <c r="A68" s="251" t="s">
        <v>387</v>
      </c>
      <c r="B68" s="19" t="s">
        <v>225</v>
      </c>
      <c r="C68" s="463">
        <f>+C11+C18+C25+C32+C40+C52+C58+C63</f>
        <v>528235</v>
      </c>
      <c r="D68" s="275">
        <v>512461</v>
      </c>
      <c r="E68" s="225">
        <f>+E11+E18+E25+E32+E40+E52+E58+E63</f>
        <v>275320</v>
      </c>
    </row>
    <row r="69" spans="1:5" s="196" customFormat="1" ht="12" customHeight="1" thickBot="1">
      <c r="A69" s="237" t="s">
        <v>226</v>
      </c>
      <c r="B69" s="127" t="s">
        <v>227</v>
      </c>
      <c r="C69" s="459">
        <f>SUM(C70:C72)</f>
        <v>0</v>
      </c>
      <c r="D69" s="271">
        <v>0</v>
      </c>
      <c r="E69" s="120">
        <f>SUM(E70:E72)</f>
        <v>0</v>
      </c>
    </row>
    <row r="70" spans="1:5" s="196" customFormat="1" ht="12" customHeight="1">
      <c r="A70" s="13" t="s">
        <v>254</v>
      </c>
      <c r="B70" s="197" t="s">
        <v>228</v>
      </c>
      <c r="C70" s="465"/>
      <c r="D70" s="305">
        <v>0</v>
      </c>
      <c r="E70" s="124"/>
    </row>
    <row r="71" spans="1:5" s="196" customFormat="1" ht="12" customHeight="1">
      <c r="A71" s="12" t="s">
        <v>263</v>
      </c>
      <c r="B71" s="198" t="s">
        <v>229</v>
      </c>
      <c r="C71" s="465"/>
      <c r="D71" s="305">
        <v>0</v>
      </c>
      <c r="E71" s="124"/>
    </row>
    <row r="72" spans="1:5" s="196" customFormat="1" ht="12" customHeight="1" thickBot="1">
      <c r="A72" s="14" t="s">
        <v>264</v>
      </c>
      <c r="B72" s="247" t="s">
        <v>372</v>
      </c>
      <c r="C72" s="465"/>
      <c r="D72" s="305">
        <v>0</v>
      </c>
      <c r="E72" s="124"/>
    </row>
    <row r="73" spans="1:5" s="196" customFormat="1" ht="12" customHeight="1" thickBot="1">
      <c r="A73" s="237" t="s">
        <v>230</v>
      </c>
      <c r="B73" s="127" t="s">
        <v>231</v>
      </c>
      <c r="C73" s="459">
        <f>SUM(C74:C77)</f>
        <v>0</v>
      </c>
      <c r="D73" s="271">
        <v>0</v>
      </c>
      <c r="E73" s="120">
        <f>SUM(E74:E77)</f>
        <v>0</v>
      </c>
    </row>
    <row r="74" spans="1:5" s="196" customFormat="1" ht="12" customHeight="1">
      <c r="A74" s="13" t="s">
        <v>101</v>
      </c>
      <c r="B74" s="328" t="s">
        <v>232</v>
      </c>
      <c r="C74" s="465"/>
      <c r="D74" s="305">
        <v>0</v>
      </c>
      <c r="E74" s="124"/>
    </row>
    <row r="75" spans="1:5" s="196" customFormat="1" ht="12" customHeight="1">
      <c r="A75" s="12" t="s">
        <v>102</v>
      </c>
      <c r="B75" s="328" t="s">
        <v>499</v>
      </c>
      <c r="C75" s="465"/>
      <c r="D75" s="305">
        <v>0</v>
      </c>
      <c r="E75" s="124"/>
    </row>
    <row r="76" spans="1:5" s="196" customFormat="1" ht="12" customHeight="1" thickBot="1">
      <c r="A76" s="12" t="s">
        <v>255</v>
      </c>
      <c r="B76" s="328" t="s">
        <v>233</v>
      </c>
      <c r="C76" s="466"/>
      <c r="D76" s="305">
        <v>0</v>
      </c>
      <c r="E76" s="124"/>
    </row>
    <row r="77" spans="1:5" s="196" customFormat="1" ht="12" customHeight="1" thickBot="1">
      <c r="A77" s="14" t="s">
        <v>256</v>
      </c>
      <c r="B77" s="329" t="s">
        <v>500</v>
      </c>
      <c r="C77" s="478"/>
      <c r="D77" s="305">
        <v>0</v>
      </c>
      <c r="E77" s="124"/>
    </row>
    <row r="78" spans="1:5" s="196" customFormat="1" ht="12" customHeight="1" thickBot="1">
      <c r="A78" s="237" t="s">
        <v>234</v>
      </c>
      <c r="B78" s="127" t="s">
        <v>235</v>
      </c>
      <c r="C78" s="459">
        <f>SUM(C79:C80)</f>
        <v>198868</v>
      </c>
      <c r="D78" s="271">
        <v>198868</v>
      </c>
      <c r="E78" s="120">
        <f>SUM(E79:E80)</f>
        <v>198868</v>
      </c>
    </row>
    <row r="79" spans="1:5" s="196" customFormat="1" ht="12" customHeight="1" thickBot="1">
      <c r="A79" s="13" t="s">
        <v>257</v>
      </c>
      <c r="B79" s="197" t="s">
        <v>236</v>
      </c>
      <c r="C79" s="466">
        <v>198868</v>
      </c>
      <c r="D79" s="305">
        <v>198868</v>
      </c>
      <c r="E79" s="124">
        <v>198868</v>
      </c>
    </row>
    <row r="80" spans="1:5" s="196" customFormat="1" ht="12" customHeight="1" thickBot="1">
      <c r="A80" s="14" t="s">
        <v>258</v>
      </c>
      <c r="B80" s="129" t="s">
        <v>237</v>
      </c>
      <c r="C80" s="478"/>
      <c r="D80" s="305">
        <v>0</v>
      </c>
      <c r="E80" s="124"/>
    </row>
    <row r="81" spans="1:5" s="196" customFormat="1" ht="12" customHeight="1" thickBot="1">
      <c r="A81" s="237" t="s">
        <v>238</v>
      </c>
      <c r="B81" s="127" t="s">
        <v>239</v>
      </c>
      <c r="C81" s="459">
        <f>SUM(C82:C84)</f>
        <v>0</v>
      </c>
      <c r="D81" s="271">
        <v>682</v>
      </c>
      <c r="E81" s="120">
        <f>SUM(E82:E84)</f>
        <v>682</v>
      </c>
    </row>
    <row r="82" spans="1:5" s="196" customFormat="1" ht="12" customHeight="1">
      <c r="A82" s="13" t="s">
        <v>259</v>
      </c>
      <c r="B82" s="197" t="s">
        <v>240</v>
      </c>
      <c r="C82" s="465"/>
      <c r="D82" s="305">
        <v>682</v>
      </c>
      <c r="E82" s="124">
        <v>682</v>
      </c>
    </row>
    <row r="83" spans="1:5" s="196" customFormat="1" ht="12" customHeight="1">
      <c r="A83" s="12" t="s">
        <v>260</v>
      </c>
      <c r="B83" s="198" t="s">
        <v>241</v>
      </c>
      <c r="C83" s="465"/>
      <c r="D83" s="305">
        <v>0</v>
      </c>
      <c r="E83" s="124"/>
    </row>
    <row r="84" spans="1:5" s="196" customFormat="1" ht="12" customHeight="1" thickBot="1">
      <c r="A84" s="14" t="s">
        <v>261</v>
      </c>
      <c r="B84" s="129" t="s">
        <v>501</v>
      </c>
      <c r="C84" s="467"/>
      <c r="D84" s="305">
        <v>0</v>
      </c>
      <c r="E84" s="124"/>
    </row>
    <row r="85" spans="1:5" s="196" customFormat="1" ht="12" customHeight="1" thickBot="1">
      <c r="A85" s="237" t="s">
        <v>242</v>
      </c>
      <c r="B85" s="127" t="s">
        <v>262</v>
      </c>
      <c r="C85" s="459">
        <f>SUM(C86:C89)</f>
        <v>0</v>
      </c>
      <c r="D85" s="271">
        <v>0</v>
      </c>
      <c r="E85" s="120">
        <f>SUM(E86:E89)</f>
        <v>0</v>
      </c>
    </row>
    <row r="86" spans="1:5" s="196" customFormat="1" ht="12" customHeight="1">
      <c r="A86" s="200" t="s">
        <v>243</v>
      </c>
      <c r="B86" s="197" t="s">
        <v>244</v>
      </c>
      <c r="C86" s="465"/>
      <c r="D86" s="305">
        <v>0</v>
      </c>
      <c r="E86" s="124"/>
    </row>
    <row r="87" spans="1:5" s="196" customFormat="1" ht="12" customHeight="1">
      <c r="A87" s="201" t="s">
        <v>245</v>
      </c>
      <c r="B87" s="198" t="s">
        <v>246</v>
      </c>
      <c r="C87" s="465"/>
      <c r="D87" s="305">
        <v>0</v>
      </c>
      <c r="E87" s="124"/>
    </row>
    <row r="88" spans="1:5" s="196" customFormat="1" ht="12" customHeight="1">
      <c r="A88" s="201" t="s">
        <v>247</v>
      </c>
      <c r="B88" s="198" t="s">
        <v>248</v>
      </c>
      <c r="C88" s="465"/>
      <c r="D88" s="305">
        <v>0</v>
      </c>
      <c r="E88" s="124"/>
    </row>
    <row r="89" spans="1:5" s="196" customFormat="1" ht="12" customHeight="1" thickBot="1">
      <c r="A89" s="202" t="s">
        <v>249</v>
      </c>
      <c r="B89" s="129" t="s">
        <v>250</v>
      </c>
      <c r="C89" s="465"/>
      <c r="D89" s="305">
        <v>0</v>
      </c>
      <c r="E89" s="124"/>
    </row>
    <row r="90" spans="1:5" s="196" customFormat="1" ht="12" customHeight="1" thickBot="1">
      <c r="A90" s="237" t="s">
        <v>251</v>
      </c>
      <c r="B90" s="127" t="s">
        <v>386</v>
      </c>
      <c r="C90" s="469"/>
      <c r="D90" s="476">
        <v>0</v>
      </c>
      <c r="E90" s="240"/>
    </row>
    <row r="91" spans="1:5" s="196" customFormat="1" ht="13.5" customHeight="1" thickBot="1">
      <c r="A91" s="237" t="s">
        <v>253</v>
      </c>
      <c r="B91" s="127" t="s">
        <v>252</v>
      </c>
      <c r="C91" s="469"/>
      <c r="D91" s="476">
        <v>0</v>
      </c>
      <c r="E91" s="240"/>
    </row>
    <row r="92" spans="1:5" s="196" customFormat="1" ht="15.75" customHeight="1" thickBot="1">
      <c r="A92" s="237" t="s">
        <v>265</v>
      </c>
      <c r="B92" s="203" t="s">
        <v>389</v>
      </c>
      <c r="C92" s="463">
        <f>+C69+C73+C78+C81+C85+C91+C90</f>
        <v>198868</v>
      </c>
      <c r="D92" s="275">
        <v>199550</v>
      </c>
      <c r="E92" s="225">
        <f>+E69+E73+E78+E81+E85+E91+E90</f>
        <v>199550</v>
      </c>
    </row>
    <row r="93" spans="1:5" s="196" customFormat="1" ht="25.5" customHeight="1" thickBot="1">
      <c r="A93" s="238" t="s">
        <v>388</v>
      </c>
      <c r="B93" s="204" t="s">
        <v>390</v>
      </c>
      <c r="C93" s="463">
        <f>+C68+C92</f>
        <v>727103</v>
      </c>
      <c r="D93" s="275">
        <v>712011</v>
      </c>
      <c r="E93" s="225">
        <f>+E68+E92</f>
        <v>474870</v>
      </c>
    </row>
    <row r="94" spans="1:3" s="196" customFormat="1" ht="15" customHeight="1">
      <c r="A94" s="3"/>
      <c r="B94" s="4"/>
      <c r="C94" s="131"/>
    </row>
    <row r="95" spans="1:5" ht="16.5" customHeight="1">
      <c r="A95" s="629" t="s">
        <v>37</v>
      </c>
      <c r="B95" s="629"/>
      <c r="C95" s="629"/>
      <c r="D95" s="629"/>
      <c r="E95" s="629"/>
    </row>
    <row r="96" spans="1:5" s="205" customFormat="1" ht="16.5" customHeight="1" thickBot="1">
      <c r="A96" s="631" t="s">
        <v>105</v>
      </c>
      <c r="B96" s="631"/>
      <c r="C96" s="62"/>
      <c r="E96" s="62" t="str">
        <f>E7</f>
        <v> ezer forintban!</v>
      </c>
    </row>
    <row r="97" spans="1:5" ht="15.75">
      <c r="A97" s="620" t="s">
        <v>54</v>
      </c>
      <c r="B97" s="622" t="s">
        <v>432</v>
      </c>
      <c r="C97" s="624" t="str">
        <f>+CONCATENATE(LEFT(IB_ÖSSZEFÜGGÉSEK!A6,4),". évi")</f>
        <v>2020. évi</v>
      </c>
      <c r="D97" s="625"/>
      <c r="E97" s="626"/>
    </row>
    <row r="98" spans="1:5" ht="24.75" thickBot="1">
      <c r="A98" s="621"/>
      <c r="B98" s="623"/>
      <c r="C98" s="268" t="s">
        <v>430</v>
      </c>
      <c r="D98" s="267" t="s">
        <v>431</v>
      </c>
      <c r="E98" s="330" t="str">
        <f>+CONCATENATE(IB_ALAPADATOK!B7,IB_ALAPADATOK!C9," teljesítés")</f>
        <v>2020. VI. 30. teljesítés</v>
      </c>
    </row>
    <row r="99" spans="1:5" s="195" customFormat="1" ht="12" customHeight="1" thickBot="1">
      <c r="A99" s="25" t="s">
        <v>398</v>
      </c>
      <c r="B99" s="26" t="s">
        <v>399</v>
      </c>
      <c r="C99" s="26" t="s">
        <v>400</v>
      </c>
      <c r="D99" s="26" t="s">
        <v>402</v>
      </c>
      <c r="E99" s="279" t="s">
        <v>401</v>
      </c>
    </row>
    <row r="100" spans="1:5" ht="12" customHeight="1" thickBot="1">
      <c r="A100" s="20" t="s">
        <v>9</v>
      </c>
      <c r="B100" s="24" t="s">
        <v>348</v>
      </c>
      <c r="C100" s="183">
        <v>460257</v>
      </c>
      <c r="D100" s="183">
        <v>483072</v>
      </c>
      <c r="E100" s="254">
        <f>E101+E102+E103+E104+E105+E118</f>
        <v>166874</v>
      </c>
    </row>
    <row r="101" spans="1:5" ht="12" customHeight="1">
      <c r="A101" s="15" t="s">
        <v>66</v>
      </c>
      <c r="B101" s="8" t="s">
        <v>38</v>
      </c>
      <c r="C101" s="261">
        <v>170378</v>
      </c>
      <c r="D101" s="261">
        <v>169402</v>
      </c>
      <c r="E101" s="255">
        <v>73572</v>
      </c>
    </row>
    <row r="102" spans="1:5" ht="12" customHeight="1">
      <c r="A102" s="12" t="s">
        <v>67</v>
      </c>
      <c r="B102" s="6" t="s">
        <v>126</v>
      </c>
      <c r="C102" s="185">
        <v>31343</v>
      </c>
      <c r="D102" s="185">
        <v>31174</v>
      </c>
      <c r="E102" s="121">
        <v>13646</v>
      </c>
    </row>
    <row r="103" spans="1:5" ht="12" customHeight="1">
      <c r="A103" s="12" t="s">
        <v>68</v>
      </c>
      <c r="B103" s="6" t="s">
        <v>93</v>
      </c>
      <c r="C103" s="187">
        <v>178702</v>
      </c>
      <c r="D103" s="187">
        <v>179882</v>
      </c>
      <c r="E103" s="123">
        <v>64720</v>
      </c>
    </row>
    <row r="104" spans="1:5" ht="12" customHeight="1">
      <c r="A104" s="12" t="s">
        <v>69</v>
      </c>
      <c r="B104" s="9" t="s">
        <v>127</v>
      </c>
      <c r="C104" s="187">
        <v>15800</v>
      </c>
      <c r="D104" s="187">
        <v>15800</v>
      </c>
      <c r="E104" s="123">
        <v>7428</v>
      </c>
    </row>
    <row r="105" spans="1:5" ht="12" customHeight="1">
      <c r="A105" s="12" t="s">
        <v>78</v>
      </c>
      <c r="B105" s="17" t="s">
        <v>128</v>
      </c>
      <c r="C105" s="187">
        <v>6809</v>
      </c>
      <c r="D105" s="187">
        <v>7597</v>
      </c>
      <c r="E105" s="123">
        <v>7508</v>
      </c>
    </row>
    <row r="106" spans="1:5" ht="12" customHeight="1">
      <c r="A106" s="12" t="s">
        <v>70</v>
      </c>
      <c r="B106" s="6" t="s">
        <v>353</v>
      </c>
      <c r="C106" s="187">
        <v>1822</v>
      </c>
      <c r="D106" s="187">
        <v>2610</v>
      </c>
      <c r="E106" s="123">
        <v>2597</v>
      </c>
    </row>
    <row r="107" spans="1:5" ht="12" customHeight="1">
      <c r="A107" s="12" t="s">
        <v>71</v>
      </c>
      <c r="B107" s="66" t="s">
        <v>352</v>
      </c>
      <c r="C107" s="187"/>
      <c r="D107" s="187">
        <v>0</v>
      </c>
      <c r="E107" s="123"/>
    </row>
    <row r="108" spans="1:5" ht="12" customHeight="1">
      <c r="A108" s="12" t="s">
        <v>79</v>
      </c>
      <c r="B108" s="66" t="s">
        <v>351</v>
      </c>
      <c r="C108" s="187"/>
      <c r="D108" s="187">
        <v>0</v>
      </c>
      <c r="E108" s="123"/>
    </row>
    <row r="109" spans="1:5" ht="12" customHeight="1">
      <c r="A109" s="12" t="s">
        <v>80</v>
      </c>
      <c r="B109" s="64" t="s">
        <v>268</v>
      </c>
      <c r="C109" s="187"/>
      <c r="D109" s="187">
        <v>0</v>
      </c>
      <c r="E109" s="123"/>
    </row>
    <row r="110" spans="1:5" ht="12" customHeight="1">
      <c r="A110" s="12" t="s">
        <v>81</v>
      </c>
      <c r="B110" s="65" t="s">
        <v>269</v>
      </c>
      <c r="C110" s="187"/>
      <c r="D110" s="187">
        <v>0</v>
      </c>
      <c r="E110" s="123"/>
    </row>
    <row r="111" spans="1:5" ht="12" customHeight="1">
      <c r="A111" s="12" t="s">
        <v>82</v>
      </c>
      <c r="B111" s="65" t="s">
        <v>270</v>
      </c>
      <c r="C111" s="187"/>
      <c r="D111" s="187">
        <v>0</v>
      </c>
      <c r="E111" s="123"/>
    </row>
    <row r="112" spans="1:5" ht="12" customHeight="1">
      <c r="A112" s="12" t="s">
        <v>84</v>
      </c>
      <c r="B112" s="64" t="s">
        <v>271</v>
      </c>
      <c r="C112" s="187">
        <v>3055</v>
      </c>
      <c r="D112" s="187">
        <v>3055</v>
      </c>
      <c r="E112" s="123">
        <v>2979</v>
      </c>
    </row>
    <row r="113" spans="1:5" ht="12" customHeight="1">
      <c r="A113" s="12" t="s">
        <v>129</v>
      </c>
      <c r="B113" s="64" t="s">
        <v>272</v>
      </c>
      <c r="C113" s="187"/>
      <c r="D113" s="187">
        <v>0</v>
      </c>
      <c r="E113" s="123"/>
    </row>
    <row r="114" spans="1:5" ht="12" customHeight="1">
      <c r="A114" s="12" t="s">
        <v>266</v>
      </c>
      <c r="B114" s="65" t="s">
        <v>273</v>
      </c>
      <c r="C114" s="187"/>
      <c r="D114" s="187">
        <v>0</v>
      </c>
      <c r="E114" s="123"/>
    </row>
    <row r="115" spans="1:5" ht="12" customHeight="1">
      <c r="A115" s="11" t="s">
        <v>267</v>
      </c>
      <c r="B115" s="66" t="s">
        <v>274</v>
      </c>
      <c r="C115" s="187"/>
      <c r="D115" s="187">
        <v>0</v>
      </c>
      <c r="E115" s="123"/>
    </row>
    <row r="116" spans="1:5" ht="12" customHeight="1">
      <c r="A116" s="12" t="s">
        <v>349</v>
      </c>
      <c r="B116" s="66" t="s">
        <v>275</v>
      </c>
      <c r="C116" s="187"/>
      <c r="D116" s="187">
        <v>0</v>
      </c>
      <c r="E116" s="123"/>
    </row>
    <row r="117" spans="1:5" ht="12" customHeight="1">
      <c r="A117" s="14" t="s">
        <v>350</v>
      </c>
      <c r="B117" s="66" t="s">
        <v>276</v>
      </c>
      <c r="C117" s="187">
        <v>1932</v>
      </c>
      <c r="D117" s="187">
        <v>1932</v>
      </c>
      <c r="E117" s="123">
        <v>1932</v>
      </c>
    </row>
    <row r="118" spans="1:5" ht="12" customHeight="1">
      <c r="A118" s="12" t="s">
        <v>354</v>
      </c>
      <c r="B118" s="9" t="s">
        <v>39</v>
      </c>
      <c r="C118" s="185">
        <v>57225</v>
      </c>
      <c r="D118" s="185">
        <v>79217</v>
      </c>
      <c r="E118" s="121"/>
    </row>
    <row r="119" spans="1:5" ht="12" customHeight="1">
      <c r="A119" s="12" t="s">
        <v>355</v>
      </c>
      <c r="B119" s="6" t="s">
        <v>357</v>
      </c>
      <c r="C119" s="185">
        <v>15302</v>
      </c>
      <c r="D119" s="185">
        <v>7262</v>
      </c>
      <c r="E119" s="121"/>
    </row>
    <row r="120" spans="1:5" ht="12" customHeight="1" thickBot="1">
      <c r="A120" s="16" t="s">
        <v>356</v>
      </c>
      <c r="B120" s="250" t="s">
        <v>358</v>
      </c>
      <c r="C120" s="262">
        <v>41923</v>
      </c>
      <c r="D120" s="262">
        <v>71955</v>
      </c>
      <c r="E120" s="256"/>
    </row>
    <row r="121" spans="1:5" ht="12" customHeight="1" thickBot="1">
      <c r="A121" s="248" t="s">
        <v>10</v>
      </c>
      <c r="B121" s="249" t="s">
        <v>277</v>
      </c>
      <c r="C121" s="263">
        <v>73355</v>
      </c>
      <c r="D121" s="184">
        <v>46855</v>
      </c>
      <c r="E121" s="257">
        <f>+E122+E124+E126</f>
        <v>6023</v>
      </c>
    </row>
    <row r="122" spans="1:5" ht="12" customHeight="1">
      <c r="A122" s="13" t="s">
        <v>72</v>
      </c>
      <c r="B122" s="6" t="s">
        <v>155</v>
      </c>
      <c r="C122" s="186">
        <v>15755</v>
      </c>
      <c r="D122" s="272">
        <v>15755</v>
      </c>
      <c r="E122" s="122">
        <v>339</v>
      </c>
    </row>
    <row r="123" spans="1:5" ht="12" customHeight="1">
      <c r="A123" s="13" t="s">
        <v>73</v>
      </c>
      <c r="B123" s="10" t="s">
        <v>281</v>
      </c>
      <c r="C123" s="186"/>
      <c r="D123" s="272">
        <v>0</v>
      </c>
      <c r="E123" s="122"/>
    </row>
    <row r="124" spans="1:5" ht="12" customHeight="1">
      <c r="A124" s="13" t="s">
        <v>74</v>
      </c>
      <c r="B124" s="10" t="s">
        <v>130</v>
      </c>
      <c r="C124" s="185">
        <v>57600</v>
      </c>
      <c r="D124" s="273">
        <v>31100</v>
      </c>
      <c r="E124" s="121">
        <v>5684</v>
      </c>
    </row>
    <row r="125" spans="1:5" ht="12" customHeight="1">
      <c r="A125" s="13" t="s">
        <v>75</v>
      </c>
      <c r="B125" s="10" t="s">
        <v>282</v>
      </c>
      <c r="C125" s="185"/>
      <c r="D125" s="273">
        <v>0</v>
      </c>
      <c r="E125" s="121"/>
    </row>
    <row r="126" spans="1:5" ht="12" customHeight="1">
      <c r="A126" s="13" t="s">
        <v>76</v>
      </c>
      <c r="B126" s="129" t="s">
        <v>157</v>
      </c>
      <c r="C126" s="185"/>
      <c r="D126" s="273">
        <v>0</v>
      </c>
      <c r="E126" s="121"/>
    </row>
    <row r="127" spans="1:5" ht="12" customHeight="1">
      <c r="A127" s="13" t="s">
        <v>83</v>
      </c>
      <c r="B127" s="128" t="s">
        <v>342</v>
      </c>
      <c r="C127" s="185"/>
      <c r="D127" s="273">
        <v>0</v>
      </c>
      <c r="E127" s="121"/>
    </row>
    <row r="128" spans="1:5" ht="12" customHeight="1">
      <c r="A128" s="13" t="s">
        <v>85</v>
      </c>
      <c r="B128" s="193" t="s">
        <v>287</v>
      </c>
      <c r="C128" s="185"/>
      <c r="D128" s="273">
        <v>0</v>
      </c>
      <c r="E128" s="121"/>
    </row>
    <row r="129" spans="1:5" ht="15.75">
      <c r="A129" s="13" t="s">
        <v>131</v>
      </c>
      <c r="B129" s="65" t="s">
        <v>270</v>
      </c>
      <c r="C129" s="185"/>
      <c r="D129" s="273">
        <v>0</v>
      </c>
      <c r="E129" s="121"/>
    </row>
    <row r="130" spans="1:5" ht="12" customHeight="1">
      <c r="A130" s="13" t="s">
        <v>132</v>
      </c>
      <c r="B130" s="65" t="s">
        <v>286</v>
      </c>
      <c r="C130" s="185"/>
      <c r="D130" s="273">
        <v>0</v>
      </c>
      <c r="E130" s="121"/>
    </row>
    <row r="131" spans="1:5" ht="12" customHeight="1">
      <c r="A131" s="13" t="s">
        <v>133</v>
      </c>
      <c r="B131" s="65" t="s">
        <v>285</v>
      </c>
      <c r="C131" s="185"/>
      <c r="D131" s="273">
        <v>0</v>
      </c>
      <c r="E131" s="121"/>
    </row>
    <row r="132" spans="1:5" ht="12" customHeight="1">
      <c r="A132" s="13" t="s">
        <v>278</v>
      </c>
      <c r="B132" s="65" t="s">
        <v>273</v>
      </c>
      <c r="C132" s="185"/>
      <c r="D132" s="273">
        <v>0</v>
      </c>
      <c r="E132" s="121"/>
    </row>
    <row r="133" spans="1:5" ht="12" customHeight="1">
      <c r="A133" s="13" t="s">
        <v>279</v>
      </c>
      <c r="B133" s="65" t="s">
        <v>284</v>
      </c>
      <c r="C133" s="185"/>
      <c r="D133" s="273">
        <v>0</v>
      </c>
      <c r="E133" s="121"/>
    </row>
    <row r="134" spans="1:5" ht="16.5" thickBot="1">
      <c r="A134" s="11" t="s">
        <v>280</v>
      </c>
      <c r="B134" s="65" t="s">
        <v>283</v>
      </c>
      <c r="C134" s="187"/>
      <c r="D134" s="274">
        <v>0</v>
      </c>
      <c r="E134" s="123"/>
    </row>
    <row r="135" spans="1:5" ht="12" customHeight="1" thickBot="1">
      <c r="A135" s="18" t="s">
        <v>11</v>
      </c>
      <c r="B135" s="58" t="s">
        <v>359</v>
      </c>
      <c r="C135" s="184">
        <v>533612</v>
      </c>
      <c r="D135" s="271">
        <v>529927</v>
      </c>
      <c r="E135" s="120">
        <f>+E100+E121</f>
        <v>172897</v>
      </c>
    </row>
    <row r="136" spans="1:5" ht="12" customHeight="1" thickBot="1">
      <c r="A136" s="18" t="s">
        <v>12</v>
      </c>
      <c r="B136" s="58" t="s">
        <v>433</v>
      </c>
      <c r="C136" s="184">
        <v>0</v>
      </c>
      <c r="D136" s="271">
        <v>0</v>
      </c>
      <c r="E136" s="120">
        <f>+E137+E138+E139</f>
        <v>0</v>
      </c>
    </row>
    <row r="137" spans="1:5" ht="12" customHeight="1">
      <c r="A137" s="13" t="s">
        <v>188</v>
      </c>
      <c r="B137" s="10" t="s">
        <v>367</v>
      </c>
      <c r="C137" s="185"/>
      <c r="D137" s="273">
        <v>0</v>
      </c>
      <c r="E137" s="121"/>
    </row>
    <row r="138" spans="1:5" ht="12" customHeight="1">
      <c r="A138" s="13" t="s">
        <v>189</v>
      </c>
      <c r="B138" s="10" t="s">
        <v>368</v>
      </c>
      <c r="C138" s="185"/>
      <c r="D138" s="273">
        <v>0</v>
      </c>
      <c r="E138" s="121"/>
    </row>
    <row r="139" spans="1:5" ht="12" customHeight="1" thickBot="1">
      <c r="A139" s="11" t="s">
        <v>190</v>
      </c>
      <c r="B139" s="10" t="s">
        <v>369</v>
      </c>
      <c r="C139" s="185"/>
      <c r="D139" s="273">
        <v>0</v>
      </c>
      <c r="E139" s="121"/>
    </row>
    <row r="140" spans="1:5" ht="12" customHeight="1" thickBot="1">
      <c r="A140" s="18" t="s">
        <v>13</v>
      </c>
      <c r="B140" s="58" t="s">
        <v>361</v>
      </c>
      <c r="C140" s="184">
        <v>0</v>
      </c>
      <c r="D140" s="271">
        <v>0</v>
      </c>
      <c r="E140" s="120">
        <f>SUM(E141:E146)</f>
        <v>0</v>
      </c>
    </row>
    <row r="141" spans="1:5" ht="12" customHeight="1">
      <c r="A141" s="13" t="s">
        <v>59</v>
      </c>
      <c r="B141" s="7" t="s">
        <v>370</v>
      </c>
      <c r="C141" s="185"/>
      <c r="D141" s="273">
        <v>0</v>
      </c>
      <c r="E141" s="121"/>
    </row>
    <row r="142" spans="1:5" ht="12" customHeight="1">
      <c r="A142" s="13" t="s">
        <v>60</v>
      </c>
      <c r="B142" s="7" t="s">
        <v>362</v>
      </c>
      <c r="C142" s="185"/>
      <c r="D142" s="273">
        <v>0</v>
      </c>
      <c r="E142" s="121"/>
    </row>
    <row r="143" spans="1:5" ht="12" customHeight="1">
      <c r="A143" s="13" t="s">
        <v>61</v>
      </c>
      <c r="B143" s="7" t="s">
        <v>363</v>
      </c>
      <c r="C143" s="185"/>
      <c r="D143" s="273">
        <v>0</v>
      </c>
      <c r="E143" s="121"/>
    </row>
    <row r="144" spans="1:5" ht="12" customHeight="1">
      <c r="A144" s="13" t="s">
        <v>118</v>
      </c>
      <c r="B144" s="7" t="s">
        <v>364</v>
      </c>
      <c r="C144" s="185"/>
      <c r="D144" s="273">
        <v>0</v>
      </c>
      <c r="E144" s="121"/>
    </row>
    <row r="145" spans="1:5" ht="12" customHeight="1">
      <c r="A145" s="13" t="s">
        <v>119</v>
      </c>
      <c r="B145" s="7" t="s">
        <v>365</v>
      </c>
      <c r="C145" s="185"/>
      <c r="D145" s="273">
        <v>0</v>
      </c>
      <c r="E145" s="121"/>
    </row>
    <row r="146" spans="1:5" ht="12" customHeight="1" thickBot="1">
      <c r="A146" s="16" t="s">
        <v>120</v>
      </c>
      <c r="B146" s="336" t="s">
        <v>366</v>
      </c>
      <c r="C146" s="262"/>
      <c r="D146" s="311">
        <v>0</v>
      </c>
      <c r="E146" s="256"/>
    </row>
    <row r="147" spans="1:5" ht="12" customHeight="1" thickBot="1">
      <c r="A147" s="18" t="s">
        <v>14</v>
      </c>
      <c r="B147" s="58" t="s">
        <v>374</v>
      </c>
      <c r="C147" s="190">
        <v>18612</v>
      </c>
      <c r="D147" s="275">
        <v>19294</v>
      </c>
      <c r="E147" s="225">
        <f>+E148+E149+E150+E151</f>
        <v>19294</v>
      </c>
    </row>
    <row r="148" spans="1:5" ht="12" customHeight="1">
      <c r="A148" s="13" t="s">
        <v>62</v>
      </c>
      <c r="B148" s="7" t="s">
        <v>288</v>
      </c>
      <c r="C148" s="185"/>
      <c r="D148" s="273">
        <v>0</v>
      </c>
      <c r="E148" s="121"/>
    </row>
    <row r="149" spans="1:5" ht="12" customHeight="1">
      <c r="A149" s="13" t="s">
        <v>63</v>
      </c>
      <c r="B149" s="7" t="s">
        <v>289</v>
      </c>
      <c r="C149" s="185">
        <v>18612</v>
      </c>
      <c r="D149" s="273">
        <v>19294</v>
      </c>
      <c r="E149" s="121">
        <v>19294</v>
      </c>
    </row>
    <row r="150" spans="1:5" ht="12" customHeight="1">
      <c r="A150" s="13" t="s">
        <v>206</v>
      </c>
      <c r="B150" s="7" t="s">
        <v>375</v>
      </c>
      <c r="C150" s="185"/>
      <c r="D150" s="273">
        <v>0</v>
      </c>
      <c r="E150" s="121"/>
    </row>
    <row r="151" spans="1:5" ht="12" customHeight="1" thickBot="1">
      <c r="A151" s="11" t="s">
        <v>207</v>
      </c>
      <c r="B151" s="5" t="s">
        <v>307</v>
      </c>
      <c r="C151" s="185"/>
      <c r="D151" s="273">
        <v>0</v>
      </c>
      <c r="E151" s="121"/>
    </row>
    <row r="152" spans="1:5" ht="12" customHeight="1" thickBot="1">
      <c r="A152" s="18" t="s">
        <v>15</v>
      </c>
      <c r="B152" s="58" t="s">
        <v>376</v>
      </c>
      <c r="C152" s="264">
        <v>0</v>
      </c>
      <c r="D152" s="276">
        <v>0</v>
      </c>
      <c r="E152" s="258">
        <f>SUM(E153:E157)</f>
        <v>0</v>
      </c>
    </row>
    <row r="153" spans="1:5" ht="12" customHeight="1">
      <c r="A153" s="13" t="s">
        <v>64</v>
      </c>
      <c r="B153" s="7" t="s">
        <v>371</v>
      </c>
      <c r="C153" s="185"/>
      <c r="D153" s="273">
        <v>0</v>
      </c>
      <c r="E153" s="121"/>
    </row>
    <row r="154" spans="1:5" ht="12" customHeight="1">
      <c r="A154" s="13" t="s">
        <v>65</v>
      </c>
      <c r="B154" s="7" t="s">
        <v>378</v>
      </c>
      <c r="C154" s="185"/>
      <c r="D154" s="273">
        <v>0</v>
      </c>
      <c r="E154" s="121"/>
    </row>
    <row r="155" spans="1:5" ht="12" customHeight="1">
      <c r="A155" s="13" t="s">
        <v>218</v>
      </c>
      <c r="B155" s="7" t="s">
        <v>373</v>
      </c>
      <c r="C155" s="185"/>
      <c r="D155" s="273">
        <v>0</v>
      </c>
      <c r="E155" s="121"/>
    </row>
    <row r="156" spans="1:5" ht="12" customHeight="1">
      <c r="A156" s="13" t="s">
        <v>219</v>
      </c>
      <c r="B156" s="7" t="s">
        <v>379</v>
      </c>
      <c r="C156" s="185"/>
      <c r="D156" s="273">
        <v>0</v>
      </c>
      <c r="E156" s="121"/>
    </row>
    <row r="157" spans="1:5" ht="12" customHeight="1" thickBot="1">
      <c r="A157" s="13" t="s">
        <v>377</v>
      </c>
      <c r="B157" s="7" t="s">
        <v>380</v>
      </c>
      <c r="C157" s="185"/>
      <c r="D157" s="273">
        <v>0</v>
      </c>
      <c r="E157" s="121"/>
    </row>
    <row r="158" spans="1:5" ht="12" customHeight="1" thickBot="1">
      <c r="A158" s="18" t="s">
        <v>16</v>
      </c>
      <c r="B158" s="58" t="s">
        <v>381</v>
      </c>
      <c r="C158" s="265"/>
      <c r="D158" s="277">
        <v>0</v>
      </c>
      <c r="E158" s="259"/>
    </row>
    <row r="159" spans="1:5" ht="12" customHeight="1" thickBot="1">
      <c r="A159" s="18" t="s">
        <v>17</v>
      </c>
      <c r="B159" s="58" t="s">
        <v>382</v>
      </c>
      <c r="C159" s="265"/>
      <c r="D159" s="277">
        <v>0</v>
      </c>
      <c r="E159" s="259"/>
    </row>
    <row r="160" spans="1:9" ht="15" customHeight="1" thickBot="1">
      <c r="A160" s="18" t="s">
        <v>18</v>
      </c>
      <c r="B160" s="58" t="s">
        <v>384</v>
      </c>
      <c r="C160" s="266">
        <v>18612</v>
      </c>
      <c r="D160" s="278">
        <v>19294</v>
      </c>
      <c r="E160" s="260">
        <f>+E136+E140+E147+E152+E158+E159</f>
        <v>19294</v>
      </c>
      <c r="F160" s="206"/>
      <c r="G160" s="207"/>
      <c r="H160" s="207"/>
      <c r="I160" s="207"/>
    </row>
    <row r="161" spans="1:5" s="196" customFormat="1" ht="12.75" customHeight="1" thickBot="1">
      <c r="A161" s="130" t="s">
        <v>19</v>
      </c>
      <c r="B161" s="171" t="s">
        <v>383</v>
      </c>
      <c r="C161" s="266">
        <v>552224</v>
      </c>
      <c r="D161" s="278">
        <v>549221</v>
      </c>
      <c r="E161" s="260">
        <f>+E135+E160</f>
        <v>192191</v>
      </c>
    </row>
    <row r="162" spans="3:4" ht="15.75">
      <c r="C162" s="393">
        <f>C93-C161</f>
        <v>174879</v>
      </c>
      <c r="D162" s="393">
        <f>D93-D161</f>
        <v>162790</v>
      </c>
    </row>
    <row r="163" spans="1:5" ht="15.75">
      <c r="A163" s="627" t="s">
        <v>290</v>
      </c>
      <c r="B163" s="627"/>
      <c r="C163" s="627"/>
      <c r="D163" s="627"/>
      <c r="E163" s="627"/>
    </row>
    <row r="164" spans="1:5" ht="15" customHeight="1" thickBot="1">
      <c r="A164" s="619" t="s">
        <v>106</v>
      </c>
      <c r="B164" s="619"/>
      <c r="C164" s="132"/>
      <c r="E164" s="132" t="str">
        <f>E96</f>
        <v> ezer forintban!</v>
      </c>
    </row>
    <row r="165" spans="1:5" ht="25.5" customHeight="1" thickBot="1">
      <c r="A165" s="18">
        <v>1</v>
      </c>
      <c r="B165" s="23" t="s">
        <v>385</v>
      </c>
      <c r="C165" s="270">
        <f>+C68-C135</f>
        <v>-5377</v>
      </c>
      <c r="D165" s="184">
        <f>+D68-D135</f>
        <v>-17466</v>
      </c>
      <c r="E165" s="120">
        <f>+E68-E135</f>
        <v>102423</v>
      </c>
    </row>
    <row r="166" spans="1:5" ht="32.25" customHeight="1" thickBot="1">
      <c r="A166" s="18" t="s">
        <v>10</v>
      </c>
      <c r="B166" s="23" t="s">
        <v>391</v>
      </c>
      <c r="C166" s="184">
        <f>+C92-C160</f>
        <v>180256</v>
      </c>
      <c r="D166" s="184">
        <f>+D92-D160</f>
        <v>180256</v>
      </c>
      <c r="E166" s="120">
        <f>+E92-E160</f>
        <v>180256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09">
      <selection activeCell="E122" sqref="E122"/>
    </sheetView>
  </sheetViews>
  <sheetFormatPr defaultColWidth="9.00390625" defaultRowHeight="12.75"/>
  <cols>
    <col min="1" max="1" width="9.50390625" style="172" customWidth="1"/>
    <col min="2" max="2" width="65.875" style="172" customWidth="1"/>
    <col min="3" max="3" width="17.875" style="173" customWidth="1"/>
    <col min="4" max="5" width="17.875" style="194" customWidth="1"/>
    <col min="6" max="16384" width="9.375" style="194" customWidth="1"/>
  </cols>
  <sheetData>
    <row r="1" spans="1:5" ht="15.75">
      <c r="A1" s="337"/>
      <c r="B1" s="614" t="str">
        <f>CONCATENATE("1.3. melléklet ",IB_ALAPADATOK!A7," ",IB_ALAPADATOK!B7," ",IB_ALAPADATOK!C7," ",IB_ALAPADATOK!D7)</f>
        <v>1.3. melléklet a 2020. I. félévi költségvetési tájékoztatóhoz</v>
      </c>
      <c r="C1" s="615"/>
      <c r="D1" s="615"/>
      <c r="E1" s="615"/>
    </row>
    <row r="2" spans="1:5" ht="15.75">
      <c r="A2" s="616" t="str">
        <f>CONCATENATE(IB_ALAPADATOK!A3)</f>
        <v>BÁTASZÉK VÁROS ÖNKORMÁNYZATA</v>
      </c>
      <c r="B2" s="617"/>
      <c r="C2" s="617"/>
      <c r="D2" s="617"/>
      <c r="E2" s="617"/>
    </row>
    <row r="3" spans="1:5" ht="15.75">
      <c r="A3" s="616" t="str">
        <f>CONCATENATE("Tájékoztatató a ",IB_ALAPADATOK!B7," évi költségvetés  ",IB_ALAPADATOK!C8," alakulásáról")</f>
        <v>Tájékoztatató a 2020. évi költségvetés  I. féléves alakulásáról</v>
      </c>
      <c r="B3" s="616"/>
      <c r="C3" s="618"/>
      <c r="D3" s="616"/>
      <c r="E3" s="616"/>
    </row>
    <row r="4" spans="1:5" ht="15.75">
      <c r="A4" s="616" t="s">
        <v>521</v>
      </c>
      <c r="B4" s="616"/>
      <c r="C4" s="618"/>
      <c r="D4" s="616"/>
      <c r="E4" s="616"/>
    </row>
    <row r="5" spans="1:5" ht="15.75">
      <c r="A5" s="337"/>
      <c r="B5" s="337"/>
      <c r="C5" s="338"/>
      <c r="D5" s="339"/>
      <c r="E5" s="339"/>
    </row>
    <row r="6" spans="1:5" ht="15.75" customHeight="1">
      <c r="A6" s="628" t="s">
        <v>6</v>
      </c>
      <c r="B6" s="628"/>
      <c r="C6" s="628"/>
      <c r="D6" s="628"/>
      <c r="E6" s="628"/>
    </row>
    <row r="7" spans="1:5" ht="15.75" customHeight="1" thickBot="1">
      <c r="A7" s="630" t="s">
        <v>104</v>
      </c>
      <c r="B7" s="630"/>
      <c r="C7" s="340"/>
      <c r="D7" s="339"/>
      <c r="E7" s="340" t="str">
        <f>CONCATENATE('IB_1.2.sz.mell.'!E7)</f>
        <v> ezer forintban!</v>
      </c>
    </row>
    <row r="8" spans="1:5" ht="15.75">
      <c r="A8" s="620" t="s">
        <v>54</v>
      </c>
      <c r="B8" s="622" t="s">
        <v>8</v>
      </c>
      <c r="C8" s="624" t="str">
        <f>+CONCATENATE(LEFT(IB_ÖSSZEFÜGGÉSEK!A6,4),". évi")</f>
        <v>2020. évi</v>
      </c>
      <c r="D8" s="625"/>
      <c r="E8" s="626"/>
    </row>
    <row r="9" spans="1:5" ht="24.75" thickBot="1">
      <c r="A9" s="621"/>
      <c r="B9" s="623"/>
      <c r="C9" s="268" t="s">
        <v>430</v>
      </c>
      <c r="D9" s="267" t="s">
        <v>431</v>
      </c>
      <c r="E9" s="330" t="str">
        <f>+CONCATENATE(IB_ALAPADATOK!B7,IB_ALAPADATOK!C9," teljesítés")</f>
        <v>2020. VI. 30. teljesítés</v>
      </c>
    </row>
    <row r="10" spans="1:5" s="195" customFormat="1" ht="12" customHeight="1" thickBot="1">
      <c r="A10" s="191" t="s">
        <v>398</v>
      </c>
      <c r="B10" s="192" t="s">
        <v>399</v>
      </c>
      <c r="C10" s="192" t="s">
        <v>400</v>
      </c>
      <c r="D10" s="192" t="s">
        <v>402</v>
      </c>
      <c r="E10" s="269" t="s">
        <v>401</v>
      </c>
    </row>
    <row r="11" spans="1:5" s="196" customFormat="1" ht="12" customHeight="1" thickBot="1">
      <c r="A11" s="18" t="s">
        <v>9</v>
      </c>
      <c r="B11" s="19" t="s">
        <v>173</v>
      </c>
      <c r="C11" s="184">
        <v>0</v>
      </c>
      <c r="D11" s="184">
        <v>0</v>
      </c>
      <c r="E11" s="120">
        <f>+E12+E13+E14+E15+E16+E17</f>
        <v>0</v>
      </c>
    </row>
    <row r="12" spans="1:5" s="196" customFormat="1" ht="12" customHeight="1">
      <c r="A12" s="13" t="s">
        <v>66</v>
      </c>
      <c r="B12" s="197" t="s">
        <v>174</v>
      </c>
      <c r="C12" s="186"/>
      <c r="D12" s="186">
        <v>0</v>
      </c>
      <c r="E12" s="122"/>
    </row>
    <row r="13" spans="1:5" s="196" customFormat="1" ht="12" customHeight="1">
      <c r="A13" s="12" t="s">
        <v>67</v>
      </c>
      <c r="B13" s="198" t="s">
        <v>175</v>
      </c>
      <c r="C13" s="185"/>
      <c r="D13" s="185">
        <v>0</v>
      </c>
      <c r="E13" s="121"/>
    </row>
    <row r="14" spans="1:5" s="196" customFormat="1" ht="12" customHeight="1">
      <c r="A14" s="12" t="s">
        <v>68</v>
      </c>
      <c r="B14" s="198" t="s">
        <v>176</v>
      </c>
      <c r="C14" s="185"/>
      <c r="D14" s="185">
        <v>0</v>
      </c>
      <c r="E14" s="121"/>
    </row>
    <row r="15" spans="1:5" s="196" customFormat="1" ht="12" customHeight="1">
      <c r="A15" s="12" t="s">
        <v>69</v>
      </c>
      <c r="B15" s="198" t="s">
        <v>177</v>
      </c>
      <c r="C15" s="185"/>
      <c r="D15" s="185">
        <v>0</v>
      </c>
      <c r="E15" s="121"/>
    </row>
    <row r="16" spans="1:5" s="196" customFormat="1" ht="12" customHeight="1">
      <c r="A16" s="12" t="s">
        <v>100</v>
      </c>
      <c r="B16" s="128" t="s">
        <v>343</v>
      </c>
      <c r="C16" s="185"/>
      <c r="D16" s="185">
        <v>0</v>
      </c>
      <c r="E16" s="121"/>
    </row>
    <row r="17" spans="1:5" s="196" customFormat="1" ht="12" customHeight="1" thickBot="1">
      <c r="A17" s="14" t="s">
        <v>70</v>
      </c>
      <c r="B17" s="129" t="s">
        <v>344</v>
      </c>
      <c r="C17" s="185"/>
      <c r="D17" s="185">
        <v>0</v>
      </c>
      <c r="E17" s="121"/>
    </row>
    <row r="18" spans="1:5" s="196" customFormat="1" ht="12" customHeight="1" thickBot="1">
      <c r="A18" s="18" t="s">
        <v>10</v>
      </c>
      <c r="B18" s="127" t="s">
        <v>178</v>
      </c>
      <c r="C18" s="184">
        <v>88820</v>
      </c>
      <c r="D18" s="184">
        <v>88820</v>
      </c>
      <c r="E18" s="120">
        <f>+E19+E20+E21+E22+E23</f>
        <v>65100</v>
      </c>
    </row>
    <row r="19" spans="1:5" s="196" customFormat="1" ht="12" customHeight="1">
      <c r="A19" s="13" t="s">
        <v>72</v>
      </c>
      <c r="B19" s="197" t="s">
        <v>179</v>
      </c>
      <c r="C19" s="186"/>
      <c r="D19" s="186">
        <v>0</v>
      </c>
      <c r="E19" s="122"/>
    </row>
    <row r="20" spans="1:5" s="196" customFormat="1" ht="12" customHeight="1">
      <c r="A20" s="12" t="s">
        <v>73</v>
      </c>
      <c r="B20" s="198" t="s">
        <v>180</v>
      </c>
      <c r="C20" s="185"/>
      <c r="D20" s="185">
        <v>0</v>
      </c>
      <c r="E20" s="121"/>
    </row>
    <row r="21" spans="1:5" s="196" customFormat="1" ht="12" customHeight="1">
      <c r="A21" s="12" t="s">
        <v>74</v>
      </c>
      <c r="B21" s="198" t="s">
        <v>336</v>
      </c>
      <c r="C21" s="185"/>
      <c r="D21" s="185">
        <v>0</v>
      </c>
      <c r="E21" s="121"/>
    </row>
    <row r="22" spans="1:5" s="196" customFormat="1" ht="12" customHeight="1">
      <c r="A22" s="12" t="s">
        <v>75</v>
      </c>
      <c r="B22" s="198" t="s">
        <v>337</v>
      </c>
      <c r="C22" s="185"/>
      <c r="D22" s="185">
        <v>0</v>
      </c>
      <c r="E22" s="121"/>
    </row>
    <row r="23" spans="1:5" s="196" customFormat="1" ht="12" customHeight="1">
      <c r="A23" s="12" t="s">
        <v>76</v>
      </c>
      <c r="B23" s="198" t="s">
        <v>181</v>
      </c>
      <c r="C23" s="185">
        <v>88820</v>
      </c>
      <c r="D23" s="185">
        <v>88820</v>
      </c>
      <c r="E23" s="121">
        <v>65100</v>
      </c>
    </row>
    <row r="24" spans="1:5" s="196" customFormat="1" ht="12" customHeight="1" thickBot="1">
      <c r="A24" s="14" t="s">
        <v>83</v>
      </c>
      <c r="B24" s="129" t="s">
        <v>182</v>
      </c>
      <c r="C24" s="187">
        <v>28745</v>
      </c>
      <c r="D24" s="187">
        <v>28745</v>
      </c>
      <c r="E24" s="123">
        <v>5025</v>
      </c>
    </row>
    <row r="25" spans="1:5" s="196" customFormat="1" ht="12" customHeight="1" thickBot="1">
      <c r="A25" s="18" t="s">
        <v>11</v>
      </c>
      <c r="B25" s="19" t="s">
        <v>183</v>
      </c>
      <c r="C25" s="184">
        <v>113595</v>
      </c>
      <c r="D25" s="184">
        <v>113595</v>
      </c>
      <c r="E25" s="120">
        <f>+E26+E27+E28+E29+E30</f>
        <v>50514</v>
      </c>
    </row>
    <row r="26" spans="1:5" s="196" customFormat="1" ht="12" customHeight="1">
      <c r="A26" s="13" t="s">
        <v>55</v>
      </c>
      <c r="B26" s="197" t="s">
        <v>184</v>
      </c>
      <c r="C26" s="186"/>
      <c r="D26" s="186">
        <v>0</v>
      </c>
      <c r="E26" s="122"/>
    </row>
    <row r="27" spans="1:5" s="196" customFormat="1" ht="12" customHeight="1">
      <c r="A27" s="12" t="s">
        <v>56</v>
      </c>
      <c r="B27" s="198" t="s">
        <v>185</v>
      </c>
      <c r="C27" s="185"/>
      <c r="D27" s="185">
        <v>0</v>
      </c>
      <c r="E27" s="121"/>
    </row>
    <row r="28" spans="1:5" s="196" customFormat="1" ht="12" customHeight="1">
      <c r="A28" s="12" t="s">
        <v>57</v>
      </c>
      <c r="B28" s="198" t="s">
        <v>338</v>
      </c>
      <c r="C28" s="185"/>
      <c r="D28" s="185">
        <v>0</v>
      </c>
      <c r="E28" s="121"/>
    </row>
    <row r="29" spans="1:5" s="196" customFormat="1" ht="12" customHeight="1">
      <c r="A29" s="12" t="s">
        <v>58</v>
      </c>
      <c r="B29" s="198" t="s">
        <v>339</v>
      </c>
      <c r="C29" s="185"/>
      <c r="D29" s="185">
        <v>0</v>
      </c>
      <c r="E29" s="121"/>
    </row>
    <row r="30" spans="1:5" s="196" customFormat="1" ht="12" customHeight="1">
      <c r="A30" s="12" t="s">
        <v>114</v>
      </c>
      <c r="B30" s="198" t="s">
        <v>186</v>
      </c>
      <c r="C30" s="185">
        <v>113595</v>
      </c>
      <c r="D30" s="185">
        <v>113595</v>
      </c>
      <c r="E30" s="121">
        <v>50514</v>
      </c>
    </row>
    <row r="31" spans="1:5" s="196" customFormat="1" ht="12" customHeight="1" thickBot="1">
      <c r="A31" s="14" t="s">
        <v>115</v>
      </c>
      <c r="B31" s="199" t="s">
        <v>187</v>
      </c>
      <c r="C31" s="187">
        <v>93595</v>
      </c>
      <c r="D31" s="187">
        <v>93595</v>
      </c>
      <c r="E31" s="123">
        <v>50514</v>
      </c>
    </row>
    <row r="32" spans="1:5" s="196" customFormat="1" ht="12" customHeight="1" thickBot="1">
      <c r="A32" s="18" t="s">
        <v>116</v>
      </c>
      <c r="B32" s="19" t="s">
        <v>487</v>
      </c>
      <c r="C32" s="190">
        <v>333800</v>
      </c>
      <c r="D32" s="190">
        <v>333800</v>
      </c>
      <c r="E32" s="225">
        <f>SUM(E33:E39)</f>
        <v>140470</v>
      </c>
    </row>
    <row r="33" spans="1:5" s="196" customFormat="1" ht="12" customHeight="1">
      <c r="A33" s="13" t="s">
        <v>188</v>
      </c>
      <c r="B33" s="197" t="str">
        <f>'IB_1.1.sz.mell.'!B33</f>
        <v>Építményadó</v>
      </c>
      <c r="C33" s="186"/>
      <c r="D33" s="186">
        <v>0</v>
      </c>
      <c r="E33" s="122"/>
    </row>
    <row r="34" spans="1:5" s="196" customFormat="1" ht="12" customHeight="1">
      <c r="A34" s="12" t="s">
        <v>189</v>
      </c>
      <c r="B34" s="198" t="str">
        <f>'IB_1.1.sz.mell.'!B34</f>
        <v>Magánszemélyek kommunális adója</v>
      </c>
      <c r="C34" s="185">
        <v>32000</v>
      </c>
      <c r="D34" s="185">
        <v>32000</v>
      </c>
      <c r="E34" s="121">
        <v>15180</v>
      </c>
    </row>
    <row r="35" spans="1:5" s="196" customFormat="1" ht="12" customHeight="1">
      <c r="A35" s="12" t="s">
        <v>190</v>
      </c>
      <c r="B35" s="198" t="str">
        <f>'IB_1.1.sz.mell.'!B35</f>
        <v>Iparűzési adó </v>
      </c>
      <c r="C35" s="185">
        <v>300000</v>
      </c>
      <c r="D35" s="185">
        <v>300000</v>
      </c>
      <c r="E35" s="121">
        <v>124979</v>
      </c>
    </row>
    <row r="36" spans="1:5" s="196" customFormat="1" ht="12" customHeight="1">
      <c r="A36" s="12" t="s">
        <v>191</v>
      </c>
      <c r="B36" s="198" t="str">
        <f>'IB_1.1.sz.mell.'!B36</f>
        <v>Talajterhelési díj</v>
      </c>
      <c r="C36" s="185">
        <v>200</v>
      </c>
      <c r="D36" s="185">
        <v>200</v>
      </c>
      <c r="E36" s="121">
        <v>198</v>
      </c>
    </row>
    <row r="37" spans="1:5" s="196" customFormat="1" ht="12" customHeight="1">
      <c r="A37" s="12" t="s">
        <v>490</v>
      </c>
      <c r="B37" s="198" t="str">
        <f>'IB_1.1.sz.mell.'!B37</f>
        <v>Gépjárműadó</v>
      </c>
      <c r="C37" s="185"/>
      <c r="D37" s="185">
        <v>0</v>
      </c>
      <c r="E37" s="121"/>
    </row>
    <row r="38" spans="1:5" s="196" customFormat="1" ht="12" customHeight="1">
      <c r="A38" s="12" t="s">
        <v>491</v>
      </c>
      <c r="B38" s="198" t="str">
        <f>'IB_1.1.sz.mell.'!B38</f>
        <v>Telekadó</v>
      </c>
      <c r="C38" s="185"/>
      <c r="D38" s="185">
        <v>0</v>
      </c>
      <c r="E38" s="121"/>
    </row>
    <row r="39" spans="1:5" s="196" customFormat="1" ht="12" customHeight="1" thickBot="1">
      <c r="A39" s="14" t="s">
        <v>492</v>
      </c>
      <c r="B39" s="320" t="str">
        <f>'IB_1.1.sz.mell.'!B39</f>
        <v>Egyéb közhatalmi bevételek</v>
      </c>
      <c r="C39" s="187">
        <v>1600</v>
      </c>
      <c r="D39" s="187">
        <v>1600</v>
      </c>
      <c r="E39" s="123">
        <v>113</v>
      </c>
    </row>
    <row r="40" spans="1:5" s="196" customFormat="1" ht="12" customHeight="1" thickBot="1">
      <c r="A40" s="18" t="s">
        <v>13</v>
      </c>
      <c r="B40" s="19" t="s">
        <v>345</v>
      </c>
      <c r="C40" s="184">
        <v>124607</v>
      </c>
      <c r="D40" s="184">
        <v>124607</v>
      </c>
      <c r="E40" s="120">
        <f>SUM(E41:E51)</f>
        <v>105178</v>
      </c>
    </row>
    <row r="41" spans="1:5" s="196" customFormat="1" ht="12" customHeight="1">
      <c r="A41" s="13" t="s">
        <v>59</v>
      </c>
      <c r="B41" s="197" t="s">
        <v>195</v>
      </c>
      <c r="C41" s="186"/>
      <c r="D41" s="186">
        <v>0</v>
      </c>
      <c r="E41" s="122"/>
    </row>
    <row r="42" spans="1:5" s="196" customFormat="1" ht="12" customHeight="1">
      <c r="A42" s="12" t="s">
        <v>60</v>
      </c>
      <c r="B42" s="198" t="s">
        <v>196</v>
      </c>
      <c r="C42" s="185">
        <v>11410</v>
      </c>
      <c r="D42" s="185">
        <v>11410</v>
      </c>
      <c r="E42" s="121">
        <v>4750</v>
      </c>
    </row>
    <row r="43" spans="1:5" s="196" customFormat="1" ht="12" customHeight="1">
      <c r="A43" s="12" t="s">
        <v>61</v>
      </c>
      <c r="B43" s="198" t="s">
        <v>197</v>
      </c>
      <c r="C43" s="185">
        <v>2440</v>
      </c>
      <c r="D43" s="185">
        <v>2440</v>
      </c>
      <c r="E43" s="121">
        <v>1474</v>
      </c>
    </row>
    <row r="44" spans="1:5" s="196" customFormat="1" ht="12" customHeight="1">
      <c r="A44" s="12" t="s">
        <v>118</v>
      </c>
      <c r="B44" s="198" t="s">
        <v>198</v>
      </c>
      <c r="C44" s="185">
        <v>8520</v>
      </c>
      <c r="D44" s="185">
        <v>8520</v>
      </c>
      <c r="E44" s="121">
        <v>2442</v>
      </c>
    </row>
    <row r="45" spans="1:5" s="196" customFormat="1" ht="12" customHeight="1">
      <c r="A45" s="12" t="s">
        <v>119</v>
      </c>
      <c r="B45" s="198" t="s">
        <v>199</v>
      </c>
      <c r="C45" s="185"/>
      <c r="D45" s="185">
        <v>0</v>
      </c>
      <c r="E45" s="121"/>
    </row>
    <row r="46" spans="1:5" s="196" customFormat="1" ht="12" customHeight="1">
      <c r="A46" s="12" t="s">
        <v>120</v>
      </c>
      <c r="B46" s="198" t="s">
        <v>200</v>
      </c>
      <c r="C46" s="185">
        <v>9087</v>
      </c>
      <c r="D46" s="185">
        <v>9087</v>
      </c>
      <c r="E46" s="121">
        <v>1469</v>
      </c>
    </row>
    <row r="47" spans="1:5" s="196" customFormat="1" ht="12" customHeight="1">
      <c r="A47" s="12" t="s">
        <v>121</v>
      </c>
      <c r="B47" s="198" t="s">
        <v>201</v>
      </c>
      <c r="C47" s="185">
        <v>93130</v>
      </c>
      <c r="D47" s="185">
        <v>93130</v>
      </c>
      <c r="E47" s="121">
        <v>95034</v>
      </c>
    </row>
    <row r="48" spans="1:5" s="196" customFormat="1" ht="12" customHeight="1">
      <c r="A48" s="12" t="s">
        <v>122</v>
      </c>
      <c r="B48" s="198" t="s">
        <v>493</v>
      </c>
      <c r="C48" s="185"/>
      <c r="D48" s="185">
        <v>0</v>
      </c>
      <c r="E48" s="121"/>
    </row>
    <row r="49" spans="1:5" s="196" customFormat="1" ht="12" customHeight="1">
      <c r="A49" s="12" t="s">
        <v>193</v>
      </c>
      <c r="B49" s="198" t="s">
        <v>203</v>
      </c>
      <c r="C49" s="188"/>
      <c r="D49" s="188">
        <v>0</v>
      </c>
      <c r="E49" s="124"/>
    </row>
    <row r="50" spans="1:5" s="196" customFormat="1" ht="12" customHeight="1">
      <c r="A50" s="14" t="s">
        <v>194</v>
      </c>
      <c r="B50" s="199" t="s">
        <v>347</v>
      </c>
      <c r="C50" s="189"/>
      <c r="D50" s="189">
        <v>0</v>
      </c>
      <c r="E50" s="125"/>
    </row>
    <row r="51" spans="1:5" s="196" customFormat="1" ht="12" customHeight="1" thickBot="1">
      <c r="A51" s="14" t="s">
        <v>346</v>
      </c>
      <c r="B51" s="129" t="s">
        <v>204</v>
      </c>
      <c r="C51" s="189">
        <v>20</v>
      </c>
      <c r="D51" s="189">
        <v>20</v>
      </c>
      <c r="E51" s="125">
        <v>9</v>
      </c>
    </row>
    <row r="52" spans="1:5" s="196" customFormat="1" ht="12" customHeight="1" thickBot="1">
      <c r="A52" s="18" t="s">
        <v>14</v>
      </c>
      <c r="B52" s="19" t="s">
        <v>205</v>
      </c>
      <c r="C52" s="184">
        <v>9512</v>
      </c>
      <c r="D52" s="184">
        <v>9512</v>
      </c>
      <c r="E52" s="120">
        <f>SUM(E53:E57)</f>
        <v>0</v>
      </c>
    </row>
    <row r="53" spans="1:5" s="196" customFormat="1" ht="12" customHeight="1">
      <c r="A53" s="13" t="s">
        <v>62</v>
      </c>
      <c r="B53" s="197" t="s">
        <v>209</v>
      </c>
      <c r="C53" s="236"/>
      <c r="D53" s="236">
        <v>0</v>
      </c>
      <c r="E53" s="126"/>
    </row>
    <row r="54" spans="1:5" s="196" customFormat="1" ht="12" customHeight="1">
      <c r="A54" s="12" t="s">
        <v>63</v>
      </c>
      <c r="B54" s="198" t="s">
        <v>210</v>
      </c>
      <c r="C54" s="188"/>
      <c r="D54" s="188">
        <v>0</v>
      </c>
      <c r="E54" s="124"/>
    </row>
    <row r="55" spans="1:5" s="196" customFormat="1" ht="12" customHeight="1">
      <c r="A55" s="12" t="s">
        <v>206</v>
      </c>
      <c r="B55" s="198" t="s">
        <v>211</v>
      </c>
      <c r="C55" s="188">
        <v>9512</v>
      </c>
      <c r="D55" s="188">
        <v>9512</v>
      </c>
      <c r="E55" s="124"/>
    </row>
    <row r="56" spans="1:5" s="196" customFormat="1" ht="12" customHeight="1">
      <c r="A56" s="12" t="s">
        <v>207</v>
      </c>
      <c r="B56" s="198" t="s">
        <v>212</v>
      </c>
      <c r="C56" s="188"/>
      <c r="D56" s="188">
        <v>0</v>
      </c>
      <c r="E56" s="124"/>
    </row>
    <row r="57" spans="1:5" s="196" customFormat="1" ht="12" customHeight="1" thickBot="1">
      <c r="A57" s="14" t="s">
        <v>208</v>
      </c>
      <c r="B57" s="129" t="s">
        <v>213</v>
      </c>
      <c r="C57" s="189"/>
      <c r="D57" s="189">
        <v>0</v>
      </c>
      <c r="E57" s="125"/>
    </row>
    <row r="58" spans="1:5" s="196" customFormat="1" ht="12" customHeight="1" thickBot="1">
      <c r="A58" s="18" t="s">
        <v>123</v>
      </c>
      <c r="B58" s="19" t="s">
        <v>214</v>
      </c>
      <c r="C58" s="184">
        <v>0</v>
      </c>
      <c r="D58" s="184">
        <v>488</v>
      </c>
      <c r="E58" s="120">
        <f>SUM(E59:E61)</f>
        <v>1459</v>
      </c>
    </row>
    <row r="59" spans="1:5" s="196" customFormat="1" ht="12" customHeight="1">
      <c r="A59" s="13" t="s">
        <v>64</v>
      </c>
      <c r="B59" s="197" t="s">
        <v>215</v>
      </c>
      <c r="C59" s="186"/>
      <c r="D59" s="186">
        <v>0</v>
      </c>
      <c r="E59" s="122"/>
    </row>
    <row r="60" spans="1:5" s="196" customFormat="1" ht="12" customHeight="1">
      <c r="A60" s="12" t="s">
        <v>65</v>
      </c>
      <c r="B60" s="198" t="s">
        <v>340</v>
      </c>
      <c r="C60" s="185"/>
      <c r="D60" s="185">
        <v>0</v>
      </c>
      <c r="E60" s="121"/>
    </row>
    <row r="61" spans="1:5" s="196" customFormat="1" ht="12" customHeight="1">
      <c r="A61" s="12" t="s">
        <v>218</v>
      </c>
      <c r="B61" s="198" t="s">
        <v>216</v>
      </c>
      <c r="C61" s="185"/>
      <c r="D61" s="185">
        <v>488</v>
      </c>
      <c r="E61" s="121">
        <v>1459</v>
      </c>
    </row>
    <row r="62" spans="1:5" s="196" customFormat="1" ht="12" customHeight="1" thickBot="1">
      <c r="A62" s="14" t="s">
        <v>219</v>
      </c>
      <c r="B62" s="129" t="s">
        <v>217</v>
      </c>
      <c r="C62" s="187"/>
      <c r="D62" s="187">
        <v>0</v>
      </c>
      <c r="E62" s="123"/>
    </row>
    <row r="63" spans="1:5" s="196" customFormat="1" ht="12" customHeight="1" thickBot="1">
      <c r="A63" s="18" t="s">
        <v>16</v>
      </c>
      <c r="B63" s="127" t="s">
        <v>220</v>
      </c>
      <c r="C63" s="184">
        <v>0</v>
      </c>
      <c r="D63" s="184">
        <v>24689</v>
      </c>
      <c r="E63" s="120">
        <f>SUM(E64:E66)</f>
        <v>24729</v>
      </c>
    </row>
    <row r="64" spans="1:5" s="196" customFormat="1" ht="12" customHeight="1">
      <c r="A64" s="13" t="s">
        <v>124</v>
      </c>
      <c r="B64" s="197" t="s">
        <v>222</v>
      </c>
      <c r="C64" s="188"/>
      <c r="D64" s="188">
        <v>0</v>
      </c>
      <c r="E64" s="124"/>
    </row>
    <row r="65" spans="1:5" s="196" customFormat="1" ht="12" customHeight="1">
      <c r="A65" s="12" t="s">
        <v>125</v>
      </c>
      <c r="B65" s="198" t="s">
        <v>341</v>
      </c>
      <c r="C65" s="188"/>
      <c r="D65" s="188">
        <v>0</v>
      </c>
      <c r="E65" s="124"/>
    </row>
    <row r="66" spans="1:5" s="196" customFormat="1" ht="12" customHeight="1">
      <c r="A66" s="12" t="s">
        <v>156</v>
      </c>
      <c r="B66" s="198" t="s">
        <v>223</v>
      </c>
      <c r="C66" s="188"/>
      <c r="D66" s="188">
        <v>24689</v>
      </c>
      <c r="E66" s="124">
        <v>24729</v>
      </c>
    </row>
    <row r="67" spans="1:5" s="196" customFormat="1" ht="12" customHeight="1" thickBot="1">
      <c r="A67" s="14" t="s">
        <v>221</v>
      </c>
      <c r="B67" s="129" t="s">
        <v>224</v>
      </c>
      <c r="C67" s="188"/>
      <c r="D67" s="188">
        <v>0</v>
      </c>
      <c r="E67" s="124"/>
    </row>
    <row r="68" spans="1:5" s="196" customFormat="1" ht="12" customHeight="1" thickBot="1">
      <c r="A68" s="251" t="s">
        <v>387</v>
      </c>
      <c r="B68" s="19" t="s">
        <v>225</v>
      </c>
      <c r="C68" s="190">
        <v>670334</v>
      </c>
      <c r="D68" s="190">
        <v>695511</v>
      </c>
      <c r="E68" s="225">
        <f>+E11+E18+E25+E32+E40+E52+E58+E63</f>
        <v>387450</v>
      </c>
    </row>
    <row r="69" spans="1:5" s="196" customFormat="1" ht="12" customHeight="1" thickBot="1">
      <c r="A69" s="237" t="s">
        <v>226</v>
      </c>
      <c r="B69" s="127" t="s">
        <v>227</v>
      </c>
      <c r="C69" s="184">
        <v>0</v>
      </c>
      <c r="D69" s="184">
        <v>0</v>
      </c>
      <c r="E69" s="120">
        <f>SUM(E70:E72)</f>
        <v>0</v>
      </c>
    </row>
    <row r="70" spans="1:5" s="196" customFormat="1" ht="12" customHeight="1">
      <c r="A70" s="13" t="s">
        <v>254</v>
      </c>
      <c r="B70" s="197" t="s">
        <v>228</v>
      </c>
      <c r="C70" s="188"/>
      <c r="D70" s="188">
        <v>0</v>
      </c>
      <c r="E70" s="124"/>
    </row>
    <row r="71" spans="1:5" s="196" customFormat="1" ht="12" customHeight="1">
      <c r="A71" s="12" t="s">
        <v>263</v>
      </c>
      <c r="B71" s="198" t="s">
        <v>229</v>
      </c>
      <c r="C71" s="188"/>
      <c r="D71" s="188">
        <v>0</v>
      </c>
      <c r="E71" s="124"/>
    </row>
    <row r="72" spans="1:5" s="196" customFormat="1" ht="12" customHeight="1" thickBot="1">
      <c r="A72" s="14" t="s">
        <v>264</v>
      </c>
      <c r="B72" s="247" t="s">
        <v>372</v>
      </c>
      <c r="C72" s="188"/>
      <c r="D72" s="188">
        <v>0</v>
      </c>
      <c r="E72" s="124"/>
    </row>
    <row r="73" spans="1:5" s="196" customFormat="1" ht="12" customHeight="1" thickBot="1">
      <c r="A73" s="237" t="s">
        <v>230</v>
      </c>
      <c r="B73" s="127" t="s">
        <v>231</v>
      </c>
      <c r="C73" s="184">
        <v>0</v>
      </c>
      <c r="D73" s="184">
        <v>0</v>
      </c>
      <c r="E73" s="120">
        <f>SUM(E74:E77)</f>
        <v>0</v>
      </c>
    </row>
    <row r="74" spans="1:5" s="196" customFormat="1" ht="12" customHeight="1">
      <c r="A74" s="13" t="s">
        <v>101</v>
      </c>
      <c r="B74" s="328" t="s">
        <v>232</v>
      </c>
      <c r="C74" s="188"/>
      <c r="D74" s="188">
        <v>0</v>
      </c>
      <c r="E74" s="124"/>
    </row>
    <row r="75" spans="1:5" s="196" customFormat="1" ht="12" customHeight="1">
      <c r="A75" s="12" t="s">
        <v>102</v>
      </c>
      <c r="B75" s="328" t="s">
        <v>499</v>
      </c>
      <c r="C75" s="188"/>
      <c r="D75" s="188">
        <v>0</v>
      </c>
      <c r="E75" s="124"/>
    </row>
    <row r="76" spans="1:5" s="196" customFormat="1" ht="12" customHeight="1">
      <c r="A76" s="12" t="s">
        <v>255</v>
      </c>
      <c r="B76" s="328" t="s">
        <v>233</v>
      </c>
      <c r="C76" s="188"/>
      <c r="D76" s="188">
        <v>0</v>
      </c>
      <c r="E76" s="124"/>
    </row>
    <row r="77" spans="1:5" s="196" customFormat="1" ht="12" customHeight="1" thickBot="1">
      <c r="A77" s="14" t="s">
        <v>256</v>
      </c>
      <c r="B77" s="329" t="s">
        <v>500</v>
      </c>
      <c r="C77" s="188"/>
      <c r="D77" s="188">
        <v>0</v>
      </c>
      <c r="E77" s="124"/>
    </row>
    <row r="78" spans="1:5" s="196" customFormat="1" ht="12" customHeight="1" thickBot="1">
      <c r="A78" s="237" t="s">
        <v>234</v>
      </c>
      <c r="B78" s="127" t="s">
        <v>235</v>
      </c>
      <c r="C78" s="184">
        <v>310326</v>
      </c>
      <c r="D78" s="184">
        <v>310326</v>
      </c>
      <c r="E78" s="120">
        <f>SUM(E79:E80)</f>
        <v>310326</v>
      </c>
    </row>
    <row r="79" spans="1:5" s="196" customFormat="1" ht="12" customHeight="1">
      <c r="A79" s="13" t="s">
        <v>257</v>
      </c>
      <c r="B79" s="197" t="s">
        <v>236</v>
      </c>
      <c r="C79" s="188">
        <v>310326</v>
      </c>
      <c r="D79" s="188">
        <v>310326</v>
      </c>
      <c r="E79" s="124">
        <v>310326</v>
      </c>
    </row>
    <row r="80" spans="1:5" s="196" customFormat="1" ht="12" customHeight="1" thickBot="1">
      <c r="A80" s="14" t="s">
        <v>258</v>
      </c>
      <c r="B80" s="129" t="s">
        <v>237</v>
      </c>
      <c r="C80" s="188"/>
      <c r="D80" s="188">
        <v>0</v>
      </c>
      <c r="E80" s="124"/>
    </row>
    <row r="81" spans="1:5" s="196" customFormat="1" ht="12" customHeight="1" thickBot="1">
      <c r="A81" s="237" t="s">
        <v>238</v>
      </c>
      <c r="B81" s="127" t="s">
        <v>239</v>
      </c>
      <c r="C81" s="184">
        <v>0</v>
      </c>
      <c r="D81" s="184">
        <v>0</v>
      </c>
      <c r="E81" s="120">
        <f>SUM(E82:E84)</f>
        <v>0</v>
      </c>
    </row>
    <row r="82" spans="1:5" s="196" customFormat="1" ht="12" customHeight="1">
      <c r="A82" s="13" t="s">
        <v>259</v>
      </c>
      <c r="B82" s="197" t="s">
        <v>240</v>
      </c>
      <c r="C82" s="188"/>
      <c r="D82" s="188">
        <v>0</v>
      </c>
      <c r="E82" s="124"/>
    </row>
    <row r="83" spans="1:5" s="196" customFormat="1" ht="12" customHeight="1">
      <c r="A83" s="12" t="s">
        <v>260</v>
      </c>
      <c r="B83" s="198" t="s">
        <v>241</v>
      </c>
      <c r="C83" s="188"/>
      <c r="D83" s="188">
        <v>0</v>
      </c>
      <c r="E83" s="124"/>
    </row>
    <row r="84" spans="1:5" s="196" customFormat="1" ht="12" customHeight="1" thickBot="1">
      <c r="A84" s="14" t="s">
        <v>261</v>
      </c>
      <c r="B84" s="129" t="s">
        <v>501</v>
      </c>
      <c r="C84" s="188"/>
      <c r="D84" s="188">
        <v>0</v>
      </c>
      <c r="E84" s="124"/>
    </row>
    <row r="85" spans="1:5" s="196" customFormat="1" ht="12" customHeight="1" thickBot="1">
      <c r="A85" s="237" t="s">
        <v>242</v>
      </c>
      <c r="B85" s="127" t="s">
        <v>262</v>
      </c>
      <c r="C85" s="184">
        <v>0</v>
      </c>
      <c r="D85" s="184">
        <v>0</v>
      </c>
      <c r="E85" s="120">
        <f>SUM(E86:E89)</f>
        <v>0</v>
      </c>
    </row>
    <row r="86" spans="1:5" s="196" customFormat="1" ht="12" customHeight="1">
      <c r="A86" s="200" t="s">
        <v>243</v>
      </c>
      <c r="B86" s="197" t="s">
        <v>244</v>
      </c>
      <c r="C86" s="188"/>
      <c r="D86" s="188">
        <v>0</v>
      </c>
      <c r="E86" s="124"/>
    </row>
    <row r="87" spans="1:5" s="196" customFormat="1" ht="12" customHeight="1">
      <c r="A87" s="201" t="s">
        <v>245</v>
      </c>
      <c r="B87" s="198" t="s">
        <v>246</v>
      </c>
      <c r="C87" s="188"/>
      <c r="D87" s="188">
        <v>0</v>
      </c>
      <c r="E87" s="124"/>
    </row>
    <row r="88" spans="1:5" s="196" customFormat="1" ht="12" customHeight="1">
      <c r="A88" s="201" t="s">
        <v>247</v>
      </c>
      <c r="B88" s="198" t="s">
        <v>248</v>
      </c>
      <c r="C88" s="188"/>
      <c r="D88" s="188">
        <v>0</v>
      </c>
      <c r="E88" s="124"/>
    </row>
    <row r="89" spans="1:5" s="196" customFormat="1" ht="12" customHeight="1" thickBot="1">
      <c r="A89" s="202" t="s">
        <v>249</v>
      </c>
      <c r="B89" s="129" t="s">
        <v>250</v>
      </c>
      <c r="C89" s="188"/>
      <c r="D89" s="188">
        <v>0</v>
      </c>
      <c r="E89" s="124"/>
    </row>
    <row r="90" spans="1:5" s="196" customFormat="1" ht="12" customHeight="1" thickBot="1">
      <c r="A90" s="237" t="s">
        <v>251</v>
      </c>
      <c r="B90" s="127" t="s">
        <v>386</v>
      </c>
      <c r="C90" s="239"/>
      <c r="D90" s="239">
        <v>0</v>
      </c>
      <c r="E90" s="240"/>
    </row>
    <row r="91" spans="1:5" s="196" customFormat="1" ht="13.5" customHeight="1" thickBot="1">
      <c r="A91" s="237" t="s">
        <v>253</v>
      </c>
      <c r="B91" s="127" t="s">
        <v>252</v>
      </c>
      <c r="C91" s="239"/>
      <c r="D91" s="239">
        <v>0</v>
      </c>
      <c r="E91" s="240"/>
    </row>
    <row r="92" spans="1:5" s="196" customFormat="1" ht="15.75" customHeight="1" thickBot="1">
      <c r="A92" s="237" t="s">
        <v>265</v>
      </c>
      <c r="B92" s="203" t="s">
        <v>389</v>
      </c>
      <c r="C92" s="190">
        <v>310326</v>
      </c>
      <c r="D92" s="190">
        <v>310326</v>
      </c>
      <c r="E92" s="225">
        <f>+E69+E73+E78+E81+E85+E91+E90</f>
        <v>310326</v>
      </c>
    </row>
    <row r="93" spans="1:5" s="196" customFormat="1" ht="25.5" customHeight="1" thickBot="1">
      <c r="A93" s="238" t="s">
        <v>388</v>
      </c>
      <c r="B93" s="204" t="s">
        <v>390</v>
      </c>
      <c r="C93" s="190">
        <v>980660</v>
      </c>
      <c r="D93" s="190">
        <v>1005837</v>
      </c>
      <c r="E93" s="225">
        <f>+E68+E92</f>
        <v>697776</v>
      </c>
    </row>
    <row r="94" spans="1:3" s="196" customFormat="1" ht="15" customHeight="1">
      <c r="A94" s="3"/>
      <c r="B94" s="4"/>
      <c r="C94" s="131"/>
    </row>
    <row r="95" spans="1:5" ht="16.5" customHeight="1">
      <c r="A95" s="629" t="s">
        <v>37</v>
      </c>
      <c r="B95" s="629"/>
      <c r="C95" s="629"/>
      <c r="D95" s="629"/>
      <c r="E95" s="629"/>
    </row>
    <row r="96" spans="1:5" s="205" customFormat="1" ht="16.5" customHeight="1" thickBot="1">
      <c r="A96" s="631" t="s">
        <v>105</v>
      </c>
      <c r="B96" s="631"/>
      <c r="C96" s="62"/>
      <c r="E96" s="62" t="str">
        <f>E7</f>
        <v> ezer forintban!</v>
      </c>
    </row>
    <row r="97" spans="1:5" ht="15.75">
      <c r="A97" s="620" t="s">
        <v>54</v>
      </c>
      <c r="B97" s="622" t="s">
        <v>432</v>
      </c>
      <c r="C97" s="624" t="str">
        <f>+CONCATENATE(LEFT(IB_ÖSSZEFÜGGÉSEK!A6,4),". évi")</f>
        <v>2020. évi</v>
      </c>
      <c r="D97" s="625"/>
      <c r="E97" s="626"/>
    </row>
    <row r="98" spans="1:5" ht="24.75" thickBot="1">
      <c r="A98" s="621"/>
      <c r="B98" s="623"/>
      <c r="C98" s="268" t="s">
        <v>430</v>
      </c>
      <c r="D98" s="267" t="s">
        <v>431</v>
      </c>
      <c r="E98" s="330" t="str">
        <f>+CONCATENATE(IB_ALAPADATOK!B7,IB_ALAPADATOK!C9," teljesítés")</f>
        <v>2020. VI. 30. teljesítés</v>
      </c>
    </row>
    <row r="99" spans="1:5" s="195" customFormat="1" ht="12" customHeight="1" thickBot="1">
      <c r="A99" s="25" t="s">
        <v>398</v>
      </c>
      <c r="B99" s="26" t="s">
        <v>399</v>
      </c>
      <c r="C99" s="26" t="s">
        <v>400</v>
      </c>
      <c r="D99" s="26" t="s">
        <v>402</v>
      </c>
      <c r="E99" s="279" t="s">
        <v>401</v>
      </c>
    </row>
    <row r="100" spans="1:5" ht="12" customHeight="1" thickBot="1">
      <c r="A100" s="20" t="s">
        <v>9</v>
      </c>
      <c r="B100" s="24" t="s">
        <v>348</v>
      </c>
      <c r="C100" s="183">
        <v>698924</v>
      </c>
      <c r="D100" s="183">
        <v>722644</v>
      </c>
      <c r="E100" s="254">
        <f>E101+E102+E103+E104+E105+E118</f>
        <v>376266</v>
      </c>
    </row>
    <row r="101" spans="1:5" ht="12" customHeight="1">
      <c r="A101" s="15" t="s">
        <v>66</v>
      </c>
      <c r="B101" s="8" t="s">
        <v>38</v>
      </c>
      <c r="C101" s="261"/>
      <c r="D101" s="261">
        <v>0</v>
      </c>
      <c r="E101" s="255"/>
    </row>
    <row r="102" spans="1:5" ht="12" customHeight="1">
      <c r="A102" s="12" t="s">
        <v>67</v>
      </c>
      <c r="B102" s="6" t="s">
        <v>126</v>
      </c>
      <c r="C102" s="185"/>
      <c r="D102" s="185">
        <v>0</v>
      </c>
      <c r="E102" s="121"/>
    </row>
    <row r="103" spans="1:5" ht="12" customHeight="1">
      <c r="A103" s="12" t="s">
        <v>68</v>
      </c>
      <c r="B103" s="6" t="s">
        <v>93</v>
      </c>
      <c r="C103" s="187">
        <v>118523</v>
      </c>
      <c r="D103" s="187">
        <v>125854</v>
      </c>
      <c r="E103" s="123">
        <v>98602</v>
      </c>
    </row>
    <row r="104" spans="1:5" ht="12" customHeight="1">
      <c r="A104" s="12" t="s">
        <v>69</v>
      </c>
      <c r="B104" s="9" t="s">
        <v>127</v>
      </c>
      <c r="C104" s="187"/>
      <c r="D104" s="187">
        <v>0</v>
      </c>
      <c r="E104" s="123"/>
    </row>
    <row r="105" spans="1:5" ht="12" customHeight="1">
      <c r="A105" s="12" t="s">
        <v>78</v>
      </c>
      <c r="B105" s="17" t="s">
        <v>128</v>
      </c>
      <c r="C105" s="187">
        <v>541369</v>
      </c>
      <c r="D105" s="187">
        <v>559636</v>
      </c>
      <c r="E105" s="123">
        <v>277664</v>
      </c>
    </row>
    <row r="106" spans="1:5" ht="12" customHeight="1">
      <c r="A106" s="12" t="s">
        <v>70</v>
      </c>
      <c r="B106" s="6" t="s">
        <v>353</v>
      </c>
      <c r="C106" s="187"/>
      <c r="D106" s="187">
        <v>0</v>
      </c>
      <c r="E106" s="123"/>
    </row>
    <row r="107" spans="1:5" ht="12" customHeight="1">
      <c r="A107" s="12" t="s">
        <v>71</v>
      </c>
      <c r="B107" s="66" t="s">
        <v>352</v>
      </c>
      <c r="C107" s="187"/>
      <c r="D107" s="187">
        <v>0</v>
      </c>
      <c r="E107" s="123"/>
    </row>
    <row r="108" spans="1:5" ht="12" customHeight="1">
      <c r="A108" s="12" t="s">
        <v>79</v>
      </c>
      <c r="B108" s="66" t="s">
        <v>351</v>
      </c>
      <c r="C108" s="187"/>
      <c r="D108" s="187">
        <v>0</v>
      </c>
      <c r="E108" s="123"/>
    </row>
    <row r="109" spans="1:5" ht="12" customHeight="1">
      <c r="A109" s="12" t="s">
        <v>80</v>
      </c>
      <c r="B109" s="64" t="s">
        <v>268</v>
      </c>
      <c r="C109" s="187"/>
      <c r="D109" s="187">
        <v>0</v>
      </c>
      <c r="E109" s="123"/>
    </row>
    <row r="110" spans="1:5" ht="12" customHeight="1">
      <c r="A110" s="12" t="s">
        <v>81</v>
      </c>
      <c r="B110" s="65" t="s">
        <v>269</v>
      </c>
      <c r="C110" s="187"/>
      <c r="D110" s="187">
        <v>0</v>
      </c>
      <c r="E110" s="123"/>
    </row>
    <row r="111" spans="1:5" ht="12" customHeight="1">
      <c r="A111" s="12" t="s">
        <v>82</v>
      </c>
      <c r="B111" s="65" t="s">
        <v>270</v>
      </c>
      <c r="C111" s="187"/>
      <c r="D111" s="187">
        <v>0</v>
      </c>
      <c r="E111" s="123"/>
    </row>
    <row r="112" spans="1:5" ht="12" customHeight="1">
      <c r="A112" s="12" t="s">
        <v>84</v>
      </c>
      <c r="B112" s="64" t="s">
        <v>271</v>
      </c>
      <c r="C112" s="187">
        <v>405157</v>
      </c>
      <c r="D112" s="187">
        <v>410026</v>
      </c>
      <c r="E112" s="123">
        <v>193500</v>
      </c>
    </row>
    <row r="113" spans="1:5" ht="12" customHeight="1">
      <c r="A113" s="12" t="s">
        <v>129</v>
      </c>
      <c r="B113" s="64" t="s">
        <v>272</v>
      </c>
      <c r="C113" s="187"/>
      <c r="D113" s="187">
        <v>0</v>
      </c>
      <c r="E113" s="123"/>
    </row>
    <row r="114" spans="1:5" ht="12" customHeight="1">
      <c r="A114" s="12" t="s">
        <v>266</v>
      </c>
      <c r="B114" s="65" t="s">
        <v>273</v>
      </c>
      <c r="C114" s="187"/>
      <c r="D114" s="187">
        <v>0</v>
      </c>
      <c r="E114" s="123"/>
    </row>
    <row r="115" spans="1:5" ht="12" customHeight="1">
      <c r="A115" s="11" t="s">
        <v>267</v>
      </c>
      <c r="B115" s="66" t="s">
        <v>274</v>
      </c>
      <c r="C115" s="187"/>
      <c r="D115" s="187">
        <v>0</v>
      </c>
      <c r="E115" s="123"/>
    </row>
    <row r="116" spans="1:5" ht="12" customHeight="1">
      <c r="A116" s="12" t="s">
        <v>349</v>
      </c>
      <c r="B116" s="66" t="s">
        <v>275</v>
      </c>
      <c r="C116" s="187"/>
      <c r="D116" s="187">
        <v>0</v>
      </c>
      <c r="E116" s="123"/>
    </row>
    <row r="117" spans="1:5" ht="12" customHeight="1">
      <c r="A117" s="14" t="s">
        <v>350</v>
      </c>
      <c r="B117" s="66" t="s">
        <v>276</v>
      </c>
      <c r="C117" s="187">
        <v>136212</v>
      </c>
      <c r="D117" s="187">
        <v>149610</v>
      </c>
      <c r="E117" s="123">
        <v>84164</v>
      </c>
    </row>
    <row r="118" spans="1:5" ht="12" customHeight="1">
      <c r="A118" s="12" t="s">
        <v>354</v>
      </c>
      <c r="B118" s="9" t="s">
        <v>39</v>
      </c>
      <c r="C118" s="185">
        <v>39032</v>
      </c>
      <c r="D118" s="185">
        <v>37154</v>
      </c>
      <c r="E118" s="121"/>
    </row>
    <row r="119" spans="1:5" ht="12" customHeight="1">
      <c r="A119" s="12" t="s">
        <v>355</v>
      </c>
      <c r="B119" s="6" t="s">
        <v>357</v>
      </c>
      <c r="C119" s="185"/>
      <c r="D119" s="185">
        <v>0</v>
      </c>
      <c r="E119" s="121"/>
    </row>
    <row r="120" spans="1:5" ht="12" customHeight="1" thickBot="1">
      <c r="A120" s="16" t="s">
        <v>356</v>
      </c>
      <c r="B120" s="250" t="s">
        <v>358</v>
      </c>
      <c r="C120" s="262">
        <v>39032</v>
      </c>
      <c r="D120" s="262">
        <v>37154</v>
      </c>
      <c r="E120" s="256"/>
    </row>
    <row r="121" spans="1:5" ht="12" customHeight="1" thickBot="1">
      <c r="A121" s="248" t="s">
        <v>10</v>
      </c>
      <c r="B121" s="249" t="s">
        <v>277</v>
      </c>
      <c r="C121" s="263">
        <v>409980</v>
      </c>
      <c r="D121" s="184">
        <v>406448</v>
      </c>
      <c r="E121" s="257">
        <f>+E122+E124+E126</f>
        <v>327287</v>
      </c>
    </row>
    <row r="122" spans="1:5" ht="12" customHeight="1">
      <c r="A122" s="13" t="s">
        <v>72</v>
      </c>
      <c r="B122" s="6" t="s">
        <v>155</v>
      </c>
      <c r="C122" s="186">
        <v>393991</v>
      </c>
      <c r="D122" s="272">
        <v>390459</v>
      </c>
      <c r="E122" s="122">
        <v>323736</v>
      </c>
    </row>
    <row r="123" spans="1:5" ht="12" customHeight="1">
      <c r="A123" s="13" t="s">
        <v>73</v>
      </c>
      <c r="B123" s="10" t="s">
        <v>281</v>
      </c>
      <c r="C123" s="186">
        <v>389591</v>
      </c>
      <c r="D123" s="272">
        <v>389591</v>
      </c>
      <c r="E123" s="122">
        <v>316596</v>
      </c>
    </row>
    <row r="124" spans="1:5" ht="12" customHeight="1">
      <c r="A124" s="13" t="s">
        <v>74</v>
      </c>
      <c r="B124" s="10" t="s">
        <v>130</v>
      </c>
      <c r="C124" s="185">
        <v>6800</v>
      </c>
      <c r="D124" s="273">
        <v>6800</v>
      </c>
      <c r="E124" s="121"/>
    </row>
    <row r="125" spans="1:5" ht="12" customHeight="1">
      <c r="A125" s="13" t="s">
        <v>75</v>
      </c>
      <c r="B125" s="10" t="s">
        <v>282</v>
      </c>
      <c r="C125" s="185"/>
      <c r="D125" s="273">
        <v>0</v>
      </c>
      <c r="E125" s="121"/>
    </row>
    <row r="126" spans="1:5" ht="12" customHeight="1">
      <c r="A126" s="13" t="s">
        <v>76</v>
      </c>
      <c r="B126" s="129" t="s">
        <v>157</v>
      </c>
      <c r="C126" s="185">
        <v>9189</v>
      </c>
      <c r="D126" s="273">
        <v>9189</v>
      </c>
      <c r="E126" s="121">
        <v>3551</v>
      </c>
    </row>
    <row r="127" spans="1:5" ht="12" customHeight="1">
      <c r="A127" s="13" t="s">
        <v>83</v>
      </c>
      <c r="B127" s="128" t="s">
        <v>342</v>
      </c>
      <c r="C127" s="185"/>
      <c r="D127" s="273">
        <v>0</v>
      </c>
      <c r="E127" s="121"/>
    </row>
    <row r="128" spans="1:5" ht="12" customHeight="1">
      <c r="A128" s="13" t="s">
        <v>85</v>
      </c>
      <c r="B128" s="193" t="s">
        <v>287</v>
      </c>
      <c r="C128" s="185"/>
      <c r="D128" s="273">
        <v>0</v>
      </c>
      <c r="E128" s="121"/>
    </row>
    <row r="129" spans="1:5" ht="15.75">
      <c r="A129" s="13" t="s">
        <v>131</v>
      </c>
      <c r="B129" s="65" t="s">
        <v>270</v>
      </c>
      <c r="C129" s="185"/>
      <c r="D129" s="273">
        <v>0</v>
      </c>
      <c r="E129" s="121"/>
    </row>
    <row r="130" spans="1:5" ht="12" customHeight="1">
      <c r="A130" s="13" t="s">
        <v>132</v>
      </c>
      <c r="B130" s="65" t="s">
        <v>286</v>
      </c>
      <c r="C130" s="185">
        <v>5457</v>
      </c>
      <c r="D130" s="273">
        <v>5457</v>
      </c>
      <c r="E130" s="121"/>
    </row>
    <row r="131" spans="1:5" ht="12" customHeight="1">
      <c r="A131" s="13" t="s">
        <v>133</v>
      </c>
      <c r="B131" s="65" t="s">
        <v>285</v>
      </c>
      <c r="C131" s="185"/>
      <c r="D131" s="273">
        <v>0</v>
      </c>
      <c r="E131" s="121"/>
    </row>
    <row r="132" spans="1:5" ht="12" customHeight="1">
      <c r="A132" s="13" t="s">
        <v>278</v>
      </c>
      <c r="B132" s="65" t="s">
        <v>273</v>
      </c>
      <c r="C132" s="185"/>
      <c r="D132" s="273">
        <v>0</v>
      </c>
      <c r="E132" s="121"/>
    </row>
    <row r="133" spans="1:5" ht="12" customHeight="1">
      <c r="A133" s="13" t="s">
        <v>279</v>
      </c>
      <c r="B133" s="65" t="s">
        <v>284</v>
      </c>
      <c r="C133" s="185"/>
      <c r="D133" s="273">
        <v>0</v>
      </c>
      <c r="E133" s="121"/>
    </row>
    <row r="134" spans="1:5" ht="16.5" thickBot="1">
      <c r="A134" s="11" t="s">
        <v>280</v>
      </c>
      <c r="B134" s="65" t="s">
        <v>283</v>
      </c>
      <c r="C134" s="187">
        <v>3732</v>
      </c>
      <c r="D134" s="274">
        <v>3732</v>
      </c>
      <c r="E134" s="123">
        <v>3551</v>
      </c>
    </row>
    <row r="135" spans="1:5" ht="12" customHeight="1" thickBot="1">
      <c r="A135" s="18" t="s">
        <v>11</v>
      </c>
      <c r="B135" s="58" t="s">
        <v>359</v>
      </c>
      <c r="C135" s="184">
        <v>1108904</v>
      </c>
      <c r="D135" s="271">
        <v>1129092</v>
      </c>
      <c r="E135" s="120">
        <f>+E100+E121</f>
        <v>703553</v>
      </c>
    </row>
    <row r="136" spans="1:5" ht="12" customHeight="1" thickBot="1">
      <c r="A136" s="18" t="s">
        <v>12</v>
      </c>
      <c r="B136" s="58" t="s">
        <v>433</v>
      </c>
      <c r="C136" s="184">
        <v>0</v>
      </c>
      <c r="D136" s="271">
        <v>0</v>
      </c>
      <c r="E136" s="120">
        <f>+E137+E138+E139</f>
        <v>0</v>
      </c>
    </row>
    <row r="137" spans="1:5" ht="12" customHeight="1">
      <c r="A137" s="13" t="s">
        <v>188</v>
      </c>
      <c r="B137" s="10" t="s">
        <v>367</v>
      </c>
      <c r="C137" s="185"/>
      <c r="D137" s="273">
        <v>0</v>
      </c>
      <c r="E137" s="121"/>
    </row>
    <row r="138" spans="1:5" ht="12" customHeight="1">
      <c r="A138" s="13" t="s">
        <v>189</v>
      </c>
      <c r="B138" s="10" t="s">
        <v>368</v>
      </c>
      <c r="C138" s="185"/>
      <c r="D138" s="273">
        <v>0</v>
      </c>
      <c r="E138" s="121"/>
    </row>
    <row r="139" spans="1:5" ht="12" customHeight="1" thickBot="1">
      <c r="A139" s="11" t="s">
        <v>190</v>
      </c>
      <c r="B139" s="10" t="s">
        <v>369</v>
      </c>
      <c r="C139" s="185"/>
      <c r="D139" s="273">
        <v>0</v>
      </c>
      <c r="E139" s="121"/>
    </row>
    <row r="140" spans="1:5" ht="12" customHeight="1" thickBot="1">
      <c r="A140" s="18" t="s">
        <v>13</v>
      </c>
      <c r="B140" s="58" t="s">
        <v>361</v>
      </c>
      <c r="C140" s="184">
        <v>0</v>
      </c>
      <c r="D140" s="271">
        <v>0</v>
      </c>
      <c r="E140" s="120">
        <f>SUM(E141:E146)</f>
        <v>0</v>
      </c>
    </row>
    <row r="141" spans="1:5" ht="12" customHeight="1">
      <c r="A141" s="13" t="s">
        <v>59</v>
      </c>
      <c r="B141" s="7" t="s">
        <v>370</v>
      </c>
      <c r="C141" s="185"/>
      <c r="D141" s="273">
        <v>0</v>
      </c>
      <c r="E141" s="121"/>
    </row>
    <row r="142" spans="1:5" ht="12" customHeight="1">
      <c r="A142" s="13" t="s">
        <v>60</v>
      </c>
      <c r="B142" s="7" t="s">
        <v>362</v>
      </c>
      <c r="C142" s="185"/>
      <c r="D142" s="273">
        <v>0</v>
      </c>
      <c r="E142" s="121"/>
    </row>
    <row r="143" spans="1:5" ht="12" customHeight="1">
      <c r="A143" s="13" t="s">
        <v>61</v>
      </c>
      <c r="B143" s="7" t="s">
        <v>363</v>
      </c>
      <c r="C143" s="185"/>
      <c r="D143" s="273">
        <v>0</v>
      </c>
      <c r="E143" s="121"/>
    </row>
    <row r="144" spans="1:5" ht="12" customHeight="1">
      <c r="A144" s="13" t="s">
        <v>118</v>
      </c>
      <c r="B144" s="7" t="s">
        <v>364</v>
      </c>
      <c r="C144" s="185"/>
      <c r="D144" s="273">
        <v>0</v>
      </c>
      <c r="E144" s="121"/>
    </row>
    <row r="145" spans="1:5" ht="12" customHeight="1">
      <c r="A145" s="13" t="s">
        <v>119</v>
      </c>
      <c r="B145" s="7" t="s">
        <v>365</v>
      </c>
      <c r="C145" s="185"/>
      <c r="D145" s="273">
        <v>0</v>
      </c>
      <c r="E145" s="121"/>
    </row>
    <row r="146" spans="1:5" ht="12" customHeight="1" thickBot="1">
      <c r="A146" s="16" t="s">
        <v>120</v>
      </c>
      <c r="B146" s="336" t="s">
        <v>366</v>
      </c>
      <c r="C146" s="262"/>
      <c r="D146" s="311">
        <v>0</v>
      </c>
      <c r="E146" s="256"/>
    </row>
    <row r="147" spans="1:5" ht="12" customHeight="1" thickBot="1">
      <c r="A147" s="18" t="s">
        <v>14</v>
      </c>
      <c r="B147" s="58" t="s">
        <v>374</v>
      </c>
      <c r="C147" s="190">
        <v>943</v>
      </c>
      <c r="D147" s="275">
        <v>843</v>
      </c>
      <c r="E147" s="225">
        <f>+E148+E149+E150+E151</f>
        <v>0</v>
      </c>
    </row>
    <row r="148" spans="1:5" ht="12" customHeight="1">
      <c r="A148" s="13" t="s">
        <v>62</v>
      </c>
      <c r="B148" s="7" t="s">
        <v>288</v>
      </c>
      <c r="C148" s="185"/>
      <c r="D148" s="273">
        <v>0</v>
      </c>
      <c r="E148" s="121"/>
    </row>
    <row r="149" spans="1:5" ht="12" customHeight="1">
      <c r="A149" s="13" t="s">
        <v>63</v>
      </c>
      <c r="B149" s="7" t="s">
        <v>289</v>
      </c>
      <c r="C149" s="185"/>
      <c r="D149" s="273">
        <v>0</v>
      </c>
      <c r="E149" s="121"/>
    </row>
    <row r="150" spans="1:5" ht="12" customHeight="1">
      <c r="A150" s="13" t="s">
        <v>206</v>
      </c>
      <c r="B150" s="7" t="s">
        <v>375</v>
      </c>
      <c r="C150" s="185"/>
      <c r="D150" s="273">
        <v>0</v>
      </c>
      <c r="E150" s="121"/>
    </row>
    <row r="151" spans="1:5" ht="12" customHeight="1" thickBot="1">
      <c r="A151" s="11" t="s">
        <v>207</v>
      </c>
      <c r="B151" s="5" t="s">
        <v>307</v>
      </c>
      <c r="C151" s="185">
        <v>943</v>
      </c>
      <c r="D151" s="273">
        <v>843</v>
      </c>
      <c r="E151" s="121"/>
    </row>
    <row r="152" spans="1:5" ht="12" customHeight="1" thickBot="1">
      <c r="A152" s="18" t="s">
        <v>15</v>
      </c>
      <c r="B152" s="58" t="s">
        <v>376</v>
      </c>
      <c r="C152" s="264">
        <v>0</v>
      </c>
      <c r="D152" s="276">
        <v>0</v>
      </c>
      <c r="E152" s="258">
        <f>SUM(E153:E157)</f>
        <v>0</v>
      </c>
    </row>
    <row r="153" spans="1:5" ht="12" customHeight="1">
      <c r="A153" s="13" t="s">
        <v>64</v>
      </c>
      <c r="B153" s="7" t="s">
        <v>371</v>
      </c>
      <c r="C153" s="185"/>
      <c r="D153" s="273">
        <v>0</v>
      </c>
      <c r="E153" s="121"/>
    </row>
    <row r="154" spans="1:5" ht="12" customHeight="1">
      <c r="A154" s="13" t="s">
        <v>65</v>
      </c>
      <c r="B154" s="7" t="s">
        <v>378</v>
      </c>
      <c r="C154" s="185"/>
      <c r="D154" s="273">
        <v>0</v>
      </c>
      <c r="E154" s="121"/>
    </row>
    <row r="155" spans="1:5" ht="12" customHeight="1">
      <c r="A155" s="13" t="s">
        <v>218</v>
      </c>
      <c r="B155" s="7" t="s">
        <v>373</v>
      </c>
      <c r="C155" s="185"/>
      <c r="D155" s="273">
        <v>0</v>
      </c>
      <c r="E155" s="121"/>
    </row>
    <row r="156" spans="1:5" ht="12" customHeight="1">
      <c r="A156" s="13" t="s">
        <v>219</v>
      </c>
      <c r="B156" s="7" t="s">
        <v>379</v>
      </c>
      <c r="C156" s="185"/>
      <c r="D156" s="273">
        <v>0</v>
      </c>
      <c r="E156" s="121"/>
    </row>
    <row r="157" spans="1:5" ht="12" customHeight="1" thickBot="1">
      <c r="A157" s="13" t="s">
        <v>377</v>
      </c>
      <c r="B157" s="7" t="s">
        <v>380</v>
      </c>
      <c r="C157" s="185"/>
      <c r="D157" s="273">
        <v>0</v>
      </c>
      <c r="E157" s="121"/>
    </row>
    <row r="158" spans="1:5" ht="12" customHeight="1" thickBot="1">
      <c r="A158" s="18" t="s">
        <v>16</v>
      </c>
      <c r="B158" s="58" t="s">
        <v>381</v>
      </c>
      <c r="C158" s="265"/>
      <c r="D158" s="277">
        <v>0</v>
      </c>
      <c r="E158" s="259"/>
    </row>
    <row r="159" spans="1:5" ht="12" customHeight="1" thickBot="1">
      <c r="A159" s="18" t="s">
        <v>17</v>
      </c>
      <c r="B159" s="58" t="s">
        <v>382</v>
      </c>
      <c r="C159" s="265"/>
      <c r="D159" s="277">
        <v>0</v>
      </c>
      <c r="E159" s="259"/>
    </row>
    <row r="160" spans="1:9" ht="15" customHeight="1" thickBot="1">
      <c r="A160" s="18" t="s">
        <v>18</v>
      </c>
      <c r="B160" s="58" t="s">
        <v>384</v>
      </c>
      <c r="C160" s="266">
        <v>943</v>
      </c>
      <c r="D160" s="278">
        <v>843</v>
      </c>
      <c r="E160" s="260">
        <f>+E136+E140+E147+E152+E158+E159</f>
        <v>0</v>
      </c>
      <c r="F160" s="206"/>
      <c r="G160" s="207"/>
      <c r="H160" s="207"/>
      <c r="I160" s="207"/>
    </row>
    <row r="161" spans="1:5" s="196" customFormat="1" ht="12.75" customHeight="1" thickBot="1">
      <c r="A161" s="130" t="s">
        <v>19</v>
      </c>
      <c r="B161" s="171" t="s">
        <v>383</v>
      </c>
      <c r="C161" s="266">
        <v>1109847</v>
      </c>
      <c r="D161" s="278">
        <v>1129935</v>
      </c>
      <c r="E161" s="260">
        <f>+E135+E160</f>
        <v>703553</v>
      </c>
    </row>
    <row r="162" spans="3:4" ht="15.75">
      <c r="C162" s="393">
        <f>C93-C161</f>
        <v>-129187</v>
      </c>
      <c r="D162" s="393">
        <f>D93-D161</f>
        <v>-124098</v>
      </c>
    </row>
    <row r="163" spans="1:5" ht="15.75">
      <c r="A163" s="627" t="s">
        <v>290</v>
      </c>
      <c r="B163" s="627"/>
      <c r="C163" s="627"/>
      <c r="D163" s="627"/>
      <c r="E163" s="627"/>
    </row>
    <row r="164" spans="1:5" ht="15" customHeight="1" thickBot="1">
      <c r="A164" s="619" t="s">
        <v>106</v>
      </c>
      <c r="B164" s="619"/>
      <c r="C164" s="132"/>
      <c r="E164" s="132" t="str">
        <f>E96</f>
        <v> ezer forintban!</v>
      </c>
    </row>
    <row r="165" spans="1:5" ht="25.5" customHeight="1" thickBot="1">
      <c r="A165" s="18">
        <v>1</v>
      </c>
      <c r="B165" s="23" t="s">
        <v>385</v>
      </c>
      <c r="C165" s="270">
        <f>+C68-C135</f>
        <v>-438570</v>
      </c>
      <c r="D165" s="184">
        <f>+D68-D135</f>
        <v>-433581</v>
      </c>
      <c r="E165" s="120">
        <f>+E68-E135</f>
        <v>-316103</v>
      </c>
    </row>
    <row r="166" spans="1:5" ht="32.25" customHeight="1" thickBot="1">
      <c r="A166" s="18" t="s">
        <v>10</v>
      </c>
      <c r="B166" s="23" t="s">
        <v>391</v>
      </c>
      <c r="C166" s="184">
        <f>+C92-C160</f>
        <v>309383</v>
      </c>
      <c r="D166" s="184">
        <f>+D92-D160</f>
        <v>309483</v>
      </c>
      <c r="E166" s="120">
        <f>+E92-E160</f>
        <v>310326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48">
      <selection activeCell="F126" sqref="F126"/>
    </sheetView>
  </sheetViews>
  <sheetFormatPr defaultColWidth="9.00390625" defaultRowHeight="12.75"/>
  <cols>
    <col min="1" max="1" width="9.50390625" style="172" customWidth="1"/>
    <col min="2" max="2" width="65.875" style="172" customWidth="1"/>
    <col min="3" max="3" width="17.875" style="173" customWidth="1"/>
    <col min="4" max="5" width="17.875" style="194" customWidth="1"/>
    <col min="6" max="16384" width="9.375" style="194" customWidth="1"/>
  </cols>
  <sheetData>
    <row r="1" spans="1:5" ht="15.75">
      <c r="A1" s="337"/>
      <c r="B1" s="614" t="str">
        <f>CONCATENATE("1.4. melléklet ",IB_ALAPADATOK!A7," ",IB_ALAPADATOK!B7," ",IB_ALAPADATOK!C7," ",IB_ALAPADATOK!D7)</f>
        <v>1.4. melléklet a 2020. I. félévi költségvetési tájékoztatóhoz</v>
      </c>
      <c r="C1" s="615"/>
      <c r="D1" s="615"/>
      <c r="E1" s="615"/>
    </row>
    <row r="2" spans="1:5" ht="15.75">
      <c r="A2" s="616" t="str">
        <f>CONCATENATE(IB_ALAPADATOK!A3)</f>
        <v>BÁTASZÉK VÁROS ÖNKORMÁNYZATA</v>
      </c>
      <c r="B2" s="617"/>
      <c r="C2" s="617"/>
      <c r="D2" s="617"/>
      <c r="E2" s="617"/>
    </row>
    <row r="3" spans="1:5" ht="15.75">
      <c r="A3" s="616" t="str">
        <f>CONCATENATE("Tájékoztatató a ",IB_ALAPADATOK!B7," évi költségvetés  ",IB_ALAPADATOK!C8," alakulásáról")</f>
        <v>Tájékoztatató a 2020. évi költségvetés  I. féléves alakulásáról</v>
      </c>
      <c r="B3" s="616"/>
      <c r="C3" s="618"/>
      <c r="D3" s="616"/>
      <c r="E3" s="616"/>
    </row>
    <row r="4" spans="1:5" ht="15.75">
      <c r="A4" s="616" t="s">
        <v>521</v>
      </c>
      <c r="B4" s="616"/>
      <c r="C4" s="618"/>
      <c r="D4" s="616"/>
      <c r="E4" s="616"/>
    </row>
    <row r="5" spans="1:5" ht="15.75">
      <c r="A5" s="337"/>
      <c r="B5" s="337"/>
      <c r="C5" s="338"/>
      <c r="D5" s="339"/>
      <c r="E5" s="339"/>
    </row>
    <row r="6" spans="1:5" ht="15.75" customHeight="1">
      <c r="A6" s="628" t="s">
        <v>6</v>
      </c>
      <c r="B6" s="628"/>
      <c r="C6" s="628"/>
      <c r="D6" s="628"/>
      <c r="E6" s="628"/>
    </row>
    <row r="7" spans="1:5" ht="15.75" customHeight="1" thickBot="1">
      <c r="A7" s="630" t="s">
        <v>104</v>
      </c>
      <c r="B7" s="630"/>
      <c r="C7" s="340"/>
      <c r="D7" s="339"/>
      <c r="E7" s="340" t="str">
        <f>CONCATENATE('IB_1.3.sz.mell.'!E7)</f>
        <v> ezer forintban!</v>
      </c>
    </row>
    <row r="8" spans="1:5" ht="15.75">
      <c r="A8" s="620" t="s">
        <v>54</v>
      </c>
      <c r="B8" s="622" t="s">
        <v>8</v>
      </c>
      <c r="C8" s="624" t="str">
        <f>+CONCATENATE(LEFT(IB_ÖSSZEFÜGGÉSEK!A6,4),". évi")</f>
        <v>2020. évi</v>
      </c>
      <c r="D8" s="625"/>
      <c r="E8" s="626"/>
    </row>
    <row r="9" spans="1:5" ht="24.75" thickBot="1">
      <c r="A9" s="621"/>
      <c r="B9" s="623"/>
      <c r="C9" s="268" t="s">
        <v>430</v>
      </c>
      <c r="D9" s="267" t="s">
        <v>431</v>
      </c>
      <c r="E9" s="330" t="str">
        <f>+CONCATENATE(IB_ALAPADATOK!B7,IB_ALAPADATOK!C9," teljesítés")</f>
        <v>2020. VI. 30. teljesítés</v>
      </c>
    </row>
    <row r="10" spans="1:5" s="195" customFormat="1" ht="12" customHeight="1" thickBot="1">
      <c r="A10" s="191" t="s">
        <v>398</v>
      </c>
      <c r="B10" s="192" t="s">
        <v>399</v>
      </c>
      <c r="C10" s="192" t="s">
        <v>400</v>
      </c>
      <c r="D10" s="192" t="s">
        <v>402</v>
      </c>
      <c r="E10" s="269" t="s">
        <v>401</v>
      </c>
    </row>
    <row r="11" spans="1:5" s="196" customFormat="1" ht="12" customHeight="1" thickBot="1">
      <c r="A11" s="18" t="s">
        <v>9</v>
      </c>
      <c r="B11" s="19" t="s">
        <v>173</v>
      </c>
      <c r="C11" s="184">
        <v>0</v>
      </c>
      <c r="D11" s="184">
        <v>0</v>
      </c>
      <c r="E11" s="120">
        <f>+E12+E13+E14+E15+E16+E17</f>
        <v>0</v>
      </c>
    </row>
    <row r="12" spans="1:5" s="196" customFormat="1" ht="12" customHeight="1">
      <c r="A12" s="13" t="s">
        <v>66</v>
      </c>
      <c r="B12" s="197" t="s">
        <v>174</v>
      </c>
      <c r="C12" s="186"/>
      <c r="D12" s="186">
        <v>0</v>
      </c>
      <c r="E12" s="122"/>
    </row>
    <row r="13" spans="1:5" s="196" customFormat="1" ht="12" customHeight="1">
      <c r="A13" s="12" t="s">
        <v>67</v>
      </c>
      <c r="B13" s="198" t="s">
        <v>175</v>
      </c>
      <c r="C13" s="185"/>
      <c r="D13" s="185">
        <v>0</v>
      </c>
      <c r="E13" s="121"/>
    </row>
    <row r="14" spans="1:5" s="196" customFormat="1" ht="12" customHeight="1">
      <c r="A14" s="12" t="s">
        <v>68</v>
      </c>
      <c r="B14" s="198" t="s">
        <v>176</v>
      </c>
      <c r="C14" s="185"/>
      <c r="D14" s="185">
        <v>0</v>
      </c>
      <c r="E14" s="121"/>
    </row>
    <row r="15" spans="1:5" s="196" customFormat="1" ht="12" customHeight="1">
      <c r="A15" s="12" t="s">
        <v>69</v>
      </c>
      <c r="B15" s="198" t="s">
        <v>177</v>
      </c>
      <c r="C15" s="185"/>
      <c r="D15" s="185">
        <v>0</v>
      </c>
      <c r="E15" s="121"/>
    </row>
    <row r="16" spans="1:5" s="196" customFormat="1" ht="12" customHeight="1">
      <c r="A16" s="12" t="s">
        <v>100</v>
      </c>
      <c r="B16" s="128" t="s">
        <v>343</v>
      </c>
      <c r="C16" s="185"/>
      <c r="D16" s="185">
        <v>0</v>
      </c>
      <c r="E16" s="121"/>
    </row>
    <row r="17" spans="1:5" s="196" customFormat="1" ht="12" customHeight="1" thickBot="1">
      <c r="A17" s="14" t="s">
        <v>70</v>
      </c>
      <c r="B17" s="129" t="s">
        <v>344</v>
      </c>
      <c r="C17" s="185"/>
      <c r="D17" s="185">
        <v>0</v>
      </c>
      <c r="E17" s="121"/>
    </row>
    <row r="18" spans="1:5" s="196" customFormat="1" ht="12" customHeight="1" thickBot="1">
      <c r="A18" s="18" t="s">
        <v>10</v>
      </c>
      <c r="B18" s="127" t="s">
        <v>178</v>
      </c>
      <c r="C18" s="184">
        <v>9578</v>
      </c>
      <c r="D18" s="184">
        <v>9578</v>
      </c>
      <c r="E18" s="120">
        <f>+E19+E20+E21+E22+E23</f>
        <v>4157</v>
      </c>
    </row>
    <row r="19" spans="1:5" s="196" customFormat="1" ht="12" customHeight="1">
      <c r="A19" s="13" t="s">
        <v>72</v>
      </c>
      <c r="B19" s="197" t="s">
        <v>179</v>
      </c>
      <c r="C19" s="186"/>
      <c r="D19" s="186">
        <v>0</v>
      </c>
      <c r="E19" s="122"/>
    </row>
    <row r="20" spans="1:5" s="196" customFormat="1" ht="12" customHeight="1">
      <c r="A20" s="12" t="s">
        <v>73</v>
      </c>
      <c r="B20" s="198" t="s">
        <v>180</v>
      </c>
      <c r="C20" s="185"/>
      <c r="D20" s="185">
        <v>0</v>
      </c>
      <c r="E20" s="121"/>
    </row>
    <row r="21" spans="1:5" s="196" customFormat="1" ht="12" customHeight="1">
      <c r="A21" s="12" t="s">
        <v>74</v>
      </c>
      <c r="B21" s="198" t="s">
        <v>336</v>
      </c>
      <c r="C21" s="185"/>
      <c r="D21" s="185">
        <v>0</v>
      </c>
      <c r="E21" s="121"/>
    </row>
    <row r="22" spans="1:5" s="196" customFormat="1" ht="12" customHeight="1">
      <c r="A22" s="12" t="s">
        <v>75</v>
      </c>
      <c r="B22" s="198" t="s">
        <v>337</v>
      </c>
      <c r="C22" s="185"/>
      <c r="D22" s="185">
        <v>0</v>
      </c>
      <c r="E22" s="121"/>
    </row>
    <row r="23" spans="1:5" s="196" customFormat="1" ht="12" customHeight="1">
      <c r="A23" s="12" t="s">
        <v>76</v>
      </c>
      <c r="B23" s="198" t="s">
        <v>181</v>
      </c>
      <c r="C23" s="185">
        <v>9578</v>
      </c>
      <c r="D23" s="185">
        <v>9578</v>
      </c>
      <c r="E23" s="121">
        <v>4157</v>
      </c>
    </row>
    <row r="24" spans="1:5" s="196" customFormat="1" ht="12" customHeight="1" thickBot="1">
      <c r="A24" s="14" t="s">
        <v>83</v>
      </c>
      <c r="B24" s="129" t="s">
        <v>182</v>
      </c>
      <c r="C24" s="187"/>
      <c r="D24" s="187">
        <v>0</v>
      </c>
      <c r="E24" s="123"/>
    </row>
    <row r="25" spans="1:5" s="196" customFormat="1" ht="12" customHeight="1" thickBot="1">
      <c r="A25" s="18" t="s">
        <v>11</v>
      </c>
      <c r="B25" s="19" t="s">
        <v>183</v>
      </c>
      <c r="C25" s="184">
        <v>1218</v>
      </c>
      <c r="D25" s="184">
        <v>1218</v>
      </c>
      <c r="E25" s="120">
        <f>+E26+E27+E28+E29+E30</f>
        <v>0</v>
      </c>
    </row>
    <row r="26" spans="1:5" s="196" customFormat="1" ht="12" customHeight="1">
      <c r="A26" s="13" t="s">
        <v>55</v>
      </c>
      <c r="B26" s="197" t="s">
        <v>184</v>
      </c>
      <c r="C26" s="186"/>
      <c r="D26" s="186">
        <v>0</v>
      </c>
      <c r="E26" s="122"/>
    </row>
    <row r="27" spans="1:5" s="196" customFormat="1" ht="12" customHeight="1">
      <c r="A27" s="12" t="s">
        <v>56</v>
      </c>
      <c r="B27" s="198" t="s">
        <v>185</v>
      </c>
      <c r="C27" s="185"/>
      <c r="D27" s="185">
        <v>0</v>
      </c>
      <c r="E27" s="121"/>
    </row>
    <row r="28" spans="1:5" s="196" customFormat="1" ht="12" customHeight="1">
      <c r="A28" s="12" t="s">
        <v>57</v>
      </c>
      <c r="B28" s="198" t="s">
        <v>338</v>
      </c>
      <c r="C28" s="185"/>
      <c r="D28" s="185">
        <v>0</v>
      </c>
      <c r="E28" s="121"/>
    </row>
    <row r="29" spans="1:5" s="196" customFormat="1" ht="12" customHeight="1">
      <c r="A29" s="12" t="s">
        <v>58</v>
      </c>
      <c r="B29" s="198" t="s">
        <v>339</v>
      </c>
      <c r="C29" s="185"/>
      <c r="D29" s="185">
        <v>0</v>
      </c>
      <c r="E29" s="121"/>
    </row>
    <row r="30" spans="1:5" s="196" customFormat="1" ht="12" customHeight="1">
      <c r="A30" s="12" t="s">
        <v>114</v>
      </c>
      <c r="B30" s="198" t="s">
        <v>186</v>
      </c>
      <c r="C30" s="185">
        <v>1218</v>
      </c>
      <c r="D30" s="185">
        <v>1218</v>
      </c>
      <c r="E30" s="121"/>
    </row>
    <row r="31" spans="1:5" s="196" customFormat="1" ht="12" customHeight="1" thickBot="1">
      <c r="A31" s="14" t="s">
        <v>115</v>
      </c>
      <c r="B31" s="199" t="s">
        <v>187</v>
      </c>
      <c r="C31" s="187">
        <v>1218</v>
      </c>
      <c r="D31" s="187">
        <v>1218</v>
      </c>
      <c r="E31" s="123"/>
    </row>
    <row r="32" spans="1:5" s="196" customFormat="1" ht="12" customHeight="1" thickBot="1">
      <c r="A32" s="18" t="s">
        <v>116</v>
      </c>
      <c r="B32" s="19" t="s">
        <v>487</v>
      </c>
      <c r="C32" s="190">
        <v>0</v>
      </c>
      <c r="D32" s="190">
        <v>0</v>
      </c>
      <c r="E32" s="225">
        <f>SUM(E33:E39)</f>
        <v>0</v>
      </c>
    </row>
    <row r="33" spans="1:5" s="196" customFormat="1" ht="12" customHeight="1">
      <c r="A33" s="13" t="s">
        <v>188</v>
      </c>
      <c r="B33" s="197" t="str">
        <f>'IB_1.1.sz.mell.'!B33</f>
        <v>Építményadó</v>
      </c>
      <c r="C33" s="186"/>
      <c r="D33" s="186">
        <v>0</v>
      </c>
      <c r="E33" s="122"/>
    </row>
    <row r="34" spans="1:5" s="196" customFormat="1" ht="12" customHeight="1">
      <c r="A34" s="12" t="s">
        <v>189</v>
      </c>
      <c r="B34" s="198" t="str">
        <f>'IB_1.1.sz.mell.'!B34</f>
        <v>Magánszemélyek kommunális adója</v>
      </c>
      <c r="C34" s="185"/>
      <c r="D34" s="185">
        <v>0</v>
      </c>
      <c r="E34" s="121"/>
    </row>
    <row r="35" spans="1:5" s="196" customFormat="1" ht="12" customHeight="1">
      <c r="A35" s="12" t="s">
        <v>190</v>
      </c>
      <c r="B35" s="198" t="str">
        <f>'IB_1.1.sz.mell.'!B35</f>
        <v>Iparűzési adó </v>
      </c>
      <c r="C35" s="185"/>
      <c r="D35" s="185">
        <v>0</v>
      </c>
      <c r="E35" s="121"/>
    </row>
    <row r="36" spans="1:5" s="196" customFormat="1" ht="12" customHeight="1">
      <c r="A36" s="12" t="s">
        <v>191</v>
      </c>
      <c r="B36" s="198" t="str">
        <f>'IB_1.1.sz.mell.'!B36</f>
        <v>Talajterhelési díj</v>
      </c>
      <c r="C36" s="185"/>
      <c r="D36" s="185">
        <v>0</v>
      </c>
      <c r="E36" s="121"/>
    </row>
    <row r="37" spans="1:5" s="196" customFormat="1" ht="12" customHeight="1">
      <c r="A37" s="12" t="s">
        <v>490</v>
      </c>
      <c r="B37" s="198" t="str">
        <f>'IB_1.1.sz.mell.'!B37</f>
        <v>Gépjárműadó</v>
      </c>
      <c r="C37" s="185"/>
      <c r="D37" s="185">
        <v>0</v>
      </c>
      <c r="E37" s="121"/>
    </row>
    <row r="38" spans="1:5" s="196" customFormat="1" ht="12" customHeight="1">
      <c r="A38" s="12" t="s">
        <v>491</v>
      </c>
      <c r="B38" s="198" t="str">
        <f>'IB_1.1.sz.mell.'!B38</f>
        <v>Telekadó</v>
      </c>
      <c r="C38" s="185"/>
      <c r="D38" s="185">
        <v>0</v>
      </c>
      <c r="E38" s="121"/>
    </row>
    <row r="39" spans="1:5" s="196" customFormat="1" ht="12" customHeight="1" thickBot="1">
      <c r="A39" s="14" t="s">
        <v>492</v>
      </c>
      <c r="B39" s="320" t="str">
        <f>'IB_1.1.sz.mell.'!B39</f>
        <v>Egyéb közhatalmi bevételek</v>
      </c>
      <c r="C39" s="187"/>
      <c r="D39" s="187">
        <v>0</v>
      </c>
      <c r="E39" s="123"/>
    </row>
    <row r="40" spans="1:5" s="196" customFormat="1" ht="12" customHeight="1" thickBot="1">
      <c r="A40" s="18" t="s">
        <v>13</v>
      </c>
      <c r="B40" s="19" t="s">
        <v>345</v>
      </c>
      <c r="C40" s="184">
        <v>64</v>
      </c>
      <c r="D40" s="184">
        <v>64</v>
      </c>
      <c r="E40" s="120">
        <f>SUM(E41:E51)</f>
        <v>28</v>
      </c>
    </row>
    <row r="41" spans="1:5" s="196" customFormat="1" ht="12" customHeight="1">
      <c r="A41" s="13" t="s">
        <v>59</v>
      </c>
      <c r="B41" s="197" t="s">
        <v>195</v>
      </c>
      <c r="C41" s="186"/>
      <c r="D41" s="186">
        <v>0</v>
      </c>
      <c r="E41" s="122"/>
    </row>
    <row r="42" spans="1:5" s="196" customFormat="1" ht="12" customHeight="1">
      <c r="A42" s="12" t="s">
        <v>60</v>
      </c>
      <c r="B42" s="198" t="s">
        <v>196</v>
      </c>
      <c r="C42" s="185"/>
      <c r="D42" s="185">
        <v>0</v>
      </c>
      <c r="E42" s="121"/>
    </row>
    <row r="43" spans="1:5" s="196" customFormat="1" ht="12" customHeight="1">
      <c r="A43" s="12" t="s">
        <v>61</v>
      </c>
      <c r="B43" s="198" t="s">
        <v>197</v>
      </c>
      <c r="C43" s="185">
        <v>50</v>
      </c>
      <c r="D43" s="185">
        <v>50</v>
      </c>
      <c r="E43" s="121">
        <v>22</v>
      </c>
    </row>
    <row r="44" spans="1:5" s="196" customFormat="1" ht="12" customHeight="1">
      <c r="A44" s="12" t="s">
        <v>118</v>
      </c>
      <c r="B44" s="198" t="s">
        <v>198</v>
      </c>
      <c r="C44" s="185"/>
      <c r="D44" s="185">
        <v>0</v>
      </c>
      <c r="E44" s="121"/>
    </row>
    <row r="45" spans="1:5" s="196" customFormat="1" ht="12" customHeight="1">
      <c r="A45" s="12" t="s">
        <v>119</v>
      </c>
      <c r="B45" s="198" t="s">
        <v>199</v>
      </c>
      <c r="C45" s="185"/>
      <c r="D45" s="185">
        <v>0</v>
      </c>
      <c r="E45" s="121"/>
    </row>
    <row r="46" spans="1:5" s="196" customFormat="1" ht="12" customHeight="1">
      <c r="A46" s="12" t="s">
        <v>120</v>
      </c>
      <c r="B46" s="198" t="s">
        <v>200</v>
      </c>
      <c r="C46" s="185">
        <v>14</v>
      </c>
      <c r="D46" s="185">
        <v>14</v>
      </c>
      <c r="E46" s="121">
        <v>6</v>
      </c>
    </row>
    <row r="47" spans="1:5" s="196" customFormat="1" ht="12" customHeight="1">
      <c r="A47" s="12" t="s">
        <v>121</v>
      </c>
      <c r="B47" s="198" t="s">
        <v>201</v>
      </c>
      <c r="C47" s="185"/>
      <c r="D47" s="185">
        <v>0</v>
      </c>
      <c r="E47" s="121"/>
    </row>
    <row r="48" spans="1:5" s="196" customFormat="1" ht="12" customHeight="1">
      <c r="A48" s="12" t="s">
        <v>122</v>
      </c>
      <c r="B48" s="198" t="s">
        <v>493</v>
      </c>
      <c r="C48" s="185"/>
      <c r="D48" s="185">
        <v>0</v>
      </c>
      <c r="E48" s="121"/>
    </row>
    <row r="49" spans="1:5" s="196" customFormat="1" ht="12" customHeight="1">
      <c r="A49" s="12" t="s">
        <v>193</v>
      </c>
      <c r="B49" s="198" t="s">
        <v>203</v>
      </c>
      <c r="C49" s="188"/>
      <c r="D49" s="188">
        <v>0</v>
      </c>
      <c r="E49" s="124"/>
    </row>
    <row r="50" spans="1:5" s="196" customFormat="1" ht="12" customHeight="1">
      <c r="A50" s="14" t="s">
        <v>194</v>
      </c>
      <c r="B50" s="199" t="s">
        <v>347</v>
      </c>
      <c r="C50" s="189"/>
      <c r="D50" s="189">
        <v>0</v>
      </c>
      <c r="E50" s="125"/>
    </row>
    <row r="51" spans="1:5" s="196" customFormat="1" ht="12" customHeight="1" thickBot="1">
      <c r="A51" s="14" t="s">
        <v>346</v>
      </c>
      <c r="B51" s="129" t="s">
        <v>204</v>
      </c>
      <c r="C51" s="189"/>
      <c r="D51" s="189">
        <v>0</v>
      </c>
      <c r="E51" s="125"/>
    </row>
    <row r="52" spans="1:5" s="196" customFormat="1" ht="12" customHeight="1" thickBot="1">
      <c r="A52" s="18" t="s">
        <v>14</v>
      </c>
      <c r="B52" s="19" t="s">
        <v>205</v>
      </c>
      <c r="C52" s="184">
        <v>0</v>
      </c>
      <c r="D52" s="184">
        <v>0</v>
      </c>
      <c r="E52" s="120">
        <f>SUM(E53:E57)</f>
        <v>0</v>
      </c>
    </row>
    <row r="53" spans="1:5" s="196" customFormat="1" ht="12" customHeight="1">
      <c r="A53" s="13" t="s">
        <v>62</v>
      </c>
      <c r="B53" s="197" t="s">
        <v>209</v>
      </c>
      <c r="C53" s="236"/>
      <c r="D53" s="236">
        <v>0</v>
      </c>
      <c r="E53" s="126"/>
    </row>
    <row r="54" spans="1:5" s="196" customFormat="1" ht="12" customHeight="1">
      <c r="A54" s="12" t="s">
        <v>63</v>
      </c>
      <c r="B54" s="198" t="s">
        <v>210</v>
      </c>
      <c r="C54" s="188"/>
      <c r="D54" s="188">
        <v>0</v>
      </c>
      <c r="E54" s="124"/>
    </row>
    <row r="55" spans="1:5" s="196" customFormat="1" ht="12" customHeight="1">
      <c r="A55" s="12" t="s">
        <v>206</v>
      </c>
      <c r="B55" s="198" t="s">
        <v>211</v>
      </c>
      <c r="C55" s="188"/>
      <c r="D55" s="188">
        <v>0</v>
      </c>
      <c r="E55" s="124"/>
    </row>
    <row r="56" spans="1:5" s="196" customFormat="1" ht="12" customHeight="1">
      <c r="A56" s="12" t="s">
        <v>207</v>
      </c>
      <c r="B56" s="198" t="s">
        <v>212</v>
      </c>
      <c r="C56" s="188"/>
      <c r="D56" s="188">
        <v>0</v>
      </c>
      <c r="E56" s="124"/>
    </row>
    <row r="57" spans="1:5" s="196" customFormat="1" ht="12" customHeight="1" thickBot="1">
      <c r="A57" s="14" t="s">
        <v>208</v>
      </c>
      <c r="B57" s="129" t="s">
        <v>213</v>
      </c>
      <c r="C57" s="189"/>
      <c r="D57" s="189">
        <v>0</v>
      </c>
      <c r="E57" s="125"/>
    </row>
    <row r="58" spans="1:5" s="196" customFormat="1" ht="12" customHeight="1" thickBot="1">
      <c r="A58" s="18" t="s">
        <v>123</v>
      </c>
      <c r="B58" s="19" t="s">
        <v>214</v>
      </c>
      <c r="C58" s="184">
        <v>0</v>
      </c>
      <c r="D58" s="184">
        <v>0</v>
      </c>
      <c r="E58" s="120">
        <f>SUM(E59:E61)</f>
        <v>0</v>
      </c>
    </row>
    <row r="59" spans="1:5" s="196" customFormat="1" ht="12" customHeight="1">
      <c r="A59" s="13" t="s">
        <v>64</v>
      </c>
      <c r="B59" s="197" t="s">
        <v>215</v>
      </c>
      <c r="C59" s="186"/>
      <c r="D59" s="186">
        <v>0</v>
      </c>
      <c r="E59" s="122"/>
    </row>
    <row r="60" spans="1:5" s="196" customFormat="1" ht="12" customHeight="1">
      <c r="A60" s="12" t="s">
        <v>65</v>
      </c>
      <c r="B60" s="198" t="s">
        <v>340</v>
      </c>
      <c r="C60" s="185"/>
      <c r="D60" s="185">
        <v>0</v>
      </c>
      <c r="E60" s="121"/>
    </row>
    <row r="61" spans="1:5" s="196" customFormat="1" ht="12" customHeight="1">
      <c r="A61" s="12" t="s">
        <v>218</v>
      </c>
      <c r="B61" s="198" t="s">
        <v>216</v>
      </c>
      <c r="C61" s="185"/>
      <c r="D61" s="185">
        <v>0</v>
      </c>
      <c r="E61" s="121"/>
    </row>
    <row r="62" spans="1:5" s="196" customFormat="1" ht="12" customHeight="1" thickBot="1">
      <c r="A62" s="14" t="s">
        <v>219</v>
      </c>
      <c r="B62" s="129" t="s">
        <v>217</v>
      </c>
      <c r="C62" s="187"/>
      <c r="D62" s="187">
        <v>0</v>
      </c>
      <c r="E62" s="123"/>
    </row>
    <row r="63" spans="1:5" s="196" customFormat="1" ht="12" customHeight="1" thickBot="1">
      <c r="A63" s="18" t="s">
        <v>16</v>
      </c>
      <c r="B63" s="127" t="s">
        <v>220</v>
      </c>
      <c r="C63" s="184">
        <v>4650</v>
      </c>
      <c r="D63" s="184">
        <v>4650</v>
      </c>
      <c r="E63" s="120">
        <f>SUM(E64:E66)</f>
        <v>0</v>
      </c>
    </row>
    <row r="64" spans="1:5" s="196" customFormat="1" ht="12" customHeight="1">
      <c r="A64" s="13" t="s">
        <v>124</v>
      </c>
      <c r="B64" s="197" t="s">
        <v>222</v>
      </c>
      <c r="C64" s="188"/>
      <c r="D64" s="188">
        <v>0</v>
      </c>
      <c r="E64" s="124"/>
    </row>
    <row r="65" spans="1:5" s="196" customFormat="1" ht="12" customHeight="1">
      <c r="A65" s="12" t="s">
        <v>125</v>
      </c>
      <c r="B65" s="198" t="s">
        <v>341</v>
      </c>
      <c r="C65" s="188"/>
      <c r="D65" s="188">
        <v>0</v>
      </c>
      <c r="E65" s="124"/>
    </row>
    <row r="66" spans="1:5" s="196" customFormat="1" ht="12" customHeight="1">
      <c r="A66" s="12" t="s">
        <v>156</v>
      </c>
      <c r="B66" s="198" t="s">
        <v>223</v>
      </c>
      <c r="C66" s="188">
        <v>4650</v>
      </c>
      <c r="D66" s="188">
        <v>4650</v>
      </c>
      <c r="E66" s="124"/>
    </row>
    <row r="67" spans="1:5" s="196" customFormat="1" ht="12" customHeight="1" thickBot="1">
      <c r="A67" s="14" t="s">
        <v>221</v>
      </c>
      <c r="B67" s="129" t="s">
        <v>224</v>
      </c>
      <c r="C67" s="188"/>
      <c r="D67" s="188">
        <v>0</v>
      </c>
      <c r="E67" s="124"/>
    </row>
    <row r="68" spans="1:5" s="196" customFormat="1" ht="12" customHeight="1" thickBot="1">
      <c r="A68" s="251" t="s">
        <v>387</v>
      </c>
      <c r="B68" s="19" t="s">
        <v>225</v>
      </c>
      <c r="C68" s="190">
        <v>15510</v>
      </c>
      <c r="D68" s="190">
        <v>15510</v>
      </c>
      <c r="E68" s="225">
        <f>+E11+E18+E25+E32+E40+E52+E58+E63</f>
        <v>4185</v>
      </c>
    </row>
    <row r="69" spans="1:5" s="196" customFormat="1" ht="12" customHeight="1" thickBot="1">
      <c r="A69" s="237" t="s">
        <v>226</v>
      </c>
      <c r="B69" s="127" t="s">
        <v>227</v>
      </c>
      <c r="C69" s="184">
        <v>0</v>
      </c>
      <c r="D69" s="184">
        <v>0</v>
      </c>
      <c r="E69" s="120">
        <f>SUM(E70:E72)</f>
        <v>0</v>
      </c>
    </row>
    <row r="70" spans="1:5" s="196" customFormat="1" ht="12" customHeight="1">
      <c r="A70" s="13" t="s">
        <v>254</v>
      </c>
      <c r="B70" s="197" t="s">
        <v>228</v>
      </c>
      <c r="C70" s="188"/>
      <c r="D70" s="188">
        <v>0</v>
      </c>
      <c r="E70" s="124"/>
    </row>
    <row r="71" spans="1:5" s="196" customFormat="1" ht="12" customHeight="1">
      <c r="A71" s="12" t="s">
        <v>263</v>
      </c>
      <c r="B71" s="198" t="s">
        <v>229</v>
      </c>
      <c r="C71" s="188"/>
      <c r="D71" s="188">
        <v>0</v>
      </c>
      <c r="E71" s="124"/>
    </row>
    <row r="72" spans="1:5" s="196" customFormat="1" ht="12" customHeight="1" thickBot="1">
      <c r="A72" s="14" t="s">
        <v>264</v>
      </c>
      <c r="B72" s="247" t="s">
        <v>372</v>
      </c>
      <c r="C72" s="188"/>
      <c r="D72" s="188">
        <v>0</v>
      </c>
      <c r="E72" s="124"/>
    </row>
    <row r="73" spans="1:5" s="196" customFormat="1" ht="12" customHeight="1" thickBot="1">
      <c r="A73" s="237" t="s">
        <v>230</v>
      </c>
      <c r="B73" s="127" t="s">
        <v>231</v>
      </c>
      <c r="C73" s="184">
        <v>0</v>
      </c>
      <c r="D73" s="184">
        <v>0</v>
      </c>
      <c r="E73" s="120">
        <f>SUM(E74:E77)</f>
        <v>0</v>
      </c>
    </row>
    <row r="74" spans="1:5" s="196" customFormat="1" ht="12" customHeight="1">
      <c r="A74" s="13" t="s">
        <v>101</v>
      </c>
      <c r="B74" s="328" t="s">
        <v>232</v>
      </c>
      <c r="C74" s="188"/>
      <c r="D74" s="188">
        <v>0</v>
      </c>
      <c r="E74" s="124"/>
    </row>
    <row r="75" spans="1:5" s="196" customFormat="1" ht="12" customHeight="1">
      <c r="A75" s="12" t="s">
        <v>102</v>
      </c>
      <c r="B75" s="328" t="s">
        <v>499</v>
      </c>
      <c r="C75" s="188"/>
      <c r="D75" s="188">
        <v>0</v>
      </c>
      <c r="E75" s="124"/>
    </row>
    <row r="76" spans="1:5" s="196" customFormat="1" ht="12" customHeight="1">
      <c r="A76" s="12" t="s">
        <v>255</v>
      </c>
      <c r="B76" s="328" t="s">
        <v>233</v>
      </c>
      <c r="C76" s="188"/>
      <c r="D76" s="188">
        <v>0</v>
      </c>
      <c r="E76" s="124"/>
    </row>
    <row r="77" spans="1:5" s="196" customFormat="1" ht="12" customHeight="1" thickBot="1">
      <c r="A77" s="14" t="s">
        <v>256</v>
      </c>
      <c r="B77" s="329" t="s">
        <v>500</v>
      </c>
      <c r="C77" s="188"/>
      <c r="D77" s="188">
        <v>0</v>
      </c>
      <c r="E77" s="124"/>
    </row>
    <row r="78" spans="1:5" s="196" customFormat="1" ht="12" customHeight="1" thickBot="1">
      <c r="A78" s="237" t="s">
        <v>234</v>
      </c>
      <c r="B78" s="127" t="s">
        <v>235</v>
      </c>
      <c r="C78" s="184">
        <v>1637</v>
      </c>
      <c r="D78" s="184">
        <v>1637</v>
      </c>
      <c r="E78" s="120">
        <f>SUM(E79:E80)</f>
        <v>1637</v>
      </c>
    </row>
    <row r="79" spans="1:5" s="196" customFormat="1" ht="12" customHeight="1">
      <c r="A79" s="13" t="s">
        <v>257</v>
      </c>
      <c r="B79" s="197" t="s">
        <v>236</v>
      </c>
      <c r="C79" s="188">
        <v>1637</v>
      </c>
      <c r="D79" s="188">
        <v>1637</v>
      </c>
      <c r="E79" s="124">
        <v>1637</v>
      </c>
    </row>
    <row r="80" spans="1:5" s="196" customFormat="1" ht="12" customHeight="1" thickBot="1">
      <c r="A80" s="14" t="s">
        <v>258</v>
      </c>
      <c r="B80" s="129" t="s">
        <v>237</v>
      </c>
      <c r="C80" s="188"/>
      <c r="D80" s="188">
        <v>0</v>
      </c>
      <c r="E80" s="124"/>
    </row>
    <row r="81" spans="1:5" s="196" customFormat="1" ht="12" customHeight="1" thickBot="1">
      <c r="A81" s="237" t="s">
        <v>238</v>
      </c>
      <c r="B81" s="127" t="s">
        <v>239</v>
      </c>
      <c r="C81" s="184">
        <v>0</v>
      </c>
      <c r="D81" s="184">
        <v>0</v>
      </c>
      <c r="E81" s="120">
        <f>SUM(E82:E84)</f>
        <v>0</v>
      </c>
    </row>
    <row r="82" spans="1:5" s="196" customFormat="1" ht="12" customHeight="1">
      <c r="A82" s="13" t="s">
        <v>259</v>
      </c>
      <c r="B82" s="197" t="s">
        <v>240</v>
      </c>
      <c r="C82" s="188"/>
      <c r="D82" s="188">
        <v>0</v>
      </c>
      <c r="E82" s="124"/>
    </row>
    <row r="83" spans="1:5" s="196" customFormat="1" ht="12" customHeight="1">
      <c r="A83" s="12" t="s">
        <v>260</v>
      </c>
      <c r="B83" s="198" t="s">
        <v>241</v>
      </c>
      <c r="C83" s="188"/>
      <c r="D83" s="188">
        <v>0</v>
      </c>
      <c r="E83" s="124"/>
    </row>
    <row r="84" spans="1:5" s="196" customFormat="1" ht="12" customHeight="1" thickBot="1">
      <c r="A84" s="14" t="s">
        <v>261</v>
      </c>
      <c r="B84" s="129" t="s">
        <v>501</v>
      </c>
      <c r="C84" s="188"/>
      <c r="D84" s="188">
        <v>0</v>
      </c>
      <c r="E84" s="124"/>
    </row>
    <row r="85" spans="1:5" s="196" customFormat="1" ht="12" customHeight="1" thickBot="1">
      <c r="A85" s="237" t="s">
        <v>242</v>
      </c>
      <c r="B85" s="127" t="s">
        <v>262</v>
      </c>
      <c r="C85" s="184">
        <v>0</v>
      </c>
      <c r="D85" s="184">
        <v>0</v>
      </c>
      <c r="E85" s="120">
        <f>SUM(E86:E89)</f>
        <v>0</v>
      </c>
    </row>
    <row r="86" spans="1:5" s="196" customFormat="1" ht="12" customHeight="1">
      <c r="A86" s="200" t="s">
        <v>243</v>
      </c>
      <c r="B86" s="197" t="s">
        <v>244</v>
      </c>
      <c r="C86" s="188"/>
      <c r="D86" s="188">
        <v>0</v>
      </c>
      <c r="E86" s="124"/>
    </row>
    <row r="87" spans="1:5" s="196" customFormat="1" ht="12" customHeight="1">
      <c r="A87" s="201" t="s">
        <v>245</v>
      </c>
      <c r="B87" s="198" t="s">
        <v>246</v>
      </c>
      <c r="C87" s="188"/>
      <c r="D87" s="188">
        <v>0</v>
      </c>
      <c r="E87" s="124"/>
    </row>
    <row r="88" spans="1:5" s="196" customFormat="1" ht="12" customHeight="1">
      <c r="A88" s="201" t="s">
        <v>247</v>
      </c>
      <c r="B88" s="198" t="s">
        <v>248</v>
      </c>
      <c r="C88" s="188"/>
      <c r="D88" s="188">
        <v>0</v>
      </c>
      <c r="E88" s="124"/>
    </row>
    <row r="89" spans="1:5" s="196" customFormat="1" ht="12" customHeight="1" thickBot="1">
      <c r="A89" s="202" t="s">
        <v>249</v>
      </c>
      <c r="B89" s="129" t="s">
        <v>250</v>
      </c>
      <c r="C89" s="188"/>
      <c r="D89" s="188">
        <v>0</v>
      </c>
      <c r="E89" s="124"/>
    </row>
    <row r="90" spans="1:5" s="196" customFormat="1" ht="12" customHeight="1" thickBot="1">
      <c r="A90" s="237" t="s">
        <v>251</v>
      </c>
      <c r="B90" s="127" t="s">
        <v>386</v>
      </c>
      <c r="C90" s="239"/>
      <c r="D90" s="239">
        <v>0</v>
      </c>
      <c r="E90" s="240"/>
    </row>
    <row r="91" spans="1:5" s="196" customFormat="1" ht="13.5" customHeight="1" thickBot="1">
      <c r="A91" s="237" t="s">
        <v>253</v>
      </c>
      <c r="B91" s="127" t="s">
        <v>252</v>
      </c>
      <c r="C91" s="239"/>
      <c r="D91" s="239">
        <v>0</v>
      </c>
      <c r="E91" s="240"/>
    </row>
    <row r="92" spans="1:5" s="196" customFormat="1" ht="15.75" customHeight="1" thickBot="1">
      <c r="A92" s="237" t="s">
        <v>265</v>
      </c>
      <c r="B92" s="203" t="s">
        <v>389</v>
      </c>
      <c r="C92" s="190">
        <v>1637</v>
      </c>
      <c r="D92" s="190">
        <v>1637</v>
      </c>
      <c r="E92" s="225">
        <f>+E69+E73+E78+E81+E85+E91+E90</f>
        <v>1637</v>
      </c>
    </row>
    <row r="93" spans="1:5" s="196" customFormat="1" ht="25.5" customHeight="1" thickBot="1">
      <c r="A93" s="238" t="s">
        <v>388</v>
      </c>
      <c r="B93" s="204" t="s">
        <v>390</v>
      </c>
      <c r="C93" s="190">
        <v>17147</v>
      </c>
      <c r="D93" s="190">
        <v>17147</v>
      </c>
      <c r="E93" s="225">
        <f>+E68+E92</f>
        <v>5822</v>
      </c>
    </row>
    <row r="94" spans="1:3" s="196" customFormat="1" ht="15" customHeight="1">
      <c r="A94" s="3"/>
      <c r="B94" s="4"/>
      <c r="C94" s="131"/>
    </row>
    <row r="95" spans="1:5" ht="16.5" customHeight="1">
      <c r="A95" s="629" t="s">
        <v>37</v>
      </c>
      <c r="B95" s="629"/>
      <c r="C95" s="629"/>
      <c r="D95" s="629"/>
      <c r="E95" s="629"/>
    </row>
    <row r="96" spans="1:5" s="205" customFormat="1" ht="16.5" customHeight="1" thickBot="1">
      <c r="A96" s="631" t="s">
        <v>105</v>
      </c>
      <c r="B96" s="631"/>
      <c r="C96" s="62"/>
      <c r="E96" s="62" t="str">
        <f>E7</f>
        <v> ezer forintban!</v>
      </c>
    </row>
    <row r="97" spans="1:5" ht="15.75">
      <c r="A97" s="620" t="s">
        <v>54</v>
      </c>
      <c r="B97" s="622" t="s">
        <v>432</v>
      </c>
      <c r="C97" s="624" t="str">
        <f>+CONCATENATE(LEFT(IB_ÖSSZEFÜGGÉSEK!A6,4),". évi")</f>
        <v>2020. évi</v>
      </c>
      <c r="D97" s="625"/>
      <c r="E97" s="626"/>
    </row>
    <row r="98" spans="1:5" ht="24.75" thickBot="1">
      <c r="A98" s="621"/>
      <c r="B98" s="623"/>
      <c r="C98" s="268" t="s">
        <v>430</v>
      </c>
      <c r="D98" s="267" t="s">
        <v>431</v>
      </c>
      <c r="E98" s="330" t="str">
        <f>+CONCATENATE(IB_ALAPADATOK!B7,IB_ALAPADATOK!C9," teljesítés")</f>
        <v>2020. VI. 30. teljesítés</v>
      </c>
    </row>
    <row r="99" spans="1:5" s="195" customFormat="1" ht="12" customHeight="1" thickBot="1">
      <c r="A99" s="25" t="s">
        <v>398</v>
      </c>
      <c r="B99" s="26" t="s">
        <v>399</v>
      </c>
      <c r="C99" s="26" t="s">
        <v>400</v>
      </c>
      <c r="D99" s="26" t="s">
        <v>402</v>
      </c>
      <c r="E99" s="279" t="s">
        <v>401</v>
      </c>
    </row>
    <row r="100" spans="1:5" ht="12" customHeight="1" thickBot="1">
      <c r="A100" s="20" t="s">
        <v>9</v>
      </c>
      <c r="B100" s="24" t="s">
        <v>348</v>
      </c>
      <c r="C100" s="183">
        <v>59839</v>
      </c>
      <c r="D100" s="183">
        <v>52839</v>
      </c>
      <c r="E100" s="254">
        <f>E101+E102+E103+E104+E105+E118</f>
        <v>27965</v>
      </c>
    </row>
    <row r="101" spans="1:5" ht="12" customHeight="1">
      <c r="A101" s="15" t="s">
        <v>66</v>
      </c>
      <c r="B101" s="8" t="s">
        <v>38</v>
      </c>
      <c r="C101" s="261">
        <v>12581</v>
      </c>
      <c r="D101" s="261">
        <v>12581</v>
      </c>
      <c r="E101" s="255">
        <v>6307</v>
      </c>
    </row>
    <row r="102" spans="1:5" ht="12" customHeight="1">
      <c r="A102" s="12" t="s">
        <v>67</v>
      </c>
      <c r="B102" s="6" t="s">
        <v>126</v>
      </c>
      <c r="C102" s="185">
        <v>1101</v>
      </c>
      <c r="D102" s="185">
        <v>1101</v>
      </c>
      <c r="E102" s="121">
        <v>577</v>
      </c>
    </row>
    <row r="103" spans="1:5" ht="12" customHeight="1">
      <c r="A103" s="12" t="s">
        <v>68</v>
      </c>
      <c r="B103" s="6" t="s">
        <v>93</v>
      </c>
      <c r="C103" s="187">
        <v>391</v>
      </c>
      <c r="D103" s="187">
        <v>391</v>
      </c>
      <c r="E103" s="123">
        <v>16</v>
      </c>
    </row>
    <row r="104" spans="1:5" ht="12" customHeight="1">
      <c r="A104" s="12" t="s">
        <v>69</v>
      </c>
      <c r="B104" s="9" t="s">
        <v>127</v>
      </c>
      <c r="C104" s="187"/>
      <c r="D104" s="187">
        <v>0</v>
      </c>
      <c r="E104" s="123"/>
    </row>
    <row r="105" spans="1:5" ht="12" customHeight="1">
      <c r="A105" s="12" t="s">
        <v>78</v>
      </c>
      <c r="B105" s="17" t="s">
        <v>128</v>
      </c>
      <c r="C105" s="187">
        <v>38766</v>
      </c>
      <c r="D105" s="187">
        <v>38766</v>
      </c>
      <c r="E105" s="123">
        <v>21065</v>
      </c>
    </row>
    <row r="106" spans="1:5" ht="12" customHeight="1">
      <c r="A106" s="12" t="s">
        <v>70</v>
      </c>
      <c r="B106" s="6" t="s">
        <v>353</v>
      </c>
      <c r="C106" s="187"/>
      <c r="D106" s="187">
        <v>0</v>
      </c>
      <c r="E106" s="123"/>
    </row>
    <row r="107" spans="1:5" ht="12" customHeight="1">
      <c r="A107" s="12" t="s">
        <v>71</v>
      </c>
      <c r="B107" s="66" t="s">
        <v>352</v>
      </c>
      <c r="C107" s="187"/>
      <c r="D107" s="187">
        <v>0</v>
      </c>
      <c r="E107" s="123"/>
    </row>
    <row r="108" spans="1:5" ht="12" customHeight="1">
      <c r="A108" s="12" t="s">
        <v>79</v>
      </c>
      <c r="B108" s="66" t="s">
        <v>351</v>
      </c>
      <c r="C108" s="187"/>
      <c r="D108" s="187">
        <v>0</v>
      </c>
      <c r="E108" s="123"/>
    </row>
    <row r="109" spans="1:5" ht="12" customHeight="1">
      <c r="A109" s="12" t="s">
        <v>80</v>
      </c>
      <c r="B109" s="64" t="s">
        <v>268</v>
      </c>
      <c r="C109" s="187"/>
      <c r="D109" s="187">
        <v>0</v>
      </c>
      <c r="E109" s="123"/>
    </row>
    <row r="110" spans="1:5" ht="12" customHeight="1">
      <c r="A110" s="12" t="s">
        <v>81</v>
      </c>
      <c r="B110" s="65" t="s">
        <v>269</v>
      </c>
      <c r="C110" s="187"/>
      <c r="D110" s="187">
        <v>0</v>
      </c>
      <c r="E110" s="123"/>
    </row>
    <row r="111" spans="1:5" ht="12" customHeight="1">
      <c r="A111" s="12" t="s">
        <v>82</v>
      </c>
      <c r="B111" s="65" t="s">
        <v>270</v>
      </c>
      <c r="C111" s="187"/>
      <c r="D111" s="187">
        <v>0</v>
      </c>
      <c r="E111" s="123"/>
    </row>
    <row r="112" spans="1:5" ht="12" customHeight="1">
      <c r="A112" s="12" t="s">
        <v>84</v>
      </c>
      <c r="B112" s="64" t="s">
        <v>271</v>
      </c>
      <c r="C112" s="187"/>
      <c r="D112" s="187">
        <v>0</v>
      </c>
      <c r="E112" s="123"/>
    </row>
    <row r="113" spans="1:5" ht="12" customHeight="1">
      <c r="A113" s="12" t="s">
        <v>129</v>
      </c>
      <c r="B113" s="64" t="s">
        <v>272</v>
      </c>
      <c r="C113" s="187"/>
      <c r="D113" s="187">
        <v>0</v>
      </c>
      <c r="E113" s="123"/>
    </row>
    <row r="114" spans="1:5" ht="12" customHeight="1">
      <c r="A114" s="12" t="s">
        <v>266</v>
      </c>
      <c r="B114" s="65" t="s">
        <v>273</v>
      </c>
      <c r="C114" s="187"/>
      <c r="D114" s="187">
        <v>0</v>
      </c>
      <c r="E114" s="123"/>
    </row>
    <row r="115" spans="1:5" ht="12" customHeight="1">
      <c r="A115" s="11" t="s">
        <v>267</v>
      </c>
      <c r="B115" s="66" t="s">
        <v>274</v>
      </c>
      <c r="C115" s="187"/>
      <c r="D115" s="187">
        <v>0</v>
      </c>
      <c r="E115" s="123"/>
    </row>
    <row r="116" spans="1:5" ht="12" customHeight="1">
      <c r="A116" s="12" t="s">
        <v>349</v>
      </c>
      <c r="B116" s="66" t="s">
        <v>275</v>
      </c>
      <c r="C116" s="187"/>
      <c r="D116" s="187">
        <v>0</v>
      </c>
      <c r="E116" s="123"/>
    </row>
    <row r="117" spans="1:5" ht="12" customHeight="1">
      <c r="A117" s="14" t="s">
        <v>350</v>
      </c>
      <c r="B117" s="66" t="s">
        <v>276</v>
      </c>
      <c r="C117" s="187">
        <v>38766</v>
      </c>
      <c r="D117" s="187">
        <v>38766</v>
      </c>
      <c r="E117" s="123">
        <v>21065</v>
      </c>
    </row>
    <row r="118" spans="1:5" ht="12" customHeight="1">
      <c r="A118" s="12" t="s">
        <v>354</v>
      </c>
      <c r="B118" s="9" t="s">
        <v>39</v>
      </c>
      <c r="C118" s="185">
        <v>7000</v>
      </c>
      <c r="D118" s="185">
        <v>0</v>
      </c>
      <c r="E118" s="121"/>
    </row>
    <row r="119" spans="1:5" ht="12" customHeight="1">
      <c r="A119" s="12" t="s">
        <v>355</v>
      </c>
      <c r="B119" s="6" t="s">
        <v>357</v>
      </c>
      <c r="C119" s="185"/>
      <c r="D119" s="185">
        <v>0</v>
      </c>
      <c r="E119" s="121"/>
    </row>
    <row r="120" spans="1:5" ht="12" customHeight="1" thickBot="1">
      <c r="A120" s="16" t="s">
        <v>356</v>
      </c>
      <c r="B120" s="250" t="s">
        <v>358</v>
      </c>
      <c r="C120" s="262">
        <v>7000</v>
      </c>
      <c r="D120" s="262">
        <v>0</v>
      </c>
      <c r="E120" s="256"/>
    </row>
    <row r="121" spans="1:5" ht="12" customHeight="1" thickBot="1">
      <c r="A121" s="248" t="s">
        <v>10</v>
      </c>
      <c r="B121" s="249" t="s">
        <v>277</v>
      </c>
      <c r="C121" s="263">
        <v>3000</v>
      </c>
      <c r="D121" s="184">
        <v>3000</v>
      </c>
      <c r="E121" s="257">
        <f>+E122+E124+E126</f>
        <v>0</v>
      </c>
    </row>
    <row r="122" spans="1:5" ht="12" customHeight="1">
      <c r="A122" s="13" t="s">
        <v>72</v>
      </c>
      <c r="B122" s="6" t="s">
        <v>155</v>
      </c>
      <c r="C122" s="186">
        <v>3000</v>
      </c>
      <c r="D122" s="272">
        <v>3000</v>
      </c>
      <c r="E122" s="122"/>
    </row>
    <row r="123" spans="1:5" ht="12" customHeight="1">
      <c r="A123" s="13" t="s">
        <v>73</v>
      </c>
      <c r="B123" s="10" t="s">
        <v>281</v>
      </c>
      <c r="C123" s="186"/>
      <c r="D123" s="272">
        <v>0</v>
      </c>
      <c r="E123" s="122"/>
    </row>
    <row r="124" spans="1:5" ht="12" customHeight="1">
      <c r="A124" s="13" t="s">
        <v>74</v>
      </c>
      <c r="B124" s="10" t="s">
        <v>130</v>
      </c>
      <c r="C124" s="185"/>
      <c r="D124" s="273">
        <v>0</v>
      </c>
      <c r="E124" s="121"/>
    </row>
    <row r="125" spans="1:5" ht="12" customHeight="1">
      <c r="A125" s="13" t="s">
        <v>75</v>
      </c>
      <c r="B125" s="10" t="s">
        <v>282</v>
      </c>
      <c r="C125" s="185"/>
      <c r="D125" s="273">
        <v>0</v>
      </c>
      <c r="E125" s="121"/>
    </row>
    <row r="126" spans="1:5" ht="12" customHeight="1">
      <c r="A126" s="13" t="s">
        <v>76</v>
      </c>
      <c r="B126" s="129" t="s">
        <v>157</v>
      </c>
      <c r="C126" s="185"/>
      <c r="D126" s="273">
        <v>0</v>
      </c>
      <c r="E126" s="121"/>
    </row>
    <row r="127" spans="1:5" ht="12" customHeight="1">
      <c r="A127" s="13" t="s">
        <v>83</v>
      </c>
      <c r="B127" s="128" t="s">
        <v>342</v>
      </c>
      <c r="C127" s="185"/>
      <c r="D127" s="273">
        <v>0</v>
      </c>
      <c r="E127" s="121"/>
    </row>
    <row r="128" spans="1:5" ht="12" customHeight="1">
      <c r="A128" s="13" t="s">
        <v>85</v>
      </c>
      <c r="B128" s="193" t="s">
        <v>287</v>
      </c>
      <c r="C128" s="185"/>
      <c r="D128" s="273">
        <v>0</v>
      </c>
      <c r="E128" s="121"/>
    </row>
    <row r="129" spans="1:5" ht="15.75">
      <c r="A129" s="13" t="s">
        <v>131</v>
      </c>
      <c r="B129" s="65" t="s">
        <v>270</v>
      </c>
      <c r="C129" s="185"/>
      <c r="D129" s="273">
        <v>0</v>
      </c>
      <c r="E129" s="121"/>
    </row>
    <row r="130" spans="1:5" ht="12" customHeight="1">
      <c r="A130" s="13" t="s">
        <v>132</v>
      </c>
      <c r="B130" s="65" t="s">
        <v>286</v>
      </c>
      <c r="C130" s="185"/>
      <c r="D130" s="273">
        <v>0</v>
      </c>
      <c r="E130" s="121"/>
    </row>
    <row r="131" spans="1:5" ht="12" customHeight="1">
      <c r="A131" s="13" t="s">
        <v>133</v>
      </c>
      <c r="B131" s="65" t="s">
        <v>285</v>
      </c>
      <c r="C131" s="185"/>
      <c r="D131" s="273">
        <v>0</v>
      </c>
      <c r="E131" s="121"/>
    </row>
    <row r="132" spans="1:5" ht="12" customHeight="1">
      <c r="A132" s="13" t="s">
        <v>278</v>
      </c>
      <c r="B132" s="65" t="s">
        <v>273</v>
      </c>
      <c r="C132" s="185"/>
      <c r="D132" s="273">
        <v>0</v>
      </c>
      <c r="E132" s="121"/>
    </row>
    <row r="133" spans="1:5" ht="12" customHeight="1">
      <c r="A133" s="13" t="s">
        <v>279</v>
      </c>
      <c r="B133" s="65" t="s">
        <v>284</v>
      </c>
      <c r="C133" s="185"/>
      <c r="D133" s="273">
        <v>0</v>
      </c>
      <c r="E133" s="121"/>
    </row>
    <row r="134" spans="1:5" ht="16.5" thickBot="1">
      <c r="A134" s="11" t="s">
        <v>280</v>
      </c>
      <c r="B134" s="65" t="s">
        <v>283</v>
      </c>
      <c r="C134" s="187"/>
      <c r="D134" s="274">
        <v>0</v>
      </c>
      <c r="E134" s="123"/>
    </row>
    <row r="135" spans="1:5" ht="12" customHeight="1" thickBot="1">
      <c r="A135" s="18" t="s">
        <v>11</v>
      </c>
      <c r="B135" s="58" t="s">
        <v>359</v>
      </c>
      <c r="C135" s="184">
        <v>62839</v>
      </c>
      <c r="D135" s="271">
        <v>55839</v>
      </c>
      <c r="E135" s="120">
        <f>+E100+E121</f>
        <v>27965</v>
      </c>
    </row>
    <row r="136" spans="1:5" ht="12" customHeight="1" thickBot="1">
      <c r="A136" s="18" t="s">
        <v>12</v>
      </c>
      <c r="B136" s="58" t="s">
        <v>433</v>
      </c>
      <c r="C136" s="184">
        <v>0</v>
      </c>
      <c r="D136" s="271">
        <v>0</v>
      </c>
      <c r="E136" s="120">
        <f>+E137+E138+E139</f>
        <v>0</v>
      </c>
    </row>
    <row r="137" spans="1:5" ht="12" customHeight="1">
      <c r="A137" s="13" t="s">
        <v>188</v>
      </c>
      <c r="B137" s="10" t="s">
        <v>367</v>
      </c>
      <c r="C137" s="185"/>
      <c r="D137" s="273">
        <v>0</v>
      </c>
      <c r="E137" s="121"/>
    </row>
    <row r="138" spans="1:5" ht="12" customHeight="1">
      <c r="A138" s="13" t="s">
        <v>189</v>
      </c>
      <c r="B138" s="10" t="s">
        <v>368</v>
      </c>
      <c r="C138" s="185"/>
      <c r="D138" s="273">
        <v>0</v>
      </c>
      <c r="E138" s="121"/>
    </row>
    <row r="139" spans="1:5" ht="12" customHeight="1" thickBot="1">
      <c r="A139" s="11" t="s">
        <v>190</v>
      </c>
      <c r="B139" s="10" t="s">
        <v>369</v>
      </c>
      <c r="C139" s="185"/>
      <c r="D139" s="273">
        <v>0</v>
      </c>
      <c r="E139" s="121"/>
    </row>
    <row r="140" spans="1:5" ht="12" customHeight="1" thickBot="1">
      <c r="A140" s="18" t="s">
        <v>13</v>
      </c>
      <c r="B140" s="58" t="s">
        <v>361</v>
      </c>
      <c r="C140" s="184">
        <v>0</v>
      </c>
      <c r="D140" s="271">
        <v>0</v>
      </c>
      <c r="E140" s="120">
        <f>SUM(E141:E146)</f>
        <v>0</v>
      </c>
    </row>
    <row r="141" spans="1:5" ht="12" customHeight="1">
      <c r="A141" s="13" t="s">
        <v>59</v>
      </c>
      <c r="B141" s="7" t="s">
        <v>370</v>
      </c>
      <c r="C141" s="185"/>
      <c r="D141" s="273">
        <v>0</v>
      </c>
      <c r="E141" s="121"/>
    </row>
    <row r="142" spans="1:5" ht="12" customHeight="1">
      <c r="A142" s="13" t="s">
        <v>60</v>
      </c>
      <c r="B142" s="7" t="s">
        <v>362</v>
      </c>
      <c r="C142" s="185"/>
      <c r="D142" s="273">
        <v>0</v>
      </c>
      <c r="E142" s="121"/>
    </row>
    <row r="143" spans="1:5" ht="12" customHeight="1">
      <c r="A143" s="13" t="s">
        <v>61</v>
      </c>
      <c r="B143" s="7" t="s">
        <v>363</v>
      </c>
      <c r="C143" s="185"/>
      <c r="D143" s="273">
        <v>0</v>
      </c>
      <c r="E143" s="121"/>
    </row>
    <row r="144" spans="1:5" ht="12" customHeight="1">
      <c r="A144" s="13" t="s">
        <v>118</v>
      </c>
      <c r="B144" s="7" t="s">
        <v>364</v>
      </c>
      <c r="C144" s="185"/>
      <c r="D144" s="273">
        <v>0</v>
      </c>
      <c r="E144" s="121"/>
    </row>
    <row r="145" spans="1:5" ht="12" customHeight="1">
      <c r="A145" s="13" t="s">
        <v>119</v>
      </c>
      <c r="B145" s="7" t="s">
        <v>365</v>
      </c>
      <c r="C145" s="185"/>
      <c r="D145" s="273">
        <v>0</v>
      </c>
      <c r="E145" s="121"/>
    </row>
    <row r="146" spans="1:5" ht="12" customHeight="1" thickBot="1">
      <c r="A146" s="16" t="s">
        <v>120</v>
      </c>
      <c r="B146" s="336" t="s">
        <v>366</v>
      </c>
      <c r="C146" s="262"/>
      <c r="D146" s="311">
        <v>0</v>
      </c>
      <c r="E146" s="256"/>
    </row>
    <row r="147" spans="1:5" ht="12" customHeight="1" thickBot="1">
      <c r="A147" s="18" t="s">
        <v>14</v>
      </c>
      <c r="B147" s="58" t="s">
        <v>374</v>
      </c>
      <c r="C147" s="190">
        <v>0</v>
      </c>
      <c r="D147" s="275">
        <v>0</v>
      </c>
      <c r="E147" s="225">
        <f>+E148+E149+E150+E151</f>
        <v>0</v>
      </c>
    </row>
    <row r="148" spans="1:5" ht="12" customHeight="1">
      <c r="A148" s="13" t="s">
        <v>62</v>
      </c>
      <c r="B148" s="7" t="s">
        <v>288</v>
      </c>
      <c r="C148" s="185"/>
      <c r="D148" s="273">
        <v>0</v>
      </c>
      <c r="E148" s="121"/>
    </row>
    <row r="149" spans="1:5" ht="12" customHeight="1">
      <c r="A149" s="13" t="s">
        <v>63</v>
      </c>
      <c r="B149" s="7" t="s">
        <v>289</v>
      </c>
      <c r="C149" s="185"/>
      <c r="D149" s="273">
        <v>0</v>
      </c>
      <c r="E149" s="121"/>
    </row>
    <row r="150" spans="1:5" ht="12" customHeight="1">
      <c r="A150" s="13" t="s">
        <v>206</v>
      </c>
      <c r="B150" s="7" t="s">
        <v>375</v>
      </c>
      <c r="C150" s="185"/>
      <c r="D150" s="273">
        <v>0</v>
      </c>
      <c r="E150" s="121"/>
    </row>
    <row r="151" spans="1:5" ht="12" customHeight="1" thickBot="1">
      <c r="A151" s="11" t="s">
        <v>207</v>
      </c>
      <c r="B151" s="5" t="s">
        <v>307</v>
      </c>
      <c r="C151" s="185"/>
      <c r="D151" s="273">
        <v>0</v>
      </c>
      <c r="E151" s="121"/>
    </row>
    <row r="152" spans="1:5" ht="12" customHeight="1" thickBot="1">
      <c r="A152" s="18" t="s">
        <v>15</v>
      </c>
      <c r="B152" s="58" t="s">
        <v>376</v>
      </c>
      <c r="C152" s="264">
        <v>0</v>
      </c>
      <c r="D152" s="276">
        <v>0</v>
      </c>
      <c r="E152" s="258">
        <f>SUM(E153:E157)</f>
        <v>0</v>
      </c>
    </row>
    <row r="153" spans="1:5" ht="12" customHeight="1">
      <c r="A153" s="13" t="s">
        <v>64</v>
      </c>
      <c r="B153" s="7" t="s">
        <v>371</v>
      </c>
      <c r="C153" s="185"/>
      <c r="D153" s="273">
        <v>0</v>
      </c>
      <c r="E153" s="121"/>
    </row>
    <row r="154" spans="1:5" ht="12" customHeight="1">
      <c r="A154" s="13" t="s">
        <v>65</v>
      </c>
      <c r="B154" s="7" t="s">
        <v>378</v>
      </c>
      <c r="C154" s="185"/>
      <c r="D154" s="273">
        <v>0</v>
      </c>
      <c r="E154" s="121"/>
    </row>
    <row r="155" spans="1:5" ht="12" customHeight="1">
      <c r="A155" s="13" t="s">
        <v>218</v>
      </c>
      <c r="B155" s="7" t="s">
        <v>373</v>
      </c>
      <c r="C155" s="185"/>
      <c r="D155" s="273">
        <v>0</v>
      </c>
      <c r="E155" s="121"/>
    </row>
    <row r="156" spans="1:5" ht="12" customHeight="1">
      <c r="A156" s="13" t="s">
        <v>219</v>
      </c>
      <c r="B156" s="7" t="s">
        <v>379</v>
      </c>
      <c r="C156" s="185"/>
      <c r="D156" s="273">
        <v>0</v>
      </c>
      <c r="E156" s="121"/>
    </row>
    <row r="157" spans="1:5" ht="12" customHeight="1" thickBot="1">
      <c r="A157" s="13" t="s">
        <v>377</v>
      </c>
      <c r="B157" s="7" t="s">
        <v>380</v>
      </c>
      <c r="C157" s="185"/>
      <c r="D157" s="273">
        <v>0</v>
      </c>
      <c r="E157" s="121"/>
    </row>
    <row r="158" spans="1:5" ht="12" customHeight="1" thickBot="1">
      <c r="A158" s="18" t="s">
        <v>16</v>
      </c>
      <c r="B158" s="58" t="s">
        <v>381</v>
      </c>
      <c r="C158" s="265"/>
      <c r="D158" s="277">
        <v>0</v>
      </c>
      <c r="E158" s="259"/>
    </row>
    <row r="159" spans="1:5" ht="12" customHeight="1" thickBot="1">
      <c r="A159" s="18" t="s">
        <v>17</v>
      </c>
      <c r="B159" s="58" t="s">
        <v>382</v>
      </c>
      <c r="C159" s="265"/>
      <c r="D159" s="277">
        <v>0</v>
      </c>
      <c r="E159" s="259"/>
    </row>
    <row r="160" spans="1:9" ht="15" customHeight="1" thickBot="1">
      <c r="A160" s="18" t="s">
        <v>18</v>
      </c>
      <c r="B160" s="58" t="s">
        <v>384</v>
      </c>
      <c r="C160" s="266">
        <v>0</v>
      </c>
      <c r="D160" s="278">
        <v>0</v>
      </c>
      <c r="E160" s="260">
        <f>+E136+E140+E147+E152+E158+E159</f>
        <v>0</v>
      </c>
      <c r="F160" s="206"/>
      <c r="G160" s="207"/>
      <c r="H160" s="207"/>
      <c r="I160" s="207"/>
    </row>
    <row r="161" spans="1:5" s="196" customFormat="1" ht="12.75" customHeight="1" thickBot="1">
      <c r="A161" s="130" t="s">
        <v>19</v>
      </c>
      <c r="B161" s="171" t="s">
        <v>383</v>
      </c>
      <c r="C161" s="266">
        <v>62839</v>
      </c>
      <c r="D161" s="278">
        <v>55839</v>
      </c>
      <c r="E161" s="260">
        <f>+E135+E160</f>
        <v>27965</v>
      </c>
    </row>
    <row r="162" spans="3:4" ht="15.75">
      <c r="C162" s="393">
        <f>C93-C161</f>
        <v>-45692</v>
      </c>
      <c r="D162" s="393">
        <f>D93-D161</f>
        <v>-38692</v>
      </c>
    </row>
    <row r="163" spans="1:5" ht="15.75">
      <c r="A163" s="627" t="s">
        <v>290</v>
      </c>
      <c r="B163" s="627"/>
      <c r="C163" s="627"/>
      <c r="D163" s="627"/>
      <c r="E163" s="627"/>
    </row>
    <row r="164" spans="1:5" ht="15" customHeight="1" thickBot="1">
      <c r="A164" s="619" t="s">
        <v>106</v>
      </c>
      <c r="B164" s="619"/>
      <c r="C164" s="132"/>
      <c r="E164" s="132" t="str">
        <f>E96</f>
        <v> ezer forintban!</v>
      </c>
    </row>
    <row r="165" spans="1:5" ht="25.5" customHeight="1" thickBot="1">
      <c r="A165" s="18">
        <v>1</v>
      </c>
      <c r="B165" s="23" t="s">
        <v>385</v>
      </c>
      <c r="C165" s="270">
        <f>+C68-C135</f>
        <v>-47329</v>
      </c>
      <c r="D165" s="184">
        <f>+D68-D135</f>
        <v>-40329</v>
      </c>
      <c r="E165" s="120">
        <f>+E68-E135</f>
        <v>-23780</v>
      </c>
    </row>
    <row r="166" spans="1:5" ht="32.25" customHeight="1" thickBot="1">
      <c r="A166" s="18" t="s">
        <v>10</v>
      </c>
      <c r="B166" s="23" t="s">
        <v>391</v>
      </c>
      <c r="C166" s="184">
        <f>+C92-C160</f>
        <v>1637</v>
      </c>
      <c r="D166" s="184">
        <f>+D92-D160</f>
        <v>1637</v>
      </c>
      <c r="E166" s="120">
        <f>+E92-E160</f>
        <v>1637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B16">
      <selection activeCell="I9" sqref="I9"/>
    </sheetView>
  </sheetViews>
  <sheetFormatPr defaultColWidth="9.00390625" defaultRowHeight="12.75"/>
  <cols>
    <col min="1" max="1" width="6.875" style="32" customWidth="1"/>
    <col min="2" max="2" width="48.00390625" style="77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9.75" customHeight="1">
      <c r="A1" s="357"/>
      <c r="B1" s="363" t="s">
        <v>110</v>
      </c>
      <c r="C1" s="364"/>
      <c r="D1" s="364"/>
      <c r="E1" s="364"/>
      <c r="F1" s="364"/>
      <c r="G1" s="364"/>
      <c r="H1" s="364"/>
      <c r="I1" s="364"/>
      <c r="J1" s="635" t="str">
        <f>CONCATENATE("2.1. melléklet ",IB_ALAPADATOK!A7," ",IB_ALAPADATOK!B7," ",IB_ALAPADATOK!C7," ",IB_ALAPADATOK!D7)</f>
        <v>2.1. melléklet a 2020. I. félévi költségvetési tájékoztatóhoz</v>
      </c>
    </row>
    <row r="2" spans="1:10" ht="14.25" thickBot="1">
      <c r="A2" s="357"/>
      <c r="B2" s="356"/>
      <c r="C2" s="357"/>
      <c r="D2" s="357"/>
      <c r="E2" s="357"/>
      <c r="F2" s="357"/>
      <c r="G2" s="365"/>
      <c r="H2" s="365"/>
      <c r="I2" s="365" t="str">
        <f>CONCATENATE('IB_1.4.sz.mell.'!E7)</f>
        <v> ezer forintban!</v>
      </c>
      <c r="J2" s="635"/>
    </row>
    <row r="3" spans="1:10" ht="18" customHeight="1" thickBot="1">
      <c r="A3" s="632" t="s">
        <v>54</v>
      </c>
      <c r="B3" s="366" t="s">
        <v>42</v>
      </c>
      <c r="C3" s="367"/>
      <c r="D3" s="368"/>
      <c r="E3" s="368"/>
      <c r="F3" s="366" t="s">
        <v>43</v>
      </c>
      <c r="G3" s="369"/>
      <c r="H3" s="370"/>
      <c r="I3" s="371"/>
      <c r="J3" s="635"/>
    </row>
    <row r="4" spans="1:10" s="140" customFormat="1" ht="35.25" customHeight="1" thickBot="1">
      <c r="A4" s="633"/>
      <c r="B4" s="359" t="s">
        <v>47</v>
      </c>
      <c r="C4" s="333" t="str">
        <f>+CONCATENATE('IB_1.1.sz.mell.'!C8," eredeti előirányzat")</f>
        <v>2020. évi eredeti előirányzat</v>
      </c>
      <c r="D4" s="331" t="str">
        <f>+CONCATENATE('IB_1.1.sz.mell.'!C8," módosított előirányzat")</f>
        <v>2020. évi módosított előirányzat</v>
      </c>
      <c r="E4" s="331" t="str">
        <f>+CONCATENATE(IB_ALAPADATOK!B7,IB_ALAPADATOK!C9," teljesítés")</f>
        <v>2020. VI. 30. teljesítés</v>
      </c>
      <c r="F4" s="359" t="s">
        <v>47</v>
      </c>
      <c r="G4" s="333" t="str">
        <f>+C4</f>
        <v>2020. évi eredeti előirányzat</v>
      </c>
      <c r="H4" s="333" t="str">
        <f>+D4</f>
        <v>2020. évi módosított előirányzat</v>
      </c>
      <c r="I4" s="332" t="str">
        <f>+E4</f>
        <v>2020. VI. 30. teljesítés</v>
      </c>
      <c r="J4" s="635"/>
    </row>
    <row r="5" spans="1:10" s="141" customFormat="1" ht="12" customHeight="1" thickBot="1">
      <c r="A5" s="372" t="s">
        <v>398</v>
      </c>
      <c r="B5" s="373" t="s">
        <v>399</v>
      </c>
      <c r="C5" s="374" t="s">
        <v>400</v>
      </c>
      <c r="D5" s="377" t="s">
        <v>402</v>
      </c>
      <c r="E5" s="377" t="s">
        <v>401</v>
      </c>
      <c r="F5" s="373" t="s">
        <v>434</v>
      </c>
      <c r="G5" s="374" t="s">
        <v>404</v>
      </c>
      <c r="H5" s="374" t="s">
        <v>405</v>
      </c>
      <c r="I5" s="378" t="s">
        <v>435</v>
      </c>
      <c r="J5" s="635"/>
    </row>
    <row r="6" spans="1:10" ht="12.75" customHeight="1">
      <c r="A6" s="142" t="s">
        <v>9</v>
      </c>
      <c r="B6" s="143" t="s">
        <v>291</v>
      </c>
      <c r="C6" s="479">
        <v>490507</v>
      </c>
      <c r="D6" s="133">
        <v>495733</v>
      </c>
      <c r="E6" s="133">
        <v>264868</v>
      </c>
      <c r="F6" s="143" t="s">
        <v>48</v>
      </c>
      <c r="G6" s="471">
        <v>182959</v>
      </c>
      <c r="H6" s="133">
        <v>181983</v>
      </c>
      <c r="I6" s="284">
        <v>79879</v>
      </c>
      <c r="J6" s="635"/>
    </row>
    <row r="7" spans="1:10" ht="12.75" customHeight="1">
      <c r="A7" s="144" t="s">
        <v>10</v>
      </c>
      <c r="B7" s="145" t="s">
        <v>292</v>
      </c>
      <c r="C7" s="480">
        <v>111376</v>
      </c>
      <c r="D7" s="134">
        <v>111376</v>
      </c>
      <c r="E7" s="134">
        <v>77333</v>
      </c>
      <c r="F7" s="145" t="s">
        <v>126</v>
      </c>
      <c r="G7" s="480">
        <v>32444</v>
      </c>
      <c r="H7" s="134">
        <v>32275</v>
      </c>
      <c r="I7" s="285">
        <v>14223</v>
      </c>
      <c r="J7" s="635"/>
    </row>
    <row r="8" spans="1:10" ht="12.75" customHeight="1">
      <c r="A8" s="144" t="s">
        <v>11</v>
      </c>
      <c r="B8" s="145" t="s">
        <v>312</v>
      </c>
      <c r="C8" s="480">
        <v>28745</v>
      </c>
      <c r="D8" s="134">
        <v>28745</v>
      </c>
      <c r="E8" s="134">
        <v>5025</v>
      </c>
      <c r="F8" s="145" t="s">
        <v>159</v>
      </c>
      <c r="G8" s="480">
        <v>297616</v>
      </c>
      <c r="H8" s="134">
        <v>306127</v>
      </c>
      <c r="I8" s="285">
        <v>163338</v>
      </c>
      <c r="J8" s="635"/>
    </row>
    <row r="9" spans="1:10" ht="12.75" customHeight="1">
      <c r="A9" s="144" t="s">
        <v>12</v>
      </c>
      <c r="B9" s="145" t="s">
        <v>117</v>
      </c>
      <c r="C9" s="480">
        <v>354800</v>
      </c>
      <c r="D9" s="134">
        <v>333800</v>
      </c>
      <c r="E9" s="134">
        <v>140470</v>
      </c>
      <c r="F9" s="145" t="s">
        <v>127</v>
      </c>
      <c r="G9" s="480">
        <v>15800</v>
      </c>
      <c r="H9" s="134">
        <v>15800</v>
      </c>
      <c r="I9" s="285">
        <v>7428</v>
      </c>
      <c r="J9" s="635"/>
    </row>
    <row r="10" spans="1:10" ht="12.75" customHeight="1">
      <c r="A10" s="144" t="s">
        <v>13</v>
      </c>
      <c r="B10" s="146" t="s">
        <v>335</v>
      </c>
      <c r="C10" s="480">
        <v>128421</v>
      </c>
      <c r="D10" s="134">
        <v>128421</v>
      </c>
      <c r="E10" s="134">
        <v>107582</v>
      </c>
      <c r="F10" s="145" t="s">
        <v>128</v>
      </c>
      <c r="G10" s="480">
        <v>586944</v>
      </c>
      <c r="H10" s="134">
        <v>605999</v>
      </c>
      <c r="I10" s="285">
        <v>306237</v>
      </c>
      <c r="J10" s="635"/>
    </row>
    <row r="11" spans="1:10" ht="12.75" customHeight="1">
      <c r="A11" s="144" t="s">
        <v>14</v>
      </c>
      <c r="B11" s="145" t="s">
        <v>293</v>
      </c>
      <c r="C11" s="481"/>
      <c r="D11" s="135">
        <v>488</v>
      </c>
      <c r="E11" s="135">
        <v>1459</v>
      </c>
      <c r="F11" s="145" t="s">
        <v>588</v>
      </c>
      <c r="G11" s="480">
        <v>15302</v>
      </c>
      <c r="H11" s="134">
        <v>7262</v>
      </c>
      <c r="I11" s="285"/>
      <c r="J11" s="635"/>
    </row>
    <row r="12" spans="1:10" ht="12.75" customHeight="1">
      <c r="A12" s="144" t="s">
        <v>15</v>
      </c>
      <c r="B12" s="145" t="s">
        <v>392</v>
      </c>
      <c r="C12" s="134"/>
      <c r="D12" s="134"/>
      <c r="E12" s="134"/>
      <c r="F12" s="30" t="s">
        <v>589</v>
      </c>
      <c r="G12" s="480">
        <v>14951</v>
      </c>
      <c r="H12" s="134">
        <v>40951</v>
      </c>
      <c r="I12" s="285"/>
      <c r="J12" s="635"/>
    </row>
    <row r="13" spans="1:10" ht="12.75" customHeight="1">
      <c r="A13" s="144" t="s">
        <v>16</v>
      </c>
      <c r="B13" s="30"/>
      <c r="C13" s="134"/>
      <c r="D13" s="134"/>
      <c r="E13" s="134"/>
      <c r="F13" s="30"/>
      <c r="G13" s="134"/>
      <c r="H13" s="134"/>
      <c r="I13" s="285"/>
      <c r="J13" s="635"/>
    </row>
    <row r="14" spans="1:10" ht="12.75" customHeight="1">
      <c r="A14" s="144" t="s">
        <v>17</v>
      </c>
      <c r="B14" s="208"/>
      <c r="C14" s="135"/>
      <c r="D14" s="135"/>
      <c r="E14" s="135"/>
      <c r="F14" s="30"/>
      <c r="G14" s="134"/>
      <c r="H14" s="134"/>
      <c r="I14" s="285"/>
      <c r="J14" s="635"/>
    </row>
    <row r="15" spans="1:10" ht="12.75" customHeight="1">
      <c r="A15" s="144" t="s">
        <v>18</v>
      </c>
      <c r="B15" s="30"/>
      <c r="C15" s="134"/>
      <c r="D15" s="134"/>
      <c r="E15" s="134"/>
      <c r="F15" s="30"/>
      <c r="G15" s="134"/>
      <c r="H15" s="134"/>
      <c r="I15" s="285"/>
      <c r="J15" s="635"/>
    </row>
    <row r="16" spans="1:10" ht="12.75" customHeight="1">
      <c r="A16" s="144" t="s">
        <v>19</v>
      </c>
      <c r="B16" s="30"/>
      <c r="C16" s="134"/>
      <c r="D16" s="134"/>
      <c r="E16" s="134"/>
      <c r="F16" s="30"/>
      <c r="G16" s="134"/>
      <c r="H16" s="134"/>
      <c r="I16" s="285"/>
      <c r="J16" s="635"/>
    </row>
    <row r="17" spans="1:10" ht="12.75" customHeight="1" thickBot="1">
      <c r="A17" s="144" t="s">
        <v>20</v>
      </c>
      <c r="B17" s="34"/>
      <c r="C17" s="136"/>
      <c r="D17" s="136"/>
      <c r="E17" s="136"/>
      <c r="F17" s="30"/>
      <c r="G17" s="136"/>
      <c r="H17" s="136"/>
      <c r="I17" s="286"/>
      <c r="J17" s="635"/>
    </row>
    <row r="18" spans="1:10" ht="21.75" thickBot="1">
      <c r="A18" s="147" t="s">
        <v>21</v>
      </c>
      <c r="B18" s="59" t="s">
        <v>393</v>
      </c>
      <c r="C18" s="137">
        <f>C6+C7+C9+C10+C11+C13+C14+C15+C16+C17</f>
        <v>1085104</v>
      </c>
      <c r="D18" s="137">
        <f>D6+D7+D9+D10+D11+D13+D14+D15+D16+D17</f>
        <v>1069818</v>
      </c>
      <c r="E18" s="137">
        <f>E6+E7+E9+E10+E11+E13+E14+E15+E16+E17</f>
        <v>591712</v>
      </c>
      <c r="F18" s="59" t="s">
        <v>298</v>
      </c>
      <c r="G18" s="137">
        <f>SUM(G6:G17)</f>
        <v>1146016</v>
      </c>
      <c r="H18" s="137">
        <f>SUM(H6:H17)</f>
        <v>1190397</v>
      </c>
      <c r="I18" s="165">
        <f>SUM(I6:I17)</f>
        <v>571105</v>
      </c>
      <c r="J18" s="635"/>
    </row>
    <row r="19" spans="1:10" ht="12.75" customHeight="1">
      <c r="A19" s="148" t="s">
        <v>22</v>
      </c>
      <c r="B19" s="149" t="s">
        <v>295</v>
      </c>
      <c r="C19" s="252">
        <f>+C20+C21+C22+C23</f>
        <v>79524</v>
      </c>
      <c r="D19" s="252">
        <f>+D20+D21+D22+D23</f>
        <v>139191</v>
      </c>
      <c r="E19" s="252">
        <f>+E20+E21+E22+E23</f>
        <v>139191</v>
      </c>
      <c r="F19" s="150" t="s">
        <v>134</v>
      </c>
      <c r="G19" s="138"/>
      <c r="H19" s="138"/>
      <c r="I19" s="287"/>
      <c r="J19" s="635"/>
    </row>
    <row r="20" spans="1:10" ht="12.75" customHeight="1">
      <c r="A20" s="151" t="s">
        <v>23</v>
      </c>
      <c r="B20" s="150" t="s">
        <v>153</v>
      </c>
      <c r="C20" s="482">
        <v>79524</v>
      </c>
      <c r="D20" s="48">
        <v>139191</v>
      </c>
      <c r="E20" s="48">
        <v>139191</v>
      </c>
      <c r="F20" s="150" t="s">
        <v>297</v>
      </c>
      <c r="G20" s="48"/>
      <c r="H20" s="48"/>
      <c r="I20" s="288"/>
      <c r="J20" s="635"/>
    </row>
    <row r="21" spans="1:10" ht="12.75" customHeight="1">
      <c r="A21" s="151" t="s">
        <v>24</v>
      </c>
      <c r="B21" s="150" t="s">
        <v>154</v>
      </c>
      <c r="C21" s="48"/>
      <c r="D21" s="48"/>
      <c r="E21" s="48"/>
      <c r="F21" s="150" t="s">
        <v>108</v>
      </c>
      <c r="G21" s="48"/>
      <c r="H21" s="48"/>
      <c r="I21" s="288"/>
      <c r="J21" s="635"/>
    </row>
    <row r="22" spans="1:10" ht="12.75" customHeight="1">
      <c r="A22" s="151" t="s">
        <v>25</v>
      </c>
      <c r="B22" s="150" t="s">
        <v>158</v>
      </c>
      <c r="C22" s="48"/>
      <c r="D22" s="48"/>
      <c r="E22" s="48"/>
      <c r="F22" s="150" t="s">
        <v>109</v>
      </c>
      <c r="G22" s="48"/>
      <c r="H22" s="48"/>
      <c r="I22" s="288"/>
      <c r="J22" s="635"/>
    </row>
    <row r="23" spans="1:10" ht="12.75" customHeight="1">
      <c r="A23" s="151" t="s">
        <v>26</v>
      </c>
      <c r="B23" s="156" t="s">
        <v>164</v>
      </c>
      <c r="C23" s="48"/>
      <c r="D23" s="48"/>
      <c r="E23" s="48"/>
      <c r="F23" s="149" t="s">
        <v>160</v>
      </c>
      <c r="G23" s="48"/>
      <c r="H23" s="48"/>
      <c r="I23" s="288"/>
      <c r="J23" s="635"/>
    </row>
    <row r="24" spans="1:10" ht="12.75" customHeight="1">
      <c r="A24" s="151" t="s">
        <v>27</v>
      </c>
      <c r="B24" s="150" t="s">
        <v>296</v>
      </c>
      <c r="C24" s="152">
        <f>+C25+C26</f>
        <v>0</v>
      </c>
      <c r="D24" s="152">
        <f>+D25+D26</f>
        <v>0</v>
      </c>
      <c r="E24" s="152">
        <f>+E25+E26</f>
        <v>0</v>
      </c>
      <c r="F24" s="150" t="s">
        <v>135</v>
      </c>
      <c r="G24" s="48"/>
      <c r="H24" s="48"/>
      <c r="I24" s="288"/>
      <c r="J24" s="635"/>
    </row>
    <row r="25" spans="1:10" ht="12.75" customHeight="1">
      <c r="A25" s="148" t="s">
        <v>28</v>
      </c>
      <c r="B25" s="149" t="s">
        <v>294</v>
      </c>
      <c r="C25" s="138"/>
      <c r="D25" s="138"/>
      <c r="E25" s="138"/>
      <c r="F25" s="143" t="s">
        <v>375</v>
      </c>
      <c r="G25" s="138"/>
      <c r="H25" s="138"/>
      <c r="I25" s="287"/>
      <c r="J25" s="635"/>
    </row>
    <row r="26" spans="1:10" ht="12.75" customHeight="1">
      <c r="A26" s="151" t="s">
        <v>29</v>
      </c>
      <c r="B26" s="150" t="s">
        <v>567</v>
      </c>
      <c r="C26" s="48"/>
      <c r="D26" s="48"/>
      <c r="E26" s="48"/>
      <c r="F26" s="145" t="s">
        <v>381</v>
      </c>
      <c r="G26" s="48"/>
      <c r="H26" s="48"/>
      <c r="I26" s="288"/>
      <c r="J26" s="635"/>
    </row>
    <row r="27" spans="1:10" ht="12.75" customHeight="1">
      <c r="A27" s="144" t="s">
        <v>30</v>
      </c>
      <c r="B27" s="150" t="s">
        <v>386</v>
      </c>
      <c r="C27" s="48"/>
      <c r="D27" s="48"/>
      <c r="E27" s="48"/>
      <c r="F27" s="145" t="s">
        <v>382</v>
      </c>
      <c r="G27" s="48"/>
      <c r="H27" s="48"/>
      <c r="I27" s="288"/>
      <c r="J27" s="635"/>
    </row>
    <row r="28" spans="1:10" ht="12.75" customHeight="1" thickBot="1">
      <c r="A28" s="180" t="s">
        <v>31</v>
      </c>
      <c r="B28" s="149" t="s">
        <v>252</v>
      </c>
      <c r="C28" s="138"/>
      <c r="D28" s="138">
        <v>682</v>
      </c>
      <c r="E28" s="138">
        <v>682</v>
      </c>
      <c r="F28" s="483" t="s">
        <v>289</v>
      </c>
      <c r="G28" s="138">
        <v>18612</v>
      </c>
      <c r="H28" s="138">
        <v>19294</v>
      </c>
      <c r="I28" s="287">
        <v>19294</v>
      </c>
      <c r="J28" s="635"/>
    </row>
    <row r="29" spans="1:10" ht="24" customHeight="1" thickBot="1">
      <c r="A29" s="147" t="s">
        <v>32</v>
      </c>
      <c r="B29" s="59" t="s">
        <v>394</v>
      </c>
      <c r="C29" s="137">
        <f>+C19+C24+C27+C28</f>
        <v>79524</v>
      </c>
      <c r="D29" s="137">
        <f>+D19+D24+D27+D28</f>
        <v>139873</v>
      </c>
      <c r="E29" s="282">
        <f>+E19+E24+E27+E28</f>
        <v>139873</v>
      </c>
      <c r="F29" s="59" t="s">
        <v>396</v>
      </c>
      <c r="G29" s="137">
        <f>SUM(G19:G28)</f>
        <v>18612</v>
      </c>
      <c r="H29" s="137">
        <f>SUM(H19:H28)</f>
        <v>19294</v>
      </c>
      <c r="I29" s="165">
        <f>SUM(I19:I28)</f>
        <v>19294</v>
      </c>
      <c r="J29" s="635"/>
    </row>
    <row r="30" spans="1:10" ht="13.5" thickBot="1">
      <c r="A30" s="147" t="s">
        <v>33</v>
      </c>
      <c r="B30" s="153" t="s">
        <v>395</v>
      </c>
      <c r="C30" s="326">
        <f>+C18+C29</f>
        <v>1164628</v>
      </c>
      <c r="D30" s="326">
        <f>+D18+D29</f>
        <v>1209691</v>
      </c>
      <c r="E30" s="327">
        <f>+E18+E29</f>
        <v>731585</v>
      </c>
      <c r="F30" s="153" t="s">
        <v>397</v>
      </c>
      <c r="G30" s="326">
        <f>+G18+G29</f>
        <v>1164628</v>
      </c>
      <c r="H30" s="326">
        <f>+H18+H29</f>
        <v>1209691</v>
      </c>
      <c r="I30" s="327">
        <f>+I18+I29</f>
        <v>590399</v>
      </c>
      <c r="J30" s="635"/>
    </row>
    <row r="31" spans="1:10" ht="13.5" thickBot="1">
      <c r="A31" s="147" t="s">
        <v>34</v>
      </c>
      <c r="B31" s="153" t="s">
        <v>112</v>
      </c>
      <c r="C31" s="326">
        <f>IF(C18-G18&lt;0,G18-C18,"-")</f>
        <v>60912</v>
      </c>
      <c r="D31" s="326">
        <f>IF(D18-H18&lt;0,H18-D18,"-")</f>
        <v>120579</v>
      </c>
      <c r="E31" s="327" t="str">
        <f>IF(E18-I18&lt;0,I18-E18,"-")</f>
        <v>-</v>
      </c>
      <c r="F31" s="153" t="s">
        <v>113</v>
      </c>
      <c r="G31" s="326" t="str">
        <f>IF(C18-G18&gt;0,C18-G18,"-")</f>
        <v>-</v>
      </c>
      <c r="H31" s="326" t="str">
        <f>IF(D18-H18&gt;0,D18-H18,"-")</f>
        <v>-</v>
      </c>
      <c r="I31" s="327">
        <f>IF(E18-I18&gt;0,E18-I18,"-")</f>
        <v>20607</v>
      </c>
      <c r="J31" s="635"/>
    </row>
    <row r="32" spans="1:10" ht="13.5" thickBot="1">
      <c r="A32" s="147" t="s">
        <v>35</v>
      </c>
      <c r="B32" s="153" t="s">
        <v>497</v>
      </c>
      <c r="C32" s="326" t="str">
        <f>IF(C30-G30&lt;0,G30-C30,"-")</f>
        <v>-</v>
      </c>
      <c r="D32" s="326" t="str">
        <f>IF(D30-H30&lt;0,H30-D30,"-")</f>
        <v>-</v>
      </c>
      <c r="E32" s="326" t="str">
        <f>IF(E30-I30&lt;0,I30-E30,"-")</f>
        <v>-</v>
      </c>
      <c r="F32" s="153" t="s">
        <v>498</v>
      </c>
      <c r="G32" s="326" t="str">
        <f>IF(C30-G30&gt;0,C30-G30,"-")</f>
        <v>-</v>
      </c>
      <c r="H32" s="326" t="str">
        <f>IF(D30-H30&gt;0,D30-H30,"-")</f>
        <v>-</v>
      </c>
      <c r="I32" s="326">
        <f>IF(E30-I30&gt;0,E30-I30,"-")</f>
        <v>141186</v>
      </c>
      <c r="J32" s="635"/>
    </row>
    <row r="33" spans="2:10" ht="18.75">
      <c r="B33" s="634"/>
      <c r="C33" s="634"/>
      <c r="D33" s="634"/>
      <c r="E33" s="634"/>
      <c r="F33" s="634"/>
      <c r="J33" s="635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4">
      <selection activeCell="M7" sqref="M7"/>
    </sheetView>
  </sheetViews>
  <sheetFormatPr defaultColWidth="9.00390625" defaultRowHeight="12.75"/>
  <cols>
    <col min="1" max="1" width="6.875" style="32" customWidth="1"/>
    <col min="2" max="2" width="49.875" style="77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1.5">
      <c r="A1" s="357"/>
      <c r="B1" s="363" t="s">
        <v>111</v>
      </c>
      <c r="C1" s="364"/>
      <c r="D1" s="364"/>
      <c r="E1" s="364"/>
      <c r="F1" s="364"/>
      <c r="G1" s="364"/>
      <c r="H1" s="364"/>
      <c r="I1" s="364"/>
      <c r="J1" s="635" t="str">
        <f>CONCATENATE("2.2. melléklet ",IB_ALAPADATOK!A7," ",IB_ALAPADATOK!B7," ",IB_ALAPADATOK!C7," ",IB_ALAPADATOK!D7)</f>
        <v>2.2. melléklet a 2020. I. félévi költségvetési tájékoztatóhoz</v>
      </c>
    </row>
    <row r="2" spans="1:10" ht="14.25" thickBot="1">
      <c r="A2" s="357"/>
      <c r="B2" s="356"/>
      <c r="C2" s="357"/>
      <c r="D2" s="357"/>
      <c r="E2" s="357"/>
      <c r="F2" s="357"/>
      <c r="G2" s="365"/>
      <c r="H2" s="365"/>
      <c r="I2" s="365" t="str">
        <f>'IB_2.1.sz.mell'!I2</f>
        <v> ezer forintban!</v>
      </c>
      <c r="J2" s="635"/>
    </row>
    <row r="3" spans="1:10" ht="13.5" customHeight="1" thickBot="1">
      <c r="A3" s="632" t="s">
        <v>54</v>
      </c>
      <c r="B3" s="366" t="s">
        <v>42</v>
      </c>
      <c r="C3" s="367"/>
      <c r="D3" s="368"/>
      <c r="E3" s="368"/>
      <c r="F3" s="366" t="s">
        <v>43</v>
      </c>
      <c r="G3" s="369"/>
      <c r="H3" s="370"/>
      <c r="I3" s="371"/>
      <c r="J3" s="635"/>
    </row>
    <row r="4" spans="1:10" s="140" customFormat="1" ht="36.75" thickBot="1">
      <c r="A4" s="633"/>
      <c r="B4" s="359" t="s">
        <v>47</v>
      </c>
      <c r="C4" s="333" t="str">
        <f>+CONCATENATE('IB_1.1.sz.mell.'!C8," eredeti előirányzat")</f>
        <v>2020. évi eredeti előirányzat</v>
      </c>
      <c r="D4" s="331" t="str">
        <f>+CONCATENATE('IB_1.1.sz.mell.'!C8," módosított előirányzat")</f>
        <v>2020. évi módosított előirányzat</v>
      </c>
      <c r="E4" s="331" t="str">
        <f>+CONCATENATE(IB_ALAPADATOK!B7,IB_ALAPADATOK!C9," teljesítés")</f>
        <v>2020. VI. 30. teljesítés</v>
      </c>
      <c r="F4" s="359" t="s">
        <v>47</v>
      </c>
      <c r="G4" s="333" t="str">
        <f>+C4</f>
        <v>2020. évi eredeti előirányzat</v>
      </c>
      <c r="H4" s="333" t="str">
        <f>+D4</f>
        <v>2020. évi módosított előirányzat</v>
      </c>
      <c r="I4" s="332" t="str">
        <f>+E4</f>
        <v>2020. VI. 30. teljesítés</v>
      </c>
      <c r="J4" s="635"/>
    </row>
    <row r="5" spans="1:10" s="140" customFormat="1" ht="13.5" thickBot="1">
      <c r="A5" s="372" t="s">
        <v>398</v>
      </c>
      <c r="B5" s="373" t="s">
        <v>399</v>
      </c>
      <c r="C5" s="374" t="s">
        <v>400</v>
      </c>
      <c r="D5" s="374" t="s">
        <v>402</v>
      </c>
      <c r="E5" s="374" t="s">
        <v>401</v>
      </c>
      <c r="F5" s="373" t="s">
        <v>403</v>
      </c>
      <c r="G5" s="374" t="s">
        <v>404</v>
      </c>
      <c r="H5" s="375" t="s">
        <v>405</v>
      </c>
      <c r="I5" s="376" t="s">
        <v>435</v>
      </c>
      <c r="J5" s="635"/>
    </row>
    <row r="6" spans="1:10" ht="12.75" customHeight="1">
      <c r="A6" s="142" t="s">
        <v>9</v>
      </c>
      <c r="B6" s="143" t="s">
        <v>299</v>
      </c>
      <c r="C6" s="479">
        <v>114813</v>
      </c>
      <c r="D6" s="133">
        <v>114813</v>
      </c>
      <c r="E6" s="133">
        <v>50514</v>
      </c>
      <c r="F6" s="143" t="s">
        <v>155</v>
      </c>
      <c r="G6" s="471">
        <v>412746</v>
      </c>
      <c r="H6" s="293">
        <v>409214</v>
      </c>
      <c r="I6" s="163">
        <v>324075</v>
      </c>
      <c r="J6" s="635"/>
    </row>
    <row r="7" spans="1:10" ht="12.75">
      <c r="A7" s="144" t="s">
        <v>10</v>
      </c>
      <c r="B7" s="145" t="s">
        <v>300</v>
      </c>
      <c r="C7" s="480">
        <v>94542</v>
      </c>
      <c r="D7" s="134">
        <v>94542</v>
      </c>
      <c r="E7" s="134">
        <v>50514</v>
      </c>
      <c r="F7" s="145" t="s">
        <v>305</v>
      </c>
      <c r="G7" s="480">
        <v>389591</v>
      </c>
      <c r="H7" s="134">
        <v>389591</v>
      </c>
      <c r="I7" s="285">
        <v>316596</v>
      </c>
      <c r="J7" s="635"/>
    </row>
    <row r="8" spans="1:10" ht="12.75" customHeight="1">
      <c r="A8" s="144" t="s">
        <v>11</v>
      </c>
      <c r="B8" s="145" t="s">
        <v>4</v>
      </c>
      <c r="C8" s="480">
        <v>9512</v>
      </c>
      <c r="D8" s="134">
        <v>9512</v>
      </c>
      <c r="E8" s="134"/>
      <c r="F8" s="145" t="s">
        <v>130</v>
      </c>
      <c r="G8" s="480">
        <v>64400</v>
      </c>
      <c r="H8" s="134">
        <v>37900</v>
      </c>
      <c r="I8" s="285">
        <v>5684</v>
      </c>
      <c r="J8" s="635"/>
    </row>
    <row r="9" spans="1:10" ht="12.75" customHeight="1">
      <c r="A9" s="144" t="s">
        <v>12</v>
      </c>
      <c r="B9" s="145" t="s">
        <v>301</v>
      </c>
      <c r="C9" s="480"/>
      <c r="D9" s="134">
        <v>0</v>
      </c>
      <c r="E9" s="134"/>
      <c r="F9" s="145" t="s">
        <v>306</v>
      </c>
      <c r="G9" s="480"/>
      <c r="H9" s="134">
        <v>0</v>
      </c>
      <c r="I9" s="285"/>
      <c r="J9" s="635"/>
    </row>
    <row r="10" spans="1:10" ht="12.75" customHeight="1">
      <c r="A10" s="144" t="s">
        <v>13</v>
      </c>
      <c r="B10" s="145" t="s">
        <v>302</v>
      </c>
      <c r="C10" s="480"/>
      <c r="D10" s="134">
        <v>0</v>
      </c>
      <c r="E10" s="134"/>
      <c r="F10" s="145" t="s">
        <v>157</v>
      </c>
      <c r="G10" s="480">
        <v>9189</v>
      </c>
      <c r="H10" s="134">
        <v>9189</v>
      </c>
      <c r="I10" s="285">
        <v>3551</v>
      </c>
      <c r="J10" s="635"/>
    </row>
    <row r="11" spans="1:10" ht="12.75" customHeight="1">
      <c r="A11" s="144" t="s">
        <v>14</v>
      </c>
      <c r="B11" s="145" t="s">
        <v>303</v>
      </c>
      <c r="C11" s="481">
        <v>4650</v>
      </c>
      <c r="D11" s="135">
        <v>29339</v>
      </c>
      <c r="E11" s="135">
        <v>24729</v>
      </c>
      <c r="F11" s="211" t="s">
        <v>589</v>
      </c>
      <c r="G11" s="480">
        <v>73004</v>
      </c>
      <c r="H11" s="134">
        <v>68158</v>
      </c>
      <c r="I11" s="285"/>
      <c r="J11" s="635"/>
    </row>
    <row r="12" spans="1:10" ht="12.75" customHeight="1">
      <c r="A12" s="144" t="s">
        <v>15</v>
      </c>
      <c r="B12" s="30"/>
      <c r="C12" s="134"/>
      <c r="D12" s="134">
        <v>0</v>
      </c>
      <c r="E12" s="134"/>
      <c r="F12" s="211"/>
      <c r="G12" s="134"/>
      <c r="H12" s="134"/>
      <c r="I12" s="285"/>
      <c r="J12" s="635"/>
    </row>
    <row r="13" spans="1:10" ht="12.75" customHeight="1">
      <c r="A13" s="144" t="s">
        <v>16</v>
      </c>
      <c r="B13" s="30"/>
      <c r="C13" s="134"/>
      <c r="D13" s="134"/>
      <c r="E13" s="134"/>
      <c r="F13" s="212"/>
      <c r="G13" s="134"/>
      <c r="H13" s="134"/>
      <c r="I13" s="285"/>
      <c r="J13" s="635"/>
    </row>
    <row r="14" spans="1:10" ht="12.75" customHeight="1">
      <c r="A14" s="144" t="s">
        <v>17</v>
      </c>
      <c r="B14" s="209"/>
      <c r="C14" s="135"/>
      <c r="D14" s="135"/>
      <c r="E14" s="135"/>
      <c r="F14" s="211"/>
      <c r="G14" s="134"/>
      <c r="H14" s="134"/>
      <c r="I14" s="285"/>
      <c r="J14" s="635"/>
    </row>
    <row r="15" spans="1:10" ht="12.75">
      <c r="A15" s="144" t="s">
        <v>18</v>
      </c>
      <c r="B15" s="30"/>
      <c r="C15" s="135"/>
      <c r="D15" s="135"/>
      <c r="E15" s="135"/>
      <c r="F15" s="211"/>
      <c r="G15" s="134"/>
      <c r="H15" s="134"/>
      <c r="I15" s="285"/>
      <c r="J15" s="635"/>
    </row>
    <row r="16" spans="1:10" ht="12.75" customHeight="1" thickBot="1">
      <c r="A16" s="180" t="s">
        <v>19</v>
      </c>
      <c r="B16" s="210"/>
      <c r="C16" s="182"/>
      <c r="D16" s="182"/>
      <c r="E16" s="182"/>
      <c r="F16" s="181" t="s">
        <v>39</v>
      </c>
      <c r="G16" s="291"/>
      <c r="H16" s="291"/>
      <c r="I16" s="289"/>
      <c r="J16" s="635"/>
    </row>
    <row r="17" spans="1:10" ht="15.75" customHeight="1" thickBot="1">
      <c r="A17" s="147" t="s">
        <v>20</v>
      </c>
      <c r="B17" s="59" t="s">
        <v>313</v>
      </c>
      <c r="C17" s="137">
        <f>+C6+C8+C9+C11+C12+C13+C14+C15+C16</f>
        <v>128975</v>
      </c>
      <c r="D17" s="137">
        <f>+D6+D8+D9+D11+D12+D13+D14+D15+D16</f>
        <v>153664</v>
      </c>
      <c r="E17" s="137">
        <f>+E6+E8+E9+E11+E12+E13+E14+E15+E16</f>
        <v>75243</v>
      </c>
      <c r="F17" s="59" t="s">
        <v>314</v>
      </c>
      <c r="G17" s="137">
        <f>+G6+G8+G10+G11+G12+G13+G14+G15+G16</f>
        <v>559339</v>
      </c>
      <c r="H17" s="137">
        <f>+H6+H8+H10+H11+H12+H13+H14+H15+H16</f>
        <v>524461</v>
      </c>
      <c r="I17" s="165">
        <f>+I6+I8+I10+I11+I12+I13+I14+I15+I16</f>
        <v>333310</v>
      </c>
      <c r="J17" s="635"/>
    </row>
    <row r="18" spans="1:10" ht="12.75" customHeight="1">
      <c r="A18" s="142" t="s">
        <v>21</v>
      </c>
      <c r="B18" s="155" t="s">
        <v>172</v>
      </c>
      <c r="C18" s="162">
        <f>+C19+C20+C21+C22+C23</f>
        <v>431307</v>
      </c>
      <c r="D18" s="162">
        <f>+D19+D20+D21+D22+D23</f>
        <v>371640</v>
      </c>
      <c r="E18" s="162">
        <f>+E19+E20+E21+E22+E23</f>
        <v>371640</v>
      </c>
      <c r="F18" s="150" t="s">
        <v>134</v>
      </c>
      <c r="G18" s="292"/>
      <c r="H18" s="292"/>
      <c r="I18" s="290"/>
      <c r="J18" s="635"/>
    </row>
    <row r="19" spans="1:10" ht="12.75" customHeight="1">
      <c r="A19" s="144" t="s">
        <v>22</v>
      </c>
      <c r="B19" s="156" t="s">
        <v>161</v>
      </c>
      <c r="C19" s="482">
        <v>431307</v>
      </c>
      <c r="D19" s="48">
        <v>371640</v>
      </c>
      <c r="E19" s="48">
        <v>371640</v>
      </c>
      <c r="F19" s="150" t="s">
        <v>137</v>
      </c>
      <c r="G19" s="48"/>
      <c r="H19" s="48"/>
      <c r="I19" s="288"/>
      <c r="J19" s="635"/>
    </row>
    <row r="20" spans="1:10" ht="12.75" customHeight="1">
      <c r="A20" s="142" t="s">
        <v>23</v>
      </c>
      <c r="B20" s="156" t="s">
        <v>162</v>
      </c>
      <c r="C20" s="48"/>
      <c r="D20" s="48"/>
      <c r="E20" s="48"/>
      <c r="F20" s="150" t="s">
        <v>108</v>
      </c>
      <c r="G20" s="48"/>
      <c r="H20" s="48"/>
      <c r="I20" s="288"/>
      <c r="J20" s="635"/>
    </row>
    <row r="21" spans="1:10" ht="12.75" customHeight="1">
      <c r="A21" s="144" t="s">
        <v>24</v>
      </c>
      <c r="B21" s="156" t="s">
        <v>163</v>
      </c>
      <c r="C21" s="48"/>
      <c r="D21" s="48"/>
      <c r="E21" s="48"/>
      <c r="F21" s="150" t="s">
        <v>109</v>
      </c>
      <c r="G21" s="48"/>
      <c r="H21" s="48"/>
      <c r="I21" s="288"/>
      <c r="J21" s="635"/>
    </row>
    <row r="22" spans="1:10" ht="12.75" customHeight="1">
      <c r="A22" s="142" t="s">
        <v>25</v>
      </c>
      <c r="B22" s="156" t="s">
        <v>164</v>
      </c>
      <c r="C22" s="48"/>
      <c r="D22" s="48"/>
      <c r="E22" s="48"/>
      <c r="F22" s="149" t="s">
        <v>160</v>
      </c>
      <c r="G22" s="48"/>
      <c r="H22" s="48"/>
      <c r="I22" s="288"/>
      <c r="J22" s="635"/>
    </row>
    <row r="23" spans="1:10" ht="12.75" customHeight="1">
      <c r="A23" s="144" t="s">
        <v>26</v>
      </c>
      <c r="B23" s="157" t="s">
        <v>165</v>
      </c>
      <c r="C23" s="48"/>
      <c r="D23" s="48"/>
      <c r="E23" s="48"/>
      <c r="F23" s="150" t="s">
        <v>138</v>
      </c>
      <c r="G23" s="48"/>
      <c r="H23" s="48"/>
      <c r="I23" s="288"/>
      <c r="J23" s="635"/>
    </row>
    <row r="24" spans="1:10" ht="12.75" customHeight="1">
      <c r="A24" s="142" t="s">
        <v>27</v>
      </c>
      <c r="B24" s="158" t="s">
        <v>166</v>
      </c>
      <c r="C24" s="152">
        <f>+C25+C26+C27+C28+C29</f>
        <v>0</v>
      </c>
      <c r="D24" s="152">
        <f>+D25+D26+D27+D28+D29</f>
        <v>0</v>
      </c>
      <c r="E24" s="152">
        <f>+E25+E26+E27+E28+E29</f>
        <v>0</v>
      </c>
      <c r="F24" s="159" t="s">
        <v>136</v>
      </c>
      <c r="G24" s="48"/>
      <c r="H24" s="48"/>
      <c r="I24" s="288"/>
      <c r="J24" s="635"/>
    </row>
    <row r="25" spans="1:10" ht="12.75" customHeight="1">
      <c r="A25" s="144" t="s">
        <v>28</v>
      </c>
      <c r="B25" s="157" t="s">
        <v>167</v>
      </c>
      <c r="C25" s="48"/>
      <c r="D25" s="48"/>
      <c r="E25" s="48"/>
      <c r="F25" s="159" t="s">
        <v>307</v>
      </c>
      <c r="G25" s="48">
        <v>943</v>
      </c>
      <c r="H25" s="48">
        <v>843</v>
      </c>
      <c r="I25" s="288"/>
      <c r="J25" s="635"/>
    </row>
    <row r="26" spans="1:10" ht="12.75" customHeight="1">
      <c r="A26" s="142" t="s">
        <v>29</v>
      </c>
      <c r="B26" s="157" t="s">
        <v>168</v>
      </c>
      <c r="C26" s="48"/>
      <c r="D26" s="48"/>
      <c r="E26" s="48"/>
      <c r="F26" s="154"/>
      <c r="G26" s="48"/>
      <c r="H26" s="48"/>
      <c r="I26" s="288"/>
      <c r="J26" s="635"/>
    </row>
    <row r="27" spans="1:10" ht="12.75" customHeight="1">
      <c r="A27" s="144" t="s">
        <v>30</v>
      </c>
      <c r="B27" s="156" t="s">
        <v>169</v>
      </c>
      <c r="C27" s="48"/>
      <c r="D27" s="48"/>
      <c r="E27" s="48"/>
      <c r="F27" s="57"/>
      <c r="G27" s="48"/>
      <c r="H27" s="48"/>
      <c r="I27" s="288"/>
      <c r="J27" s="635"/>
    </row>
    <row r="28" spans="1:10" ht="12.75" customHeight="1">
      <c r="A28" s="142" t="s">
        <v>31</v>
      </c>
      <c r="B28" s="160" t="s">
        <v>170</v>
      </c>
      <c r="C28" s="48"/>
      <c r="D28" s="48"/>
      <c r="E28" s="48"/>
      <c r="F28" s="30"/>
      <c r="G28" s="48"/>
      <c r="H28" s="48"/>
      <c r="I28" s="288"/>
      <c r="J28" s="635"/>
    </row>
    <row r="29" spans="1:10" ht="12.75" customHeight="1" thickBot="1">
      <c r="A29" s="144" t="s">
        <v>32</v>
      </c>
      <c r="B29" s="161" t="s">
        <v>171</v>
      </c>
      <c r="C29" s="48"/>
      <c r="D29" s="48"/>
      <c r="E29" s="48"/>
      <c r="F29" s="57"/>
      <c r="G29" s="48"/>
      <c r="H29" s="48"/>
      <c r="I29" s="288"/>
      <c r="J29" s="635"/>
    </row>
    <row r="30" spans="1:10" ht="21.75" customHeight="1" thickBot="1">
      <c r="A30" s="147" t="s">
        <v>33</v>
      </c>
      <c r="B30" s="59" t="s">
        <v>304</v>
      </c>
      <c r="C30" s="137">
        <f>+C18+C24</f>
        <v>431307</v>
      </c>
      <c r="D30" s="137">
        <f>+D18+D24</f>
        <v>371640</v>
      </c>
      <c r="E30" s="137">
        <f>+E18+E24</f>
        <v>371640</v>
      </c>
      <c r="F30" s="59" t="s">
        <v>308</v>
      </c>
      <c r="G30" s="137">
        <f>SUM(G18:G29)</f>
        <v>943</v>
      </c>
      <c r="H30" s="137">
        <f>SUM(H18:H29)</f>
        <v>843</v>
      </c>
      <c r="I30" s="165">
        <f>SUM(I18:I29)</f>
        <v>0</v>
      </c>
      <c r="J30" s="635"/>
    </row>
    <row r="31" spans="1:10" ht="13.5" thickBot="1">
      <c r="A31" s="147" t="s">
        <v>34</v>
      </c>
      <c r="B31" s="153" t="s">
        <v>309</v>
      </c>
      <c r="C31" s="326">
        <f>+C17+C30</f>
        <v>560282</v>
      </c>
      <c r="D31" s="326">
        <f>+D17+D30</f>
        <v>525304</v>
      </c>
      <c r="E31" s="327">
        <f>+E17+E30</f>
        <v>446883</v>
      </c>
      <c r="F31" s="153" t="s">
        <v>310</v>
      </c>
      <c r="G31" s="326">
        <f>+G17+G30</f>
        <v>560282</v>
      </c>
      <c r="H31" s="326">
        <f>+H17+H30</f>
        <v>525304</v>
      </c>
      <c r="I31" s="327">
        <f>+I17+I30</f>
        <v>333310</v>
      </c>
      <c r="J31" s="635"/>
    </row>
    <row r="32" spans="1:10" ht="13.5" thickBot="1">
      <c r="A32" s="147" t="s">
        <v>35</v>
      </c>
      <c r="B32" s="153" t="s">
        <v>112</v>
      </c>
      <c r="C32" s="326">
        <f>IF(C17-G17&lt;0,G17-C17,"-")</f>
        <v>430364</v>
      </c>
      <c r="D32" s="326">
        <f>IF(D17-H17&lt;0,H17-D17,"-")</f>
        <v>370797</v>
      </c>
      <c r="E32" s="327">
        <f>IF(E17-I17&lt;0,I17-E17,"-")</f>
        <v>258067</v>
      </c>
      <c r="F32" s="153" t="s">
        <v>113</v>
      </c>
      <c r="G32" s="326" t="str">
        <f>IF(C17-G17&gt;0,C17-G17,"-")</f>
        <v>-</v>
      </c>
      <c r="H32" s="326" t="str">
        <f>IF(D17-H17&gt;0,D17-H17,"-")</f>
        <v>-</v>
      </c>
      <c r="I32" s="327" t="str">
        <f>IF(E17-I17&gt;0,E17-I17,"-")</f>
        <v>-</v>
      </c>
      <c r="J32" s="635"/>
    </row>
    <row r="33" spans="1:10" ht="13.5" thickBot="1">
      <c r="A33" s="147" t="s">
        <v>36</v>
      </c>
      <c r="B33" s="153" t="s">
        <v>497</v>
      </c>
      <c r="C33" s="326" t="str">
        <f>IF(C31-G31&lt;0,G31-C31,"-")</f>
        <v>-</v>
      </c>
      <c r="D33" s="326" t="str">
        <f>IF(D31-H31&lt;0,H31-D31,"-")</f>
        <v>-</v>
      </c>
      <c r="E33" s="326" t="str">
        <f>IF(E31-I31&lt;0,I31-E31,"-")</f>
        <v>-</v>
      </c>
      <c r="F33" s="153" t="s">
        <v>498</v>
      </c>
      <c r="G33" s="326" t="str">
        <f>IF(C31-G31&gt;0,C31-G31,"-")</f>
        <v>-</v>
      </c>
      <c r="H33" s="326" t="str">
        <f>IF(D31-H31&gt;0,D31-H31,"-")</f>
        <v>-</v>
      </c>
      <c r="I33" s="326">
        <f>IF(E31-I31&gt;0,E31-I31,"-")</f>
        <v>113573</v>
      </c>
      <c r="J33" s="635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2020-08-04T12:34:51Z</cp:lastPrinted>
  <dcterms:created xsi:type="dcterms:W3CDTF">1999-10-30T10:30:45Z</dcterms:created>
  <dcterms:modified xsi:type="dcterms:W3CDTF">2020-08-04T13:46:53Z</dcterms:modified>
  <cp:category/>
  <cp:version/>
  <cp:contentType/>
  <cp:contentStatus/>
</cp:coreProperties>
</file>